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E6E736-8401-409F-81FF-8D5DA8D38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2" i="1" l="1"/>
  <c r="F112" i="1" s="1"/>
  <c r="G112" i="1" s="1"/>
  <c r="K112" i="1" s="1"/>
  <c r="Q112" i="1"/>
  <c r="Q110" i="1"/>
  <c r="Q111" i="1"/>
  <c r="Q108" i="1"/>
  <c r="Q109" i="1"/>
  <c r="Q107" i="1"/>
  <c r="Q106" i="1"/>
  <c r="Q99" i="1"/>
  <c r="Q102" i="1"/>
  <c r="Q103" i="1"/>
  <c r="Q104" i="1"/>
  <c r="Q105" i="1"/>
  <c r="C7" i="1"/>
  <c r="E86" i="1" s="1"/>
  <c r="C8" i="1"/>
  <c r="E110" i="1" s="1"/>
  <c r="F110" i="1" s="1"/>
  <c r="G110" i="1" s="1"/>
  <c r="K110" i="1" s="1"/>
  <c r="D9" i="1"/>
  <c r="C9" i="1"/>
  <c r="Q101" i="1"/>
  <c r="Q100" i="1"/>
  <c r="E38" i="1"/>
  <c r="F38" i="1" s="1"/>
  <c r="G38" i="1" s="1"/>
  <c r="I38" i="1" s="1"/>
  <c r="E56" i="1"/>
  <c r="F56" i="1" s="1"/>
  <c r="G56" i="1" s="1"/>
  <c r="I56" i="1" s="1"/>
  <c r="Q98" i="1"/>
  <c r="Q96" i="1"/>
  <c r="Q95" i="1"/>
  <c r="Q94" i="1"/>
  <c r="Q86" i="1"/>
  <c r="Q85" i="1"/>
  <c r="Q81" i="1"/>
  <c r="Q80" i="1"/>
  <c r="Q79" i="1"/>
  <c r="Q77" i="1"/>
  <c r="Q74" i="1"/>
  <c r="Q72" i="1"/>
  <c r="Q71" i="1"/>
  <c r="Q70" i="1"/>
  <c r="Q65" i="1"/>
  <c r="Q64" i="1"/>
  <c r="Q59" i="1"/>
  <c r="Q58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6" i="2"/>
  <c r="C86" i="2"/>
  <c r="G44" i="2"/>
  <c r="C44" i="2"/>
  <c r="G85" i="2"/>
  <c r="C85" i="2"/>
  <c r="G84" i="2"/>
  <c r="C84" i="2"/>
  <c r="G83" i="2"/>
  <c r="C83" i="2"/>
  <c r="G43" i="2"/>
  <c r="C43" i="2"/>
  <c r="G42" i="2"/>
  <c r="C42" i="2"/>
  <c r="G41" i="2"/>
  <c r="C41" i="2"/>
  <c r="G40" i="2"/>
  <c r="C40" i="2"/>
  <c r="G39" i="2"/>
  <c r="C39" i="2"/>
  <c r="G38" i="2"/>
  <c r="C38" i="2"/>
  <c r="G82" i="2"/>
  <c r="C82" i="2"/>
  <c r="G81" i="2"/>
  <c r="C81" i="2"/>
  <c r="G37" i="2"/>
  <c r="C37" i="2"/>
  <c r="G36" i="2"/>
  <c r="C36" i="2"/>
  <c r="G35" i="2"/>
  <c r="C35" i="2"/>
  <c r="G80" i="2"/>
  <c r="C80" i="2"/>
  <c r="G79" i="2"/>
  <c r="C79" i="2"/>
  <c r="G78" i="2"/>
  <c r="C78" i="2"/>
  <c r="G34" i="2"/>
  <c r="C34" i="2"/>
  <c r="G77" i="2"/>
  <c r="C77" i="2"/>
  <c r="G33" i="2"/>
  <c r="C33" i="2"/>
  <c r="G76" i="2"/>
  <c r="C76" i="2"/>
  <c r="G32" i="2"/>
  <c r="C32" i="2"/>
  <c r="G75" i="2"/>
  <c r="C75" i="2"/>
  <c r="G74" i="2"/>
  <c r="C74" i="2"/>
  <c r="G73" i="2"/>
  <c r="C73" i="2"/>
  <c r="G31" i="2"/>
  <c r="C31" i="2"/>
  <c r="G30" i="2"/>
  <c r="C30" i="2"/>
  <c r="G29" i="2"/>
  <c r="C29" i="2"/>
  <c r="G72" i="2"/>
  <c r="C72" i="2"/>
  <c r="G71" i="2"/>
  <c r="C71" i="2"/>
  <c r="G28" i="2"/>
  <c r="C28" i="2"/>
  <c r="G27" i="2"/>
  <c r="C27" i="2"/>
  <c r="G26" i="2"/>
  <c r="C26" i="2"/>
  <c r="G25" i="2"/>
  <c r="C25" i="2"/>
  <c r="G70" i="2"/>
  <c r="C70" i="2"/>
  <c r="G69" i="2"/>
  <c r="C69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E68" i="2"/>
  <c r="G67" i="2"/>
  <c r="C67" i="2"/>
  <c r="G66" i="2"/>
  <c r="C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86" i="2"/>
  <c r="B86" i="2"/>
  <c r="D86" i="2"/>
  <c r="A86" i="2"/>
  <c r="H44" i="2"/>
  <c r="B44" i="2"/>
  <c r="D44" i="2"/>
  <c r="A44" i="2"/>
  <c r="H85" i="2"/>
  <c r="B85" i="2"/>
  <c r="D85" i="2"/>
  <c r="A85" i="2"/>
  <c r="H84" i="2"/>
  <c r="B84" i="2"/>
  <c r="D84" i="2"/>
  <c r="A84" i="2"/>
  <c r="H83" i="2"/>
  <c r="B83" i="2"/>
  <c r="F83" i="2"/>
  <c r="D83" i="2"/>
  <c r="A83" i="2"/>
  <c r="H43" i="2"/>
  <c r="B43" i="2"/>
  <c r="F43" i="2"/>
  <c r="D43" i="2"/>
  <c r="A43" i="2"/>
  <c r="H42" i="2"/>
  <c r="B42" i="2"/>
  <c r="F42" i="2"/>
  <c r="D42" i="2"/>
  <c r="A42" i="2"/>
  <c r="H41" i="2"/>
  <c r="B41" i="2"/>
  <c r="F41" i="2"/>
  <c r="D41" i="2"/>
  <c r="A41" i="2"/>
  <c r="H40" i="2"/>
  <c r="B40" i="2"/>
  <c r="F40" i="2"/>
  <c r="D40" i="2"/>
  <c r="A40" i="2"/>
  <c r="H39" i="2"/>
  <c r="B39" i="2"/>
  <c r="D39" i="2"/>
  <c r="A39" i="2"/>
  <c r="H38" i="2"/>
  <c r="B38" i="2"/>
  <c r="D38" i="2"/>
  <c r="A38" i="2"/>
  <c r="H82" i="2"/>
  <c r="B82" i="2"/>
  <c r="D82" i="2"/>
  <c r="A82" i="2"/>
  <c r="H81" i="2"/>
  <c r="B81" i="2"/>
  <c r="D81" i="2"/>
  <c r="A81" i="2"/>
  <c r="H37" i="2"/>
  <c r="B37" i="2"/>
  <c r="D37" i="2"/>
  <c r="A37" i="2"/>
  <c r="H36" i="2"/>
  <c r="B36" i="2"/>
  <c r="D36" i="2"/>
  <c r="A36" i="2"/>
  <c r="H35" i="2"/>
  <c r="B35" i="2"/>
  <c r="D35" i="2"/>
  <c r="A35" i="2"/>
  <c r="H80" i="2"/>
  <c r="B80" i="2"/>
  <c r="D80" i="2"/>
  <c r="A80" i="2"/>
  <c r="H79" i="2"/>
  <c r="B79" i="2"/>
  <c r="D79" i="2"/>
  <c r="A79" i="2"/>
  <c r="H78" i="2"/>
  <c r="B78" i="2"/>
  <c r="D78" i="2"/>
  <c r="A78" i="2"/>
  <c r="H34" i="2"/>
  <c r="B34" i="2"/>
  <c r="D34" i="2"/>
  <c r="A34" i="2"/>
  <c r="H77" i="2"/>
  <c r="B77" i="2"/>
  <c r="D77" i="2"/>
  <c r="A77" i="2"/>
  <c r="H33" i="2"/>
  <c r="B33" i="2"/>
  <c r="D33" i="2"/>
  <c r="A33" i="2"/>
  <c r="H76" i="2"/>
  <c r="B76" i="2"/>
  <c r="D76" i="2"/>
  <c r="A76" i="2"/>
  <c r="H32" i="2"/>
  <c r="B32" i="2"/>
  <c r="D32" i="2"/>
  <c r="A32" i="2"/>
  <c r="H75" i="2"/>
  <c r="B75" i="2"/>
  <c r="D75" i="2"/>
  <c r="A75" i="2"/>
  <c r="H74" i="2"/>
  <c r="B74" i="2"/>
  <c r="D74" i="2"/>
  <c r="A74" i="2"/>
  <c r="H73" i="2"/>
  <c r="B73" i="2"/>
  <c r="D73" i="2"/>
  <c r="A73" i="2"/>
  <c r="H31" i="2"/>
  <c r="B31" i="2"/>
  <c r="D31" i="2"/>
  <c r="A31" i="2"/>
  <c r="H30" i="2"/>
  <c r="B30" i="2"/>
  <c r="D30" i="2"/>
  <c r="A30" i="2"/>
  <c r="H29" i="2"/>
  <c r="B29" i="2"/>
  <c r="D29" i="2"/>
  <c r="A29" i="2"/>
  <c r="H72" i="2"/>
  <c r="B72" i="2"/>
  <c r="D72" i="2"/>
  <c r="A72" i="2"/>
  <c r="H71" i="2"/>
  <c r="B71" i="2"/>
  <c r="D71" i="2"/>
  <c r="A7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70" i="2"/>
  <c r="B70" i="2"/>
  <c r="D70" i="2"/>
  <c r="A70" i="2"/>
  <c r="H69" i="2"/>
  <c r="B69" i="2"/>
  <c r="D69" i="2"/>
  <c r="A69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97" i="1"/>
  <c r="Q92" i="1"/>
  <c r="Q93" i="1"/>
  <c r="Q82" i="1"/>
  <c r="Q83" i="1"/>
  <c r="Q91" i="1"/>
  <c r="Q84" i="1"/>
  <c r="Q87" i="1"/>
  <c r="Q88" i="1"/>
  <c r="Q89" i="1"/>
  <c r="Q75" i="1"/>
  <c r="Q90" i="1"/>
  <c r="F16" i="1"/>
  <c r="F17" i="1" s="1"/>
  <c r="C17" i="1"/>
  <c r="Q78" i="1"/>
  <c r="Q76" i="1"/>
  <c r="Q73" i="1"/>
  <c r="Q67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0" i="1"/>
  <c r="Q61" i="1"/>
  <c r="Q62" i="1"/>
  <c r="Q63" i="1"/>
  <c r="Q66" i="1"/>
  <c r="Q68" i="1"/>
  <c r="Q69" i="1"/>
  <c r="Q44" i="1"/>
  <c r="E36" i="1"/>
  <c r="F36" i="1" s="1"/>
  <c r="G36" i="1" s="1"/>
  <c r="I36" i="1" s="1"/>
  <c r="E27" i="1"/>
  <c r="F27" i="1" s="1"/>
  <c r="G27" i="1" s="1"/>
  <c r="I27" i="1" s="1"/>
  <c r="E43" i="1"/>
  <c r="F43" i="1" s="1"/>
  <c r="G43" i="1" s="1"/>
  <c r="I43" i="1" s="1"/>
  <c r="E61" i="1"/>
  <c r="F61" i="1" s="1"/>
  <c r="G61" i="1" s="1"/>
  <c r="I61" i="1" s="1"/>
  <c r="E55" i="1"/>
  <c r="E22" i="2" s="1"/>
  <c r="F55" i="1"/>
  <c r="G55" i="1" s="1"/>
  <c r="I55" i="1" s="1"/>
  <c r="E47" i="1"/>
  <c r="E14" i="2" s="1"/>
  <c r="E62" i="1"/>
  <c r="F62" i="1" s="1"/>
  <c r="G62" i="1" s="1"/>
  <c r="I62" i="1" s="1"/>
  <c r="E79" i="1"/>
  <c r="F79" i="1" s="1"/>
  <c r="G79" i="1" s="1"/>
  <c r="K79" i="1" s="1"/>
  <c r="E59" i="1"/>
  <c r="F59" i="1" s="1"/>
  <c r="G59" i="1" s="1"/>
  <c r="I59" i="1" s="1"/>
  <c r="E41" i="1"/>
  <c r="E65" i="2" s="1"/>
  <c r="F41" i="1"/>
  <c r="G41" i="1" s="1"/>
  <c r="I41" i="1" s="1"/>
  <c r="E37" i="1"/>
  <c r="E61" i="2" s="1"/>
  <c r="E29" i="1"/>
  <c r="F29" i="1" s="1"/>
  <c r="G29" i="1" s="1"/>
  <c r="I29" i="1" s="1"/>
  <c r="E21" i="1"/>
  <c r="E45" i="2" s="1"/>
  <c r="E85" i="1"/>
  <c r="E81" i="2" s="1"/>
  <c r="F85" i="1"/>
  <c r="G85" i="1" s="1"/>
  <c r="K85" i="1" s="1"/>
  <c r="E100" i="1"/>
  <c r="F100" i="1" s="1"/>
  <c r="G100" i="1" s="1"/>
  <c r="K100" i="1" s="1"/>
  <c r="E96" i="1"/>
  <c r="E85" i="2" s="1"/>
  <c r="E68" i="1"/>
  <c r="E30" i="2" s="1"/>
  <c r="E60" i="1"/>
  <c r="F60" i="1" s="1"/>
  <c r="G60" i="1" s="1"/>
  <c r="I60" i="1" s="1"/>
  <c r="E54" i="1"/>
  <c r="E21" i="2" s="1"/>
  <c r="E66" i="1"/>
  <c r="E29" i="2" s="1"/>
  <c r="E77" i="1"/>
  <c r="F77" i="1" s="1"/>
  <c r="G77" i="1" s="1"/>
  <c r="K77" i="1" s="1"/>
  <c r="E70" i="1"/>
  <c r="E73" i="2" s="1"/>
  <c r="E58" i="1"/>
  <c r="F58" i="1" s="1"/>
  <c r="G58" i="1" s="1"/>
  <c r="I58" i="1" s="1"/>
  <c r="E69" i="2"/>
  <c r="E40" i="1"/>
  <c r="F40" i="1" s="1"/>
  <c r="G40" i="1" s="1"/>
  <c r="I40" i="1" s="1"/>
  <c r="E32" i="1"/>
  <c r="E56" i="2" s="1"/>
  <c r="F32" i="1"/>
  <c r="E24" i="1"/>
  <c r="F24" i="1" s="1"/>
  <c r="G24" i="1" s="1"/>
  <c r="I24" i="1" s="1"/>
  <c r="E84" i="1"/>
  <c r="F84" i="1" s="1"/>
  <c r="G84" i="1" s="1"/>
  <c r="K84" i="1" s="1"/>
  <c r="E101" i="1"/>
  <c r="F101" i="1"/>
  <c r="G101" i="1" s="1"/>
  <c r="K101" i="1" s="1"/>
  <c r="E95" i="1"/>
  <c r="F95" i="1" s="1"/>
  <c r="G95" i="1" s="1"/>
  <c r="K95" i="1" s="1"/>
  <c r="E76" i="1"/>
  <c r="F76" i="1" s="1"/>
  <c r="G76" i="1" s="1"/>
  <c r="J76" i="1" s="1"/>
  <c r="E33" i="2"/>
  <c r="E53" i="1"/>
  <c r="F53" i="1" s="1"/>
  <c r="G53" i="1" s="1"/>
  <c r="I53" i="1" s="1"/>
  <c r="E49" i="1"/>
  <c r="F49" i="1" s="1"/>
  <c r="G49" i="1" s="1"/>
  <c r="I49" i="1" s="1"/>
  <c r="E81" i="1"/>
  <c r="F81" i="1" s="1"/>
  <c r="G81" i="1" s="1"/>
  <c r="K81" i="1" s="1"/>
  <c r="E74" i="1"/>
  <c r="F74" i="1"/>
  <c r="G74" i="1" s="1"/>
  <c r="K74" i="1" s="1"/>
  <c r="E65" i="1"/>
  <c r="F65" i="1" s="1"/>
  <c r="G65" i="1" s="1"/>
  <c r="I65" i="1" s="1"/>
  <c r="E35" i="1"/>
  <c r="F35" i="1" s="1"/>
  <c r="G35" i="1" s="1"/>
  <c r="I35" i="1" s="1"/>
  <c r="E31" i="1"/>
  <c r="F31" i="1" s="1"/>
  <c r="G31" i="1" s="1"/>
  <c r="I31" i="1" s="1"/>
  <c r="E23" i="1"/>
  <c r="F23" i="1"/>
  <c r="G23" i="1" s="1"/>
  <c r="I23" i="1" s="1"/>
  <c r="E87" i="1"/>
  <c r="F87" i="1" s="1"/>
  <c r="G87" i="1" s="1"/>
  <c r="K87" i="1" s="1"/>
  <c r="E83" i="1"/>
  <c r="F83" i="1"/>
  <c r="G83" i="1" s="1"/>
  <c r="K83" i="1" s="1"/>
  <c r="E98" i="1"/>
  <c r="F98" i="1" s="1"/>
  <c r="G98" i="1" s="1"/>
  <c r="K98" i="1" s="1"/>
  <c r="E94" i="1"/>
  <c r="E83" i="2" s="1"/>
  <c r="E76" i="2"/>
  <c r="E80" i="2"/>
  <c r="E48" i="2"/>
  <c r="E53" i="2"/>
  <c r="E78" i="2"/>
  <c r="E70" i="2"/>
  <c r="E47" i="2"/>
  <c r="E36" i="2"/>
  <c r="E72" i="2"/>
  <c r="E27" i="2"/>
  <c r="E16" i="2"/>
  <c r="F54" i="1"/>
  <c r="G54" i="1" s="1"/>
  <c r="I54" i="1" s="1"/>
  <c r="E77" i="2"/>
  <c r="E37" i="2"/>
  <c r="E107" i="1"/>
  <c r="F107" i="1" s="1"/>
  <c r="G107" i="1" s="1"/>
  <c r="K107" i="1" s="1"/>
  <c r="E106" i="1"/>
  <c r="F106" i="1"/>
  <c r="G106" i="1" s="1"/>
  <c r="K106" i="1" s="1"/>
  <c r="E103" i="1"/>
  <c r="F103" i="1" s="1"/>
  <c r="G103" i="1" s="1"/>
  <c r="K103" i="1" s="1"/>
  <c r="E28" i="1"/>
  <c r="F28" i="1" s="1"/>
  <c r="G28" i="1" s="1"/>
  <c r="I28" i="1" s="1"/>
  <c r="E45" i="1"/>
  <c r="E75" i="1"/>
  <c r="F75" i="1"/>
  <c r="E51" i="1"/>
  <c r="E71" i="1"/>
  <c r="F71" i="1" s="1"/>
  <c r="G71" i="1" s="1"/>
  <c r="K71" i="1" s="1"/>
  <c r="E33" i="1"/>
  <c r="E57" i="2" s="1"/>
  <c r="E89" i="1"/>
  <c r="E40" i="2" s="1"/>
  <c r="E78" i="1"/>
  <c r="F78" i="1" s="1"/>
  <c r="G78" i="1" s="1"/>
  <c r="K78" i="1" s="1"/>
  <c r="E50" i="1"/>
  <c r="F50" i="1"/>
  <c r="G50" i="1" s="1"/>
  <c r="I50" i="1" s="1"/>
  <c r="G32" i="1"/>
  <c r="I32" i="1" s="1"/>
  <c r="E91" i="1"/>
  <c r="E42" i="2" s="1"/>
  <c r="E57" i="1"/>
  <c r="E93" i="1"/>
  <c r="E90" i="1"/>
  <c r="F90" i="1" s="1"/>
  <c r="G90" i="1" s="1"/>
  <c r="K90" i="1" s="1"/>
  <c r="E26" i="1"/>
  <c r="F26" i="1" s="1"/>
  <c r="G26" i="1" s="1"/>
  <c r="I26" i="1" s="1"/>
  <c r="E42" i="1"/>
  <c r="F42" i="1" s="1"/>
  <c r="G42" i="1" s="1"/>
  <c r="I42" i="1" s="1"/>
  <c r="E63" i="1"/>
  <c r="E28" i="2" s="1"/>
  <c r="E44" i="1"/>
  <c r="F44" i="1" s="1"/>
  <c r="G44" i="1" s="1"/>
  <c r="H44" i="1" s="1"/>
  <c r="E105" i="1"/>
  <c r="F105" i="1" s="1"/>
  <c r="G105" i="1" s="1"/>
  <c r="K105" i="1" s="1"/>
  <c r="E102" i="1"/>
  <c r="F102" i="1" s="1"/>
  <c r="G102" i="1" s="1"/>
  <c r="K102" i="1" s="1"/>
  <c r="E97" i="1"/>
  <c r="E44" i="2" s="1"/>
  <c r="F97" i="1"/>
  <c r="G97" i="1" s="1"/>
  <c r="K97" i="1" s="1"/>
  <c r="E30" i="1"/>
  <c r="F30" i="1" s="1"/>
  <c r="G30" i="1" s="1"/>
  <c r="I30" i="1" s="1"/>
  <c r="E64" i="1"/>
  <c r="F64" i="1" s="1"/>
  <c r="G64" i="1" s="1"/>
  <c r="I64" i="1" s="1"/>
  <c r="E48" i="1"/>
  <c r="F48" i="1"/>
  <c r="G48" i="1"/>
  <c r="I48" i="1" s="1"/>
  <c r="E73" i="1"/>
  <c r="F73" i="1" s="1"/>
  <c r="G73" i="1" s="1"/>
  <c r="K73" i="1" s="1"/>
  <c r="E46" i="1"/>
  <c r="E13" i="2" s="1"/>
  <c r="E104" i="1"/>
  <c r="F104" i="1" s="1"/>
  <c r="G104" i="1" s="1"/>
  <c r="K104" i="1" s="1"/>
  <c r="E82" i="1"/>
  <c r="F82" i="1" s="1"/>
  <c r="G82" i="1" s="1"/>
  <c r="K82" i="1" s="1"/>
  <c r="E34" i="1"/>
  <c r="F34" i="1" s="1"/>
  <c r="G34" i="1" s="1"/>
  <c r="I34" i="1" s="1"/>
  <c r="E72" i="1"/>
  <c r="E75" i="2" s="1"/>
  <c r="E52" i="1"/>
  <c r="F52" i="1" s="1"/>
  <c r="G52" i="1" s="1"/>
  <c r="I52" i="1" s="1"/>
  <c r="E99" i="1"/>
  <c r="F99" i="1" s="1"/>
  <c r="G99" i="1" s="1"/>
  <c r="K99" i="1" s="1"/>
  <c r="E22" i="1"/>
  <c r="F22" i="1"/>
  <c r="G22" i="1"/>
  <c r="I22" i="1" s="1"/>
  <c r="E15" i="2"/>
  <c r="E11" i="2"/>
  <c r="E19" i="2"/>
  <c r="E18" i="2"/>
  <c r="F51" i="1"/>
  <c r="G51" i="1" s="1"/>
  <c r="I51" i="1" s="1"/>
  <c r="E71" i="2"/>
  <c r="E34" i="2"/>
  <c r="E41" i="2"/>
  <c r="E46" i="2"/>
  <c r="F57" i="1"/>
  <c r="G57" i="1" s="1"/>
  <c r="I57" i="1" s="1"/>
  <c r="E24" i="2"/>
  <c r="F93" i="1"/>
  <c r="G93" i="1" s="1"/>
  <c r="K93" i="1" s="1"/>
  <c r="E43" i="2"/>
  <c r="E12" i="2"/>
  <c r="F45" i="1"/>
  <c r="G45" i="1"/>
  <c r="I45" i="1"/>
  <c r="E17" i="2"/>
  <c r="F86" i="1" l="1"/>
  <c r="G86" i="1" s="1"/>
  <c r="K86" i="1" s="1"/>
  <c r="E82" i="2"/>
  <c r="E54" i="2"/>
  <c r="F33" i="1"/>
  <c r="G33" i="1" s="1"/>
  <c r="I33" i="1" s="1"/>
  <c r="E109" i="1"/>
  <c r="F109" i="1" s="1"/>
  <c r="G109" i="1" s="1"/>
  <c r="K109" i="1" s="1"/>
  <c r="E84" i="2"/>
  <c r="E74" i="2"/>
  <c r="F89" i="1"/>
  <c r="G89" i="1" s="1"/>
  <c r="K89" i="1" s="1"/>
  <c r="E64" i="2"/>
  <c r="E60" i="2"/>
  <c r="E67" i="2"/>
  <c r="E108" i="1"/>
  <c r="F108" i="1" s="1"/>
  <c r="G108" i="1" s="1"/>
  <c r="K108" i="1" s="1"/>
  <c r="E25" i="2"/>
  <c r="E26" i="2"/>
  <c r="E39" i="1"/>
  <c r="E67" i="1"/>
  <c r="F67" i="1" s="1"/>
  <c r="G67" i="1" s="1"/>
  <c r="J67" i="1" s="1"/>
  <c r="E88" i="1"/>
  <c r="E92" i="1"/>
  <c r="F92" i="1" s="1"/>
  <c r="G92" i="1" s="1"/>
  <c r="K92" i="1" s="1"/>
  <c r="E25" i="1"/>
  <c r="E69" i="1"/>
  <c r="E32" i="2"/>
  <c r="E52" i="2"/>
  <c r="F91" i="1"/>
  <c r="G91" i="1" s="1"/>
  <c r="K91" i="1" s="1"/>
  <c r="E111" i="1"/>
  <c r="F111" i="1" s="1"/>
  <c r="G111" i="1" s="1"/>
  <c r="K111" i="1" s="1"/>
  <c r="E66" i="2"/>
  <c r="F94" i="1"/>
  <c r="G94" i="1" s="1"/>
  <c r="K94" i="1" s="1"/>
  <c r="E80" i="1"/>
  <c r="F72" i="1"/>
  <c r="G72" i="1" s="1"/>
  <c r="K72" i="1" s="1"/>
  <c r="E50" i="2"/>
  <c r="E38" i="2"/>
  <c r="E20" i="2"/>
  <c r="F70" i="1"/>
  <c r="G70" i="1" s="1"/>
  <c r="K70" i="1" s="1"/>
  <c r="F66" i="1"/>
  <c r="G66" i="1" s="1"/>
  <c r="J66" i="1" s="1"/>
  <c r="F68" i="1"/>
  <c r="G68" i="1" s="1"/>
  <c r="J68" i="1" s="1"/>
  <c r="F96" i="1"/>
  <c r="G96" i="1" s="1"/>
  <c r="F21" i="1"/>
  <c r="G21" i="1" s="1"/>
  <c r="I21" i="1" s="1"/>
  <c r="F37" i="1"/>
  <c r="G37" i="1" s="1"/>
  <c r="I37" i="1" s="1"/>
  <c r="F47" i="1"/>
  <c r="G47" i="1" s="1"/>
  <c r="I47" i="1" s="1"/>
  <c r="E51" i="2"/>
  <c r="E58" i="2"/>
  <c r="F63" i="1"/>
  <c r="G63" i="1" s="1"/>
  <c r="I63" i="1" s="1"/>
  <c r="E59" i="2"/>
  <c r="E86" i="2"/>
  <c r="E35" i="2"/>
  <c r="F46" i="1"/>
  <c r="G46" i="1" s="1"/>
  <c r="I46" i="1" s="1"/>
  <c r="E55" i="2"/>
  <c r="F39" i="1" l="1"/>
  <c r="G39" i="1" s="1"/>
  <c r="H39" i="1" s="1"/>
  <c r="E63" i="2"/>
  <c r="F69" i="1"/>
  <c r="G69" i="1" s="1"/>
  <c r="J69" i="1" s="1"/>
  <c r="E31" i="2"/>
  <c r="F80" i="1"/>
  <c r="G80" i="1" s="1"/>
  <c r="K80" i="1" s="1"/>
  <c r="E79" i="2"/>
  <c r="E49" i="2"/>
  <c r="F25" i="1"/>
  <c r="G25" i="1" s="1"/>
  <c r="I25" i="1" s="1"/>
  <c r="F88" i="1"/>
  <c r="G88" i="1" s="1"/>
  <c r="E39" i="2"/>
  <c r="K96" i="1"/>
  <c r="C11" i="1"/>
  <c r="C12" i="1"/>
  <c r="O112" i="1" l="1"/>
  <c r="C16" i="1"/>
  <c r="D18" i="1" s="1"/>
  <c r="O67" i="1"/>
  <c r="C15" i="1"/>
  <c r="C18" i="1" s="1"/>
  <c r="O83" i="1"/>
  <c r="O72" i="1"/>
  <c r="O75" i="1"/>
  <c r="O74" i="1"/>
  <c r="O97" i="1"/>
  <c r="O106" i="1"/>
  <c r="O35" i="1"/>
  <c r="O24" i="1"/>
  <c r="O93" i="1"/>
  <c r="O41" i="1"/>
  <c r="O80" i="1"/>
  <c r="O34" i="1"/>
  <c r="O81" i="1"/>
  <c r="O73" i="1"/>
  <c r="O79" i="1"/>
  <c r="O58" i="1"/>
  <c r="O51" i="1"/>
  <c r="O23" i="1"/>
  <c r="O38" i="1"/>
  <c r="O78" i="1"/>
  <c r="O36" i="1"/>
  <c r="O46" i="1"/>
  <c r="O92" i="1"/>
  <c r="O87" i="1"/>
  <c r="O62" i="1"/>
  <c r="O68" i="1"/>
  <c r="O61" i="1"/>
  <c r="O85" i="1"/>
  <c r="O56" i="1"/>
  <c r="O86" i="1"/>
  <c r="O22" i="1"/>
  <c r="O52" i="1"/>
  <c r="O31" i="1"/>
  <c r="O49" i="1"/>
  <c r="O69" i="1"/>
  <c r="O104" i="1"/>
  <c r="O66" i="1"/>
  <c r="O88" i="1"/>
  <c r="O64" i="1"/>
  <c r="O47" i="1"/>
  <c r="O76" i="1"/>
  <c r="O37" i="1"/>
  <c r="O39" i="1"/>
  <c r="O53" i="1"/>
  <c r="O54" i="1"/>
  <c r="O103" i="1"/>
  <c r="O57" i="1"/>
  <c r="O101" i="1"/>
  <c r="O82" i="1"/>
  <c r="O45" i="1"/>
  <c r="O70" i="1"/>
  <c r="O40" i="1"/>
  <c r="O28" i="1"/>
  <c r="O50" i="1"/>
  <c r="O111" i="1"/>
  <c r="O109" i="1"/>
  <c r="O43" i="1"/>
  <c r="O89" i="1"/>
  <c r="O94" i="1"/>
  <c r="O71" i="1"/>
  <c r="O63" i="1"/>
  <c r="O25" i="1"/>
  <c r="O32" i="1"/>
  <c r="O90" i="1"/>
  <c r="O84" i="1"/>
  <c r="O48" i="1"/>
  <c r="O27" i="1"/>
  <c r="O98" i="1"/>
  <c r="O59" i="1"/>
  <c r="O42" i="1"/>
  <c r="O30" i="1"/>
  <c r="O102" i="1"/>
  <c r="O29" i="1"/>
  <c r="O105" i="1"/>
  <c r="O96" i="1"/>
  <c r="O77" i="1"/>
  <c r="O95" i="1"/>
  <c r="O100" i="1"/>
  <c r="O65" i="1"/>
  <c r="O107" i="1"/>
  <c r="O60" i="1"/>
  <c r="O108" i="1"/>
  <c r="O33" i="1"/>
  <c r="O99" i="1"/>
  <c r="O55" i="1"/>
  <c r="O110" i="1"/>
  <c r="O21" i="1"/>
  <c r="O26" i="1"/>
  <c r="O91" i="1"/>
  <c r="O44" i="1"/>
  <c r="K88" i="1"/>
  <c r="F18" i="1" l="1"/>
  <c r="F19" i="1" s="1"/>
</calcChain>
</file>

<file path=xl/sharedStrings.xml><?xml version="1.0" encoding="utf-8"?>
<sst xmlns="http://schemas.openxmlformats.org/spreadsheetml/2006/main" count="897" uniqueCount="405">
  <si>
    <t>JAVSO..47..105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</si>
  <si>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</si>
  <si>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</si>
  <si>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</si>
  <si>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</si>
  <si>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</si>
  <si>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</si>
  <si>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</si>
  <si>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</si>
  <si>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</si>
  <si>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</si>
  <si>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</si>
  <si>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</si>
  <si>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</si>
  <si>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</si>
  <si>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</si>
  <si>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</si>
  <si>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</si>
  <si>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</si>
  <si>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</si>
  <si>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</si>
  <si>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</si>
  <si>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</si>
  <si>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</si>
  <si>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</si>
  <si>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</si>
  <si>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</si>
  <si>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</si>
  <si>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</si>
  <si>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</si>
  <si>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</si>
  <si>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Bull.51</t>
  </si>
  <si>
    <t>B</t>
  </si>
  <si>
    <t>v</t>
  </si>
  <si>
    <t>BBSAG Bull.52</t>
  </si>
  <si>
    <t>BBSAG Bull.57</t>
  </si>
  <si>
    <t>Germann R</t>
  </si>
  <si>
    <t>BBSAG Bull.58</t>
  </si>
  <si>
    <t>BBSAG Bull.63</t>
  </si>
  <si>
    <t>BBSAG Bull.64</t>
  </si>
  <si>
    <t>Peter H</t>
  </si>
  <si>
    <t>BBSAG Bull.70</t>
  </si>
  <si>
    <t>BBSAG Bull.82</t>
  </si>
  <si>
    <t>Blaettler E</t>
  </si>
  <si>
    <t>BBSAG Bull.90</t>
  </si>
  <si>
    <t>Paschke A</t>
  </si>
  <si>
    <t>BBSAG Bull.102</t>
  </si>
  <si>
    <t>ccd</t>
  </si>
  <si>
    <t>BAV-M 102</t>
  </si>
  <si>
    <t>K</t>
  </si>
  <si>
    <t>W.Kleikamp</t>
  </si>
  <si>
    <t>IBVS 4711</t>
  </si>
  <si>
    <t>IBVS 5378</t>
  </si>
  <si>
    <t>I</t>
  </si>
  <si>
    <t>IBVS 4562</t>
  </si>
  <si>
    <t>EB/KE</t>
  </si>
  <si>
    <t>IBVS 1255</t>
  </si>
  <si>
    <t>IBVS 5643</t>
  </si>
  <si>
    <t>TX Cet / GSC 04686-00734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</si>
  <si>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</si>
  <si>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</si>
  <si>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</si>
  <si>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</si>
  <si>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</si>
  <si>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</si>
  <si>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</si>
  <si>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</si>
  <si>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</si>
  <si>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</si>
  <si>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??</t>
  </si>
  <si>
    <t>IBVS 6011</t>
  </si>
  <si>
    <t>JAVSO..36..171</t>
  </si>
  <si>
    <t>JAVSO..40....1</t>
  </si>
  <si>
    <t>JAVSO..37...44</t>
  </si>
  <si>
    <t>JAVSO..38..183</t>
  </si>
  <si>
    <t>JAVSO..39..177</t>
  </si>
  <si>
    <t>II</t>
  </si>
  <si>
    <t>JAVSO..40..975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</si>
  <si>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</si>
  <si>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</si>
  <si>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</si>
  <si>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</si>
  <si>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</si>
  <si>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</si>
  <si>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</si>
  <si>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</si>
  <si>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</si>
  <si>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</si>
  <si>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</si>
  <si>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</si>
  <si>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</si>
  <si>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</si>
  <si>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2425502.499 </t>
  </si>
  <si>
    <t> 12.09.1928 23:58 </t>
  </si>
  <si>
    <t> 0.004 </t>
  </si>
  <si>
    <t>P </t>
  </si>
  <si>
    <t> C.Hoffmeister </t>
  </si>
  <si>
    <t> AN 253.200 </t>
  </si>
  <si>
    <t>2426631.533 </t>
  </si>
  <si>
    <t> 17.10.1931 00:47 </t>
  </si>
  <si>
    <t>2426991.587 </t>
  </si>
  <si>
    <t> 11.10.1932 02:05 </t>
  </si>
  <si>
    <t> 0.003 </t>
  </si>
  <si>
    <t>2428833.302 </t>
  </si>
  <si>
    <t> 26.10.1937 19:14 </t>
  </si>
  <si>
    <t> -0.011 </t>
  </si>
  <si>
    <t>V </t>
  </si>
  <si>
    <t> S.Piotrowski </t>
  </si>
  <si>
    <t> COVS </t>
  </si>
  <si>
    <t>2428834.454 </t>
  </si>
  <si>
    <t> 27.10.1937 22:53 </t>
  </si>
  <si>
    <t> 0.030 </t>
  </si>
  <si>
    <t>2428836.256 </t>
  </si>
  <si>
    <t> 29.10.1937 18:08 </t>
  </si>
  <si>
    <t> -0.020 </t>
  </si>
  <si>
    <t>2428839.232 </t>
  </si>
  <si>
    <t> 01.11.1937 17:34 </t>
  </si>
  <si>
    <t> -0.008 </t>
  </si>
  <si>
    <t>2430651.33 </t>
  </si>
  <si>
    <t> 18.10.1942 19:55 </t>
  </si>
  <si>
    <t> -0.00 </t>
  </si>
  <si>
    <t> W.Zessewitsch </t>
  </si>
  <si>
    <t> IODE 4.1.209 </t>
  </si>
  <si>
    <t>2430968.42 </t>
  </si>
  <si>
    <t> 31.08.1943 22:04 </t>
  </si>
  <si>
    <t> 0.01 </t>
  </si>
  <si>
    <t>2430997.30 </t>
  </si>
  <si>
    <t> 29.09.1943 19:12 </t>
  </si>
  <si>
    <t> -0.01 </t>
  </si>
  <si>
    <t>2431000.272 </t>
  </si>
  <si>
    <t> 02.10.1943 18:31 </t>
  </si>
  <si>
    <t> 0.001 </t>
  </si>
  <si>
    <t>2431020.270 </t>
  </si>
  <si>
    <t> 22.10.1943 18:28 </t>
  </si>
  <si>
    <t>  </t>
  </si>
  <si>
    <t> ASS 166.206 </t>
  </si>
  <si>
    <t>2431020.271 </t>
  </si>
  <si>
    <t> 22.10.1943 18:30 </t>
  </si>
  <si>
    <t> -0.002 </t>
  </si>
  <si>
    <t>2431023.238 </t>
  </si>
  <si>
    <t> 25.10.1943 17:42 </t>
  </si>
  <si>
    <t>2431058.07 </t>
  </si>
  <si>
    <t> 29.11.1943 13:40 </t>
  </si>
  <si>
    <t>2431080.282 </t>
  </si>
  <si>
    <t> 21.12.1943 18:46 </t>
  </si>
  <si>
    <t>2431089.170 </t>
  </si>
  <si>
    <t> 30.12.1943 16:04 </t>
  </si>
  <si>
    <t> -0.001 </t>
  </si>
  <si>
    <t>2433561.353 </t>
  </si>
  <si>
    <t> 06.10.1950 20:28 </t>
  </si>
  <si>
    <t> A.Szczepanowska </t>
  </si>
  <si>
    <t> AAC 5.75 </t>
  </si>
  <si>
    <t>2436453.5927 </t>
  </si>
  <si>
    <t> 07.09.1958 02:13 </t>
  </si>
  <si>
    <t> -0.0030 </t>
  </si>
  <si>
    <t> J.Kordylewski </t>
  </si>
  <si>
    <t> SAC 30.106 </t>
  </si>
  <si>
    <t>2436453.593 </t>
  </si>
  <si>
    <t> Kordylewski </t>
  </si>
  <si>
    <t> AAP 70.356 </t>
  </si>
  <si>
    <t>2436453.598 </t>
  </si>
  <si>
    <t> 07.09.1958 02:21 </t>
  </si>
  <si>
    <t> 0.002 </t>
  </si>
  <si>
    <t>2437306.288 </t>
  </si>
  <si>
    <t> 06.01.1961 18:54 </t>
  </si>
  <si>
    <t> -0.015 </t>
  </si>
  <si>
    <t> K.Kordylewski </t>
  </si>
  <si>
    <t>2439415.489 </t>
  </si>
  <si>
    <t> 16.10.1966 23:44 </t>
  </si>
  <si>
    <t> 0.014 </t>
  </si>
  <si>
    <t> D.Kurochkin </t>
  </si>
  <si>
    <t>2439821.455 </t>
  </si>
  <si>
    <t> 26.11.1967 22:55 </t>
  </si>
  <si>
    <t> M.Winiarski </t>
  </si>
  <si>
    <t>IBVS 1255 </t>
  </si>
  <si>
    <t>2443082.6343 </t>
  </si>
  <si>
    <t> 31.10.1976 03:13 </t>
  </si>
  <si>
    <t> 0.0000 </t>
  </si>
  <si>
    <t>E </t>
  </si>
  <si>
    <t>?</t>
  </si>
  <si>
    <t> Duerbeck &amp; Ammann </t>
  </si>
  <si>
    <t> AAP 70.355 </t>
  </si>
  <si>
    <t>2444486.514 </t>
  </si>
  <si>
    <t> 04.09.1980 00:20 </t>
  </si>
  <si>
    <t> -0.013 </t>
  </si>
  <si>
    <t> K.Locher </t>
  </si>
  <si>
    <t> BBS 51 </t>
  </si>
  <si>
    <t>2444555.428 </t>
  </si>
  <si>
    <t> 11.11.1980 22:16 </t>
  </si>
  <si>
    <t>2444567.293 </t>
  </si>
  <si>
    <t> 23.11.1980 19:01 </t>
  </si>
  <si>
    <t> 0.015 </t>
  </si>
  <si>
    <t>2444598.399 </t>
  </si>
  <si>
    <t> 24.12.1980 21:34 </t>
  </si>
  <si>
    <t> 0.006 </t>
  </si>
  <si>
    <t> BBS 52 </t>
  </si>
  <si>
    <t>2444895.464 </t>
  </si>
  <si>
    <t> 17.10.1981 23:08 </t>
  </si>
  <si>
    <t> -0.006 </t>
  </si>
  <si>
    <t> BBS 57 </t>
  </si>
  <si>
    <t>2444987.326 </t>
  </si>
  <si>
    <t> 17.01.1982 19:49 </t>
  </si>
  <si>
    <t> -0.009 </t>
  </si>
  <si>
    <t> BBS 58 </t>
  </si>
  <si>
    <t>2444990.291 </t>
  </si>
  <si>
    <t> 20.01.1982 18:59 </t>
  </si>
  <si>
    <t> -0.007 </t>
  </si>
  <si>
    <t>2445252.554 </t>
  </si>
  <si>
    <t> 10.10.1982 01:17 </t>
  </si>
  <si>
    <t> BBS 63 </t>
  </si>
  <si>
    <t>2445255.524 </t>
  </si>
  <si>
    <t> 13.10.1982 00:34 </t>
  </si>
  <si>
    <t> 0.005 </t>
  </si>
  <si>
    <t>2445296.258 </t>
  </si>
  <si>
    <t> 22.11.1982 18:11 </t>
  </si>
  <si>
    <t> R.Germann </t>
  </si>
  <si>
    <t> BBS 64 </t>
  </si>
  <si>
    <t>2445336.257 </t>
  </si>
  <si>
    <t> 01.01.1983 18:10 </t>
  </si>
  <si>
    <t>2445359.226 </t>
  </si>
  <si>
    <t> 24.01.1983 17:25 </t>
  </si>
  <si>
    <t> -0.010 </t>
  </si>
  <si>
    <t>2445673.348 </t>
  </si>
  <si>
    <t> 04.12.1983 20:21 </t>
  </si>
  <si>
    <t> -0.005 </t>
  </si>
  <si>
    <t> H.Peter </t>
  </si>
  <si>
    <t> BBS 70 </t>
  </si>
  <si>
    <t>2446032.661 </t>
  </si>
  <si>
    <t> 28.11.1984 03:51 </t>
  </si>
  <si>
    <t> S.Cook </t>
  </si>
  <si>
    <t> AOEB 12 </t>
  </si>
  <si>
    <t>2446035.628 </t>
  </si>
  <si>
    <t> 01.12.1984 03:04 </t>
  </si>
  <si>
    <t>2446762.402 </t>
  </si>
  <si>
    <t> 27.11.1986 21:38 </t>
  </si>
  <si>
    <t> BBS 82 </t>
  </si>
  <si>
    <t>2447471.363 </t>
  </si>
  <si>
    <t> 05.11.1988 20:42 </t>
  </si>
  <si>
    <t> E.Blättler </t>
  </si>
  <si>
    <t> BBS 90 </t>
  </si>
  <si>
    <t>2448871.57 </t>
  </si>
  <si>
    <t> 06.09.1992 01:40 </t>
  </si>
  <si>
    <t> A.Paschke </t>
  </si>
  <si>
    <t> BBS 102 </t>
  </si>
  <si>
    <t>2448946.380 </t>
  </si>
  <si>
    <t> 19.11.1992 21:07 </t>
  </si>
  <si>
    <t>2449311.614 </t>
  </si>
  <si>
    <t> 20.11.1993 02:44 </t>
  </si>
  <si>
    <t>2449328.653 </t>
  </si>
  <si>
    <t> 07.12.1993 03:40 </t>
  </si>
  <si>
    <t>2450450.3114 </t>
  </si>
  <si>
    <t> 01.01.1997 19:28 </t>
  </si>
  <si>
    <t> 0.0208 </t>
  </si>
  <si>
    <t>o</t>
  </si>
  <si>
    <t> W.Kleikamp </t>
  </si>
  <si>
    <t>BAVM 102 </t>
  </si>
  <si>
    <t>2450741.4574 </t>
  </si>
  <si>
    <t> 19.10.1997 22:58 </t>
  </si>
  <si>
    <t> 0.0166 </t>
  </si>
  <si>
    <t>BAVM 117 </t>
  </si>
  <si>
    <t>2451078.5389 </t>
  </si>
  <si>
    <t> 22.09.1998 00:56 </t>
  </si>
  <si>
    <t> 0.0158 </t>
  </si>
  <si>
    <t>2451477.094 </t>
  </si>
  <si>
    <t> 25.10.1999 14:15 </t>
  </si>
  <si>
    <t>C </t>
  </si>
  <si>
    <t> K.Nagai </t>
  </si>
  <si>
    <t>VSB 47 </t>
  </si>
  <si>
    <t>2451493.047 </t>
  </si>
  <si>
    <t> 10.11.1999 13:07 </t>
  </si>
  <si>
    <t> 0.024 </t>
  </si>
  <si>
    <t>2451814.1918 </t>
  </si>
  <si>
    <t> 26.09.2000 16:36 </t>
  </si>
  <si>
    <t> 0.0143 </t>
  </si>
  <si>
    <t> Kiyota </t>
  </si>
  <si>
    <t>VSB 38 </t>
  </si>
  <si>
    <t>2452552.8063 </t>
  </si>
  <si>
    <t> 05.10.2002 07:21 </t>
  </si>
  <si>
    <t> 0.0111 </t>
  </si>
  <si>
    <t> S.Dvorak </t>
  </si>
  <si>
    <t>IBVS 5378 </t>
  </si>
  <si>
    <t>2452577.9958 </t>
  </si>
  <si>
    <t> 30.10.2002 11:53 </t>
  </si>
  <si>
    <t> 0.0120 </t>
  </si>
  <si>
    <t>VSB 40 </t>
  </si>
  <si>
    <t>2453003.2399 </t>
  </si>
  <si>
    <t> 29.12.2003 17:45 </t>
  </si>
  <si>
    <t> 0.0138 </t>
  </si>
  <si>
    <t>-I</t>
  </si>
  <si>
    <t> K. &amp; M. Rätz </t>
  </si>
  <si>
    <t>BAVM 172 </t>
  </si>
  <si>
    <t>2453281.7964 </t>
  </si>
  <si>
    <t> 03.10.2004 07:06 </t>
  </si>
  <si>
    <t>13767</t>
  </si>
  <si>
    <t> 0.0144 </t>
  </si>
  <si>
    <t>ns</t>
  </si>
  <si>
    <t> G.Samolyk </t>
  </si>
  <si>
    <t>2453287.7168 </t>
  </si>
  <si>
    <t> 09.10.2004 05:12 </t>
  </si>
  <si>
    <t>13775</t>
  </si>
  <si>
    <t> 0.0081 </t>
  </si>
  <si>
    <t> W.Ogloza et al. </t>
  </si>
  <si>
    <t>IBVS 5843 </t>
  </si>
  <si>
    <t>2453396.633 </t>
  </si>
  <si>
    <t> 26.01.2005 03:11 </t>
  </si>
  <si>
    <t>13922</t>
  </si>
  <si>
    <t> 0.021 </t>
  </si>
  <si>
    <t>2453982.2566 </t>
  </si>
  <si>
    <t> 03.09.2006 18:09 </t>
  </si>
  <si>
    <t>14712.5</t>
  </si>
  <si>
    <t> 0.0101 </t>
  </si>
  <si>
    <t> K. Nagai et al. </t>
  </si>
  <si>
    <t>VSB 45 </t>
  </si>
  <si>
    <t>2454059.6777 </t>
  </si>
  <si>
    <t> 20.11.2006 04:15 </t>
  </si>
  <si>
    <t>14817</t>
  </si>
  <si>
    <t> 0.0134 </t>
  </si>
  <si>
    <t> R.Poklar </t>
  </si>
  <si>
    <t>2454416.7613 </t>
  </si>
  <si>
    <t> 12.11.2007 06:16 </t>
  </si>
  <si>
    <t>15299</t>
  </si>
  <si>
    <t> J.Bialozynski </t>
  </si>
  <si>
    <t>JAAVSO 36(2);171 </t>
  </si>
  <si>
    <t>2454448.6166 </t>
  </si>
  <si>
    <t> 14.12.2007 02:47 </t>
  </si>
  <si>
    <t>15342</t>
  </si>
  <si>
    <t> 0.0112 </t>
  </si>
  <si>
    <t>2454788.6614 </t>
  </si>
  <si>
    <t> 18.11.2008 03:52 </t>
  </si>
  <si>
    <t>15801</t>
  </si>
  <si>
    <t> 0.0103 </t>
  </si>
  <si>
    <t> JAAVSO 37;44 </t>
  </si>
  <si>
    <t>2454807.926 </t>
  </si>
  <si>
    <t> 07.12.2008 10:13 </t>
  </si>
  <si>
    <t>15827</t>
  </si>
  <si>
    <t> 0.013 </t>
  </si>
  <si>
    <t>Rc</t>
  </si>
  <si>
    <t>VSB 48 </t>
  </si>
  <si>
    <t>2454816.0715 </t>
  </si>
  <si>
    <t> 15.12.2008 13:42 </t>
  </si>
  <si>
    <t>15838</t>
  </si>
  <si>
    <t> 0.0093 </t>
  </si>
  <si>
    <t> H.Itoh </t>
  </si>
  <si>
    <t>2455151.6727 </t>
  </si>
  <si>
    <t> 16.11.2009 04:08 </t>
  </si>
  <si>
    <t>16291</t>
  </si>
  <si>
    <t> 0.0099 </t>
  </si>
  <si>
    <t> JAAVSO 38;120 </t>
  </si>
  <si>
    <t>2455174.6399 </t>
  </si>
  <si>
    <t> 09.12.2009 03:21 </t>
  </si>
  <si>
    <t>16322</t>
  </si>
  <si>
    <t> 0.0110 </t>
  </si>
  <si>
    <t>2455514.6843 </t>
  </si>
  <si>
    <t> 14.11.2010 04:25 </t>
  </si>
  <si>
    <t>16781</t>
  </si>
  <si>
    <t> 0.0098 </t>
  </si>
  <si>
    <t> JAAVSO 39;177 </t>
  </si>
  <si>
    <t>2455903.624 </t>
  </si>
  <si>
    <t> 08.12.2011 02:58 </t>
  </si>
  <si>
    <t>17306</t>
  </si>
  <si>
    <t> 0.008 </t>
  </si>
  <si>
    <t> R.Diethelm </t>
  </si>
  <si>
    <t>IBVS 6011 </t>
  </si>
  <si>
    <t>2455903.6244 </t>
  </si>
  <si>
    <t> 08.12.2011 02:59 </t>
  </si>
  <si>
    <t> 0.0087 </t>
  </si>
  <si>
    <t> JAAVSO 40;975 </t>
  </si>
  <si>
    <t>2456243.6698 </t>
  </si>
  <si>
    <t> 12.11.2012 04:04 </t>
  </si>
  <si>
    <t>17765</t>
  </si>
  <si>
    <t> 0.0085 </t>
  </si>
  <si>
    <t> JAAVSO 41;122 </t>
  </si>
  <si>
    <t>2456262.9293 </t>
  </si>
  <si>
    <t> 01.12.2012 10:18 </t>
  </si>
  <si>
    <t>17791</t>
  </si>
  <si>
    <t> 0.0061 </t>
  </si>
  <si>
    <t>VSB 55 </t>
  </si>
  <si>
    <t>2456262.9313 </t>
  </si>
  <si>
    <t> 01.12.2012 10:21 </t>
  </si>
  <si>
    <t>Ic</t>
  </si>
  <si>
    <t>2456262.9327 </t>
  </si>
  <si>
    <t> 01.12.2012 10:23 </t>
  </si>
  <si>
    <t> 0.0095 </t>
  </si>
  <si>
    <t>2456603.7190 </t>
  </si>
  <si>
    <t> 07.11.2013 05:15 </t>
  </si>
  <si>
    <t>18251</t>
  </si>
  <si>
    <t> JAAVSO 42;426 </t>
  </si>
  <si>
    <t>2456966.7303 </t>
  </si>
  <si>
    <t> 05.11.2014 05:31 </t>
  </si>
  <si>
    <t>18741</t>
  </si>
  <si>
    <t> 0.0089 </t>
  </si>
  <si>
    <t> JAAVSO 43-1 </t>
  </si>
  <si>
    <t>BAD?</t>
  </si>
  <si>
    <t>VSB_061</t>
  </si>
  <si>
    <t>JAVSO 43, 77</t>
  </si>
  <si>
    <t>JAVSO..44…69</t>
  </si>
  <si>
    <t>JAVSO..45..121</t>
  </si>
  <si>
    <t>JAVSO..46…79 (2018)</t>
  </si>
  <si>
    <t>JAVSO..48…87</t>
  </si>
  <si>
    <t>JAVSO 49, 108</t>
  </si>
  <si>
    <t>JAVSO 49, 256</t>
  </si>
  <si>
    <t>VSB, 91</t>
  </si>
  <si>
    <t>JAVSO, 50, 133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</si>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</sst>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6" fillId="0" borderId="0" xfId="42" applyAlignment="1">
      <alignment horizontal="left"/>
    </xf>
    <xf numFmtId="0" fontId="11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>
      <alignment vertical="top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Cet - O-C Diagr.</a:t>
            </a:r>
          </a:p>
        </c:rich>
      </c:tx>
      <c:layout>
        <c:manualLayout>
          <c:xMode val="edge"/>
          <c:yMode val="edge"/>
          <c:x val="0.388217522658610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3051359516617"/>
          <c:y val="0.14769252958613219"/>
          <c:w val="0.8187311178247733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18">
                  <c:v>-3.0429999969783239E-3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A6-4A75-8C0A-F98D9EEC40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2E-3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0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5.0000000000000001E-3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2E-3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1E-4</c:v>
                  </c:pt>
                  <c:pt idx="89">
                    <c:v>0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0">
                  <c:v>3.8325000023178291E-3</c:v>
                </c:pt>
                <c:pt idx="1">
                  <c:v>-2.7085000001534354E-3</c:v>
                </c:pt>
                <c:pt idx="2">
                  <c:v>2.9300000023795292E-3</c:v>
                </c:pt>
                <c:pt idx="3">
                  <c:v>-1.093149999724119E-2</c:v>
                </c:pt>
                <c:pt idx="4">
                  <c:v>2.9808125003910391E-2</c:v>
                </c:pt>
                <c:pt idx="5">
                  <c:v>-2.0292499997594859E-2</c:v>
                </c:pt>
                <c:pt idx="6">
                  <c:v>-7.6535000007424969E-3</c:v>
                </c:pt>
                <c:pt idx="7">
                  <c:v>-4.9049999943235889E-3</c:v>
                </c:pt>
                <c:pt idx="8">
                  <c:v>5.4679999993823003E-3</c:v>
                </c:pt>
                <c:pt idx="9">
                  <c:v>-7.301749999896856E-3</c:v>
                </c:pt>
                <c:pt idx="10">
                  <c:v>1.3372500034165569E-3</c:v>
                </c:pt>
                <c:pt idx="11">
                  <c:v>-3.3494999988761265E-3</c:v>
                </c:pt>
                <c:pt idx="12">
                  <c:v>-2.3494999986723997E-3</c:v>
                </c:pt>
                <c:pt idx="13">
                  <c:v>1.2895000036223792E-3</c:v>
                </c:pt>
                <c:pt idx="14">
                  <c:v>1.3797750001685927E-2</c:v>
                </c:pt>
                <c:pt idx="15">
                  <c:v>5.9025000155088492E-4</c:v>
                </c:pt>
                <c:pt idx="16">
                  <c:v>-1.4927500014891848E-3</c:v>
                </c:pt>
                <c:pt idx="17">
                  <c:v>-2.406999992672354E-3</c:v>
                </c:pt>
                <c:pt idx="19">
                  <c:v>-2.7429999972810037E-3</c:v>
                </c:pt>
                <c:pt idx="20">
                  <c:v>2.2570000000996515E-3</c:v>
                </c:pt>
                <c:pt idx="21">
                  <c:v>-1.4870749997498933E-2</c:v>
                </c:pt>
                <c:pt idx="22">
                  <c:v>1.3937499999883585E-2</c:v>
                </c:pt>
                <c:pt idx="24">
                  <c:v>-1.2573749998409767E-2</c:v>
                </c:pt>
                <c:pt idx="25">
                  <c:v>3.2830000054673292E-3</c:v>
                </c:pt>
                <c:pt idx="26">
                  <c:v>1.4839000003121328E-2</c:v>
                </c:pt>
                <c:pt idx="27">
                  <c:v>5.5484999975305982E-3</c:v>
                </c:pt>
                <c:pt idx="28">
                  <c:v>-6.3917500010575168E-3</c:v>
                </c:pt>
                <c:pt idx="29">
                  <c:v>-8.5827500006416813E-3</c:v>
                </c:pt>
                <c:pt idx="30">
                  <c:v>-6.9437499987543561E-3</c:v>
                </c:pt>
                <c:pt idx="31">
                  <c:v>-1.3922500002081506E-3</c:v>
                </c:pt>
                <c:pt idx="32">
                  <c:v>5.2467499990598299E-3</c:v>
                </c:pt>
                <c:pt idx="33">
                  <c:v>-6.9669999938923866E-3</c:v>
                </c:pt>
                <c:pt idx="34">
                  <c:v>-1.3340500001504552E-2</c:v>
                </c:pt>
                <c:pt idx="35">
                  <c:v>-1.038824999704957E-2</c:v>
                </c:pt>
                <c:pt idx="36">
                  <c:v>-4.6542499985662289E-3</c:v>
                </c:pt>
                <c:pt idx="37">
                  <c:v>8.2449999899836257E-4</c:v>
                </c:pt>
                <c:pt idx="38">
                  <c:v>4.4635000012931414E-3</c:v>
                </c:pt>
                <c:pt idx="39">
                  <c:v>1.4178250006807502E-2</c:v>
                </c:pt>
                <c:pt idx="40">
                  <c:v>-8.9410000000498258E-3</c:v>
                </c:pt>
                <c:pt idx="41">
                  <c:v>9.9865000011050142E-3</c:v>
                </c:pt>
                <c:pt idx="42">
                  <c:v>-4.8787499981699511E-3</c:v>
                </c:pt>
                <c:pt idx="43">
                  <c:v>-5.1219999950262718E-3</c:v>
                </c:pt>
                <c:pt idx="44">
                  <c:v>-5.4477500016218983E-3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A6-4A75-8C0A-F98D9EEC40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45">
                  <c:v>2.0813750001252629E-2</c:v>
                </c:pt>
                <c:pt idx="46">
                  <c:v>2.0813750001252629E-2</c:v>
                </c:pt>
                <c:pt idx="47">
                  <c:v>1.6595500004768837E-2</c:v>
                </c:pt>
                <c:pt idx="48">
                  <c:v>1.5781750000314787E-2</c:v>
                </c:pt>
                <c:pt idx="55">
                  <c:v>1.3812250006594695E-2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A6-4A75-8C0A-F98D9EEC40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49">
                  <c:v>-1.1727500022971071E-3</c:v>
                </c:pt>
                <c:pt idx="50">
                  <c:v>2.3761875003401656E-2</c:v>
                </c:pt>
                <c:pt idx="51">
                  <c:v>1.4313500003481749E-2</c:v>
                </c:pt>
                <c:pt idx="52">
                  <c:v>1.1084249999839813E-2</c:v>
                </c:pt>
                <c:pt idx="53">
                  <c:v>1.2015749998681713E-2</c:v>
                </c:pt>
                <c:pt idx="56">
                  <c:v>1.4378250001755077E-2</c:v>
                </c:pt>
                <c:pt idx="57">
                  <c:v>8.0562500006635673E-3</c:v>
                </c:pt>
                <c:pt idx="58">
                  <c:v>2.073950000340119E-2</c:v>
                </c:pt>
                <c:pt idx="59">
                  <c:v>1.0121874998731073E-2</c:v>
                </c:pt>
                <c:pt idx="60">
                  <c:v>1.3415749999694526E-2</c:v>
                </c:pt>
                <c:pt idx="61">
                  <c:v>1.2015250002150424E-2</c:v>
                </c:pt>
                <c:pt idx="62">
                  <c:v>1.1184499999217223E-2</c:v>
                </c:pt>
                <c:pt idx="63">
                  <c:v>1.0309749995940365E-2</c:v>
                </c:pt>
                <c:pt idx="64">
                  <c:v>1.3063250000413973E-2</c:v>
                </c:pt>
                <c:pt idx="65">
                  <c:v>9.3205000011948869E-3</c:v>
                </c:pt>
                <c:pt idx="66">
                  <c:v>9.8872500020661391E-3</c:v>
                </c:pt>
                <c:pt idx="67">
                  <c:v>1.1039500001061242E-2</c:v>
                </c:pt>
                <c:pt idx="68">
                  <c:v>9.7647500006132759E-3</c:v>
                </c:pt>
                <c:pt idx="69">
                  <c:v>8.3335000017541461E-3</c:v>
                </c:pt>
                <c:pt idx="70">
                  <c:v>8.7334999989252537E-3</c:v>
                </c:pt>
                <c:pt idx="71">
                  <c:v>8.7334999989252537E-3</c:v>
                </c:pt>
                <c:pt idx="72">
                  <c:v>8.4587500023189932E-3</c:v>
                </c:pt>
                <c:pt idx="73">
                  <c:v>6.1122500046622008E-3</c:v>
                </c:pt>
                <c:pt idx="74">
                  <c:v>8.1122499977936968E-3</c:v>
                </c:pt>
                <c:pt idx="75">
                  <c:v>9.5122499988065101E-3</c:v>
                </c:pt>
                <c:pt idx="76">
                  <c:v>9.2972499987808987E-3</c:v>
                </c:pt>
                <c:pt idx="77">
                  <c:v>8.874750004906673E-3</c:v>
                </c:pt>
                <c:pt idx="78">
                  <c:v>8.874750004906673E-3</c:v>
                </c:pt>
                <c:pt idx="79">
                  <c:v>1.1373000001185574E-2</c:v>
                </c:pt>
                <c:pt idx="80">
                  <c:v>1.1183749898918904E-2</c:v>
                </c:pt>
                <c:pt idx="81">
                  <c:v>1.1443499999586493E-2</c:v>
                </c:pt>
                <c:pt idx="82">
                  <c:v>1.3086250008200295E-2</c:v>
                </c:pt>
                <c:pt idx="83">
                  <c:v>1.215550000051735E-2</c:v>
                </c:pt>
                <c:pt idx="84">
                  <c:v>1.2394000004860573E-2</c:v>
                </c:pt>
                <c:pt idx="85">
                  <c:v>1.2128250004025176E-2</c:v>
                </c:pt>
                <c:pt idx="86">
                  <c:v>1.269250000041211E-2</c:v>
                </c:pt>
                <c:pt idx="87">
                  <c:v>1.388750000478467E-2</c:v>
                </c:pt>
                <c:pt idx="88">
                  <c:v>1.1870000002090819E-2</c:v>
                </c:pt>
                <c:pt idx="89">
                  <c:v>2.1148749932763167E-2</c:v>
                </c:pt>
                <c:pt idx="90">
                  <c:v>1.5663999998650979E-2</c:v>
                </c:pt>
                <c:pt idx="91">
                  <c:v>1.4673999932711013E-2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A6-4A75-8C0A-F98D9EEC40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A6-4A75-8C0A-F98D9EEC40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A6-4A75-8C0A-F98D9EEC40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7.0000000000000001E-3</c:v>
                  </c:pt>
                  <c:pt idx="42">
                    <c:v>5.0000000000000001E-3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5.9999999999999995E-4</c:v>
                  </c:pt>
                  <c:pt idx="46">
                    <c:v>5.9999999999999995E-4</c:v>
                  </c:pt>
                  <c:pt idx="47">
                    <c:v>2.0000000000000001E-4</c:v>
                  </c:pt>
                  <c:pt idx="48">
                    <c:v>5.0000000000000001E-4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8.0000000000000004E-4</c:v>
                  </c:pt>
                  <c:pt idx="56">
                    <c:v>0</c:v>
                  </c:pt>
                  <c:pt idx="57">
                    <c:v>1.5E-3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5.9999999999999995E-4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A6-4A75-8C0A-F98D9EEC40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-2.1873396564941257E-2</c:v>
                </c:pt>
                <c:pt idx="1">
                  <c:v>-2.0684404571754966E-2</c:v>
                </c:pt>
                <c:pt idx="2">
                  <c:v>-2.0305237833770362E-2</c:v>
                </c:pt>
                <c:pt idx="3">
                  <c:v>-1.8365714149347054E-2</c:v>
                </c:pt>
                <c:pt idx="4">
                  <c:v>-1.8364543881637222E-2</c:v>
                </c:pt>
                <c:pt idx="5">
                  <c:v>-1.8362593435454176E-2</c:v>
                </c:pt>
                <c:pt idx="6">
                  <c:v>-1.8359472721561299E-2</c:v>
                </c:pt>
                <c:pt idx="7">
                  <c:v>-1.6451156176066763E-2</c:v>
                </c:pt>
                <c:pt idx="8">
                  <c:v>-1.6117239789528878E-2</c:v>
                </c:pt>
                <c:pt idx="9">
                  <c:v>-1.6086812829073326E-2</c:v>
                </c:pt>
                <c:pt idx="10">
                  <c:v>-1.6083692115180449E-2</c:v>
                </c:pt>
                <c:pt idx="11">
                  <c:v>-1.6062627296403526E-2</c:v>
                </c:pt>
                <c:pt idx="12">
                  <c:v>-1.6062627296403526E-2</c:v>
                </c:pt>
                <c:pt idx="13">
                  <c:v>-1.6059506582510649E-2</c:v>
                </c:pt>
                <c:pt idx="14">
                  <c:v>-1.6022838194269341E-2</c:v>
                </c:pt>
                <c:pt idx="15">
                  <c:v>-1.5999432840072759E-2</c:v>
                </c:pt>
                <c:pt idx="16">
                  <c:v>-1.5990070698394126E-2</c:v>
                </c:pt>
                <c:pt idx="17">
                  <c:v>-1.338661513326115E-2</c:v>
                </c:pt>
                <c:pt idx="18">
                  <c:v>-1.03407983738128E-2</c:v>
                </c:pt>
                <c:pt idx="19">
                  <c:v>-1.03407983738128E-2</c:v>
                </c:pt>
                <c:pt idx="20">
                  <c:v>-1.03407983738128E-2</c:v>
                </c:pt>
                <c:pt idx="21">
                  <c:v>-9.442812951137327E-3</c:v>
                </c:pt>
                <c:pt idx="22">
                  <c:v>-7.2216448378818326E-3</c:v>
                </c:pt>
                <c:pt idx="23">
                  <c:v>-3.3597613954460415E-3</c:v>
                </c:pt>
                <c:pt idx="24">
                  <c:v>-1.8813231886953702E-3</c:v>
                </c:pt>
                <c:pt idx="25">
                  <c:v>-1.8087665906859705E-3</c:v>
                </c:pt>
                <c:pt idx="26">
                  <c:v>-1.7962837351144607E-3</c:v>
                </c:pt>
                <c:pt idx="27">
                  <c:v>-1.7635162392392479E-3</c:v>
                </c:pt>
                <c:pt idx="28">
                  <c:v>-1.4506646714782881E-3</c:v>
                </c:pt>
                <c:pt idx="29">
                  <c:v>-1.3539225407990883E-3</c:v>
                </c:pt>
                <c:pt idx="30">
                  <c:v>-1.350801826906211E-3</c:v>
                </c:pt>
                <c:pt idx="31">
                  <c:v>-1.0746186473865604E-3</c:v>
                </c:pt>
                <c:pt idx="32">
                  <c:v>-1.0714979334936832E-3</c:v>
                </c:pt>
                <c:pt idx="33">
                  <c:v>-1.0285881174666189E-3</c:v>
                </c:pt>
                <c:pt idx="34">
                  <c:v>-9.8645847991277354E-4</c:v>
                </c:pt>
                <c:pt idx="35">
                  <c:v>-9.6227294724297386E-4</c:v>
                </c:pt>
                <c:pt idx="36">
                  <c:v>-6.3147727459796858E-4</c:v>
                </c:pt>
                <c:pt idx="37">
                  <c:v>-2.5309071508658292E-4</c:v>
                </c:pt>
                <c:pt idx="38">
                  <c:v>-2.4997000119370569E-4</c:v>
                </c:pt>
                <c:pt idx="39">
                  <c:v>5.1538508103447832E-4</c:v>
                </c:pt>
                <c:pt idx="40">
                  <c:v>1.2620158799053977E-3</c:v>
                </c:pt>
                <c:pt idx="41">
                  <c:v>2.7365531942899722E-3</c:v>
                </c:pt>
                <c:pt idx="42">
                  <c:v>2.815351220085127E-3</c:v>
                </c:pt>
                <c:pt idx="43">
                  <c:v>3.1999792073822671E-3</c:v>
                </c:pt>
                <c:pt idx="44">
                  <c:v>3.2179233122663128E-3</c:v>
                </c:pt>
                <c:pt idx="45">
                  <c:v>4.3991135207204109E-3</c:v>
                </c:pt>
                <c:pt idx="46">
                  <c:v>4.3991135207204109E-3</c:v>
                </c:pt>
                <c:pt idx="47">
                  <c:v>4.7057236606956165E-3</c:v>
                </c:pt>
                <c:pt idx="48">
                  <c:v>5.0607048660104206E-3</c:v>
                </c:pt>
                <c:pt idx="49">
                  <c:v>5.4804408846024326E-3</c:v>
                </c:pt>
                <c:pt idx="50">
                  <c:v>5.4972147217766491E-3</c:v>
                </c:pt>
                <c:pt idx="51">
                  <c:v>5.8354220899172367E-3</c:v>
                </c:pt>
                <c:pt idx="52">
                  <c:v>6.6132600277169305E-3</c:v>
                </c:pt>
                <c:pt idx="53">
                  <c:v>6.6397860958063888E-3</c:v>
                </c:pt>
                <c:pt idx="54">
                  <c:v>6.8960747242589465E-3</c:v>
                </c:pt>
                <c:pt idx="55">
                  <c:v>7.0876085394342963E-3</c:v>
                </c:pt>
                <c:pt idx="56">
                  <c:v>7.3809556453647736E-3</c:v>
                </c:pt>
                <c:pt idx="57">
                  <c:v>7.3871970731505272E-3</c:v>
                </c:pt>
                <c:pt idx="58">
                  <c:v>7.5018833087137724E-3</c:v>
                </c:pt>
                <c:pt idx="59">
                  <c:v>8.1186143917936701E-3</c:v>
                </c:pt>
                <c:pt idx="60">
                  <c:v>8.2001430422450929E-3</c:v>
                </c:pt>
                <c:pt idx="61">
                  <c:v>8.5761890663368194E-3</c:v>
                </c:pt>
                <c:pt idx="62">
                  <c:v>8.6097367406852525E-3</c:v>
                </c:pt>
                <c:pt idx="63">
                  <c:v>8.9678386598929342E-3</c:v>
                </c:pt>
                <c:pt idx="64">
                  <c:v>8.9881233001966373E-3</c:v>
                </c:pt>
                <c:pt idx="65">
                  <c:v>8.9967052634020508E-3</c:v>
                </c:pt>
                <c:pt idx="66">
                  <c:v>9.3501261117704161E-3</c:v>
                </c:pt>
                <c:pt idx="67">
                  <c:v>9.3743116444402162E-3</c:v>
                </c:pt>
                <c:pt idx="68">
                  <c:v>9.7324135636478997E-3</c:v>
                </c:pt>
                <c:pt idx="69">
                  <c:v>1.0142007262088059E-2</c:v>
                </c:pt>
                <c:pt idx="70">
                  <c:v>1.0142007262088059E-2</c:v>
                </c:pt>
                <c:pt idx="71">
                  <c:v>1.0142007262088059E-2</c:v>
                </c:pt>
                <c:pt idx="72">
                  <c:v>1.0500109181295741E-2</c:v>
                </c:pt>
                <c:pt idx="73">
                  <c:v>1.0520393821599444E-2</c:v>
                </c:pt>
                <c:pt idx="74">
                  <c:v>1.0520393821599444E-2</c:v>
                </c:pt>
                <c:pt idx="75">
                  <c:v>1.0520393821599444E-2</c:v>
                </c:pt>
                <c:pt idx="76">
                  <c:v>1.0879275919280345E-2</c:v>
                </c:pt>
                <c:pt idx="77">
                  <c:v>1.1261563371157829E-2</c:v>
                </c:pt>
                <c:pt idx="78">
                  <c:v>1.1261563371157829E-2</c:v>
                </c:pt>
                <c:pt idx="79">
                  <c:v>1.1641510287615653E-2</c:v>
                </c:pt>
                <c:pt idx="80">
                  <c:v>1.1670376891124769E-2</c:v>
                </c:pt>
                <c:pt idx="81">
                  <c:v>1.1671157069597989E-2</c:v>
                </c:pt>
                <c:pt idx="82">
                  <c:v>1.1974646495680316E-2</c:v>
                </c:pt>
                <c:pt idx="83">
                  <c:v>1.2008194170028748E-2</c:v>
                </c:pt>
                <c:pt idx="84">
                  <c:v>1.2387360908013354E-2</c:v>
                </c:pt>
                <c:pt idx="85">
                  <c:v>1.2842204957900236E-2</c:v>
                </c:pt>
                <c:pt idx="86">
                  <c:v>1.3203427591000795E-2</c:v>
                </c:pt>
                <c:pt idx="87">
                  <c:v>1.3531102549752922E-2</c:v>
                </c:pt>
                <c:pt idx="88">
                  <c:v>1.3585715042878277E-2</c:v>
                </c:pt>
                <c:pt idx="89">
                  <c:v>1.3964101602389664E-2</c:v>
                </c:pt>
                <c:pt idx="90">
                  <c:v>1.4041339271238377E-2</c:v>
                </c:pt>
                <c:pt idx="91">
                  <c:v>1.4322203521597346E-2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A6-4A75-8C0A-F98D9EEC40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-23730</c:v>
                </c:pt>
                <c:pt idx="1">
                  <c:v>-22206</c:v>
                </c:pt>
                <c:pt idx="2">
                  <c:v>-21720</c:v>
                </c:pt>
                <c:pt idx="3">
                  <c:v>-19234</c:v>
                </c:pt>
                <c:pt idx="4">
                  <c:v>-19232.5</c:v>
                </c:pt>
                <c:pt idx="5">
                  <c:v>-19230</c:v>
                </c:pt>
                <c:pt idx="6">
                  <c:v>-19226</c:v>
                </c:pt>
                <c:pt idx="7">
                  <c:v>-16780</c:v>
                </c:pt>
                <c:pt idx="8">
                  <c:v>-16352</c:v>
                </c:pt>
                <c:pt idx="9">
                  <c:v>-16313</c:v>
                </c:pt>
                <c:pt idx="10">
                  <c:v>-16309</c:v>
                </c:pt>
                <c:pt idx="11">
                  <c:v>-16282</c:v>
                </c:pt>
                <c:pt idx="12">
                  <c:v>-16282</c:v>
                </c:pt>
                <c:pt idx="13">
                  <c:v>-16278</c:v>
                </c:pt>
                <c:pt idx="14">
                  <c:v>-16231</c:v>
                </c:pt>
                <c:pt idx="15">
                  <c:v>-16201</c:v>
                </c:pt>
                <c:pt idx="16">
                  <c:v>-16189</c:v>
                </c:pt>
                <c:pt idx="17">
                  <c:v>-12852</c:v>
                </c:pt>
                <c:pt idx="18">
                  <c:v>-8948</c:v>
                </c:pt>
                <c:pt idx="19">
                  <c:v>-8948</c:v>
                </c:pt>
                <c:pt idx="20">
                  <c:v>-8948</c:v>
                </c:pt>
                <c:pt idx="21">
                  <c:v>-7797</c:v>
                </c:pt>
                <c:pt idx="22">
                  <c:v>-4950</c:v>
                </c:pt>
                <c:pt idx="23">
                  <c:v>0</c:v>
                </c:pt>
                <c:pt idx="24">
                  <c:v>1895</c:v>
                </c:pt>
                <c:pt idx="25">
                  <c:v>1988</c:v>
                </c:pt>
                <c:pt idx="26">
                  <c:v>2004</c:v>
                </c:pt>
                <c:pt idx="27">
                  <c:v>2046</c:v>
                </c:pt>
                <c:pt idx="28">
                  <c:v>2447</c:v>
                </c:pt>
                <c:pt idx="29">
                  <c:v>2571</c:v>
                </c:pt>
                <c:pt idx="30">
                  <c:v>2575</c:v>
                </c:pt>
                <c:pt idx="31">
                  <c:v>2929</c:v>
                </c:pt>
                <c:pt idx="32">
                  <c:v>2933</c:v>
                </c:pt>
                <c:pt idx="33">
                  <c:v>2988</c:v>
                </c:pt>
                <c:pt idx="34">
                  <c:v>3042</c:v>
                </c:pt>
                <c:pt idx="35">
                  <c:v>3073</c:v>
                </c:pt>
                <c:pt idx="36">
                  <c:v>3497</c:v>
                </c:pt>
                <c:pt idx="37">
                  <c:v>3982</c:v>
                </c:pt>
                <c:pt idx="38">
                  <c:v>3986</c:v>
                </c:pt>
                <c:pt idx="39">
                  <c:v>4967</c:v>
                </c:pt>
                <c:pt idx="40">
                  <c:v>5924</c:v>
                </c:pt>
                <c:pt idx="41">
                  <c:v>7814</c:v>
                </c:pt>
                <c:pt idx="42">
                  <c:v>7915</c:v>
                </c:pt>
                <c:pt idx="43">
                  <c:v>8408</c:v>
                </c:pt>
                <c:pt idx="44">
                  <c:v>8431</c:v>
                </c:pt>
                <c:pt idx="45">
                  <c:v>9945</c:v>
                </c:pt>
                <c:pt idx="46">
                  <c:v>9945</c:v>
                </c:pt>
                <c:pt idx="47">
                  <c:v>10338</c:v>
                </c:pt>
                <c:pt idx="48">
                  <c:v>10793</c:v>
                </c:pt>
                <c:pt idx="49">
                  <c:v>11331</c:v>
                </c:pt>
                <c:pt idx="50">
                  <c:v>11352.5</c:v>
                </c:pt>
                <c:pt idx="51">
                  <c:v>11786</c:v>
                </c:pt>
                <c:pt idx="52">
                  <c:v>12783</c:v>
                </c:pt>
                <c:pt idx="53">
                  <c:v>12817</c:v>
                </c:pt>
                <c:pt idx="54">
                  <c:v>13145.5</c:v>
                </c:pt>
                <c:pt idx="55">
                  <c:v>13391</c:v>
                </c:pt>
                <c:pt idx="56">
                  <c:v>13767</c:v>
                </c:pt>
                <c:pt idx="57">
                  <c:v>13775</c:v>
                </c:pt>
                <c:pt idx="58">
                  <c:v>13922</c:v>
                </c:pt>
                <c:pt idx="59">
                  <c:v>14712.5</c:v>
                </c:pt>
                <c:pt idx="60">
                  <c:v>14817</c:v>
                </c:pt>
                <c:pt idx="61">
                  <c:v>15299</c:v>
                </c:pt>
                <c:pt idx="62">
                  <c:v>15342</c:v>
                </c:pt>
                <c:pt idx="63">
                  <c:v>15801</c:v>
                </c:pt>
                <c:pt idx="64">
                  <c:v>15827</c:v>
                </c:pt>
                <c:pt idx="65">
                  <c:v>15838</c:v>
                </c:pt>
                <c:pt idx="66">
                  <c:v>16291</c:v>
                </c:pt>
                <c:pt idx="67">
                  <c:v>16322</c:v>
                </c:pt>
                <c:pt idx="68">
                  <c:v>16781</c:v>
                </c:pt>
                <c:pt idx="69">
                  <c:v>17306</c:v>
                </c:pt>
                <c:pt idx="70">
                  <c:v>17306</c:v>
                </c:pt>
                <c:pt idx="71">
                  <c:v>17306</c:v>
                </c:pt>
                <c:pt idx="72">
                  <c:v>17765</c:v>
                </c:pt>
                <c:pt idx="73">
                  <c:v>17791</c:v>
                </c:pt>
                <c:pt idx="74">
                  <c:v>17791</c:v>
                </c:pt>
                <c:pt idx="75">
                  <c:v>17791</c:v>
                </c:pt>
                <c:pt idx="76">
                  <c:v>18251</c:v>
                </c:pt>
                <c:pt idx="77">
                  <c:v>18741</c:v>
                </c:pt>
                <c:pt idx="78">
                  <c:v>18741</c:v>
                </c:pt>
                <c:pt idx="79">
                  <c:v>19228</c:v>
                </c:pt>
                <c:pt idx="80">
                  <c:v>19265</c:v>
                </c:pt>
                <c:pt idx="81">
                  <c:v>19266</c:v>
                </c:pt>
                <c:pt idx="82">
                  <c:v>19655</c:v>
                </c:pt>
                <c:pt idx="83">
                  <c:v>19698</c:v>
                </c:pt>
                <c:pt idx="84">
                  <c:v>20184</c:v>
                </c:pt>
                <c:pt idx="85">
                  <c:v>20767</c:v>
                </c:pt>
                <c:pt idx="86">
                  <c:v>21230</c:v>
                </c:pt>
                <c:pt idx="87">
                  <c:v>21650</c:v>
                </c:pt>
                <c:pt idx="88">
                  <c:v>21720</c:v>
                </c:pt>
                <c:pt idx="89">
                  <c:v>22205</c:v>
                </c:pt>
                <c:pt idx="90">
                  <c:v>22304</c:v>
                </c:pt>
                <c:pt idx="91">
                  <c:v>22664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54">
                  <c:v>0.1051936250005383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A6-4A75-8C0A-F98D9EEC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0616"/>
        <c:axId val="1"/>
      </c:scatterChart>
      <c:valAx>
        <c:axId val="81427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5861027190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80060422960726"/>
          <c:y val="0.92000129214617399"/>
          <c:w val="0.726586102719033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133350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25D29D9-E413-7C81-1D8E-1CA5CEE8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117" TargetMode="External"/><Relationship Id="rId7" Type="http://schemas.openxmlformats.org/officeDocument/2006/relationships/hyperlink" Target="http://vsolj.cetus-net.org/no38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2"/>
  <sheetViews>
    <sheetView tabSelected="1" workbookViewId="0">
      <pane xSplit="14" ySplit="22" topLeftCell="O97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26</v>
      </c>
      <c r="B2" s="8" t="s">
        <v>55</v>
      </c>
    </row>
    <row r="4" spans="1:6" ht="14.25" thickTop="1" thickBot="1" x14ac:dyDescent="0.25">
      <c r="A4" s="5" t="s">
        <v>2</v>
      </c>
      <c r="C4" s="2">
        <v>43082.634299999998</v>
      </c>
      <c r="D4" s="3">
        <v>0.74084024999999998</v>
      </c>
    </row>
    <row r="5" spans="1:6" ht="13.5" thickTop="1" x14ac:dyDescent="0.2">
      <c r="A5" s="9" t="s">
        <v>60</v>
      </c>
      <c r="B5" s="10"/>
      <c r="C5" s="11">
        <v>-9.5</v>
      </c>
      <c r="D5" s="10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43082.634299999998</v>
      </c>
    </row>
    <row r="8" spans="1:6" x14ac:dyDescent="0.2">
      <c r="A8" t="s">
        <v>5</v>
      </c>
      <c r="C8">
        <f>+D4</f>
        <v>0.74084024999999998</v>
      </c>
    </row>
    <row r="9" spans="1:6" x14ac:dyDescent="0.2">
      <c r="A9" s="25" t="s">
        <v>65</v>
      </c>
      <c r="B9" s="26">
        <v>82</v>
      </c>
      <c r="C9" s="14" t="str">
        <f>"F"&amp;B9</f>
        <v>F82</v>
      </c>
      <c r="D9" s="15" t="str">
        <f>"G"&amp;B9</f>
        <v>G82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12">
        <f ca="1">INTERCEPT(INDIRECT($D$9):G979,INDIRECT($C$9):F979)</f>
        <v>-3.3597613954460415E-3</v>
      </c>
      <c r="D11" s="13"/>
      <c r="E11" s="10"/>
    </row>
    <row r="12" spans="1:6" x14ac:dyDescent="0.2">
      <c r="A12" s="10" t="s">
        <v>19</v>
      </c>
      <c r="B12" s="10"/>
      <c r="C12" s="12">
        <f ca="1">SLOPE(INDIRECT($D$9):G979,INDIRECT($C$9):F979)</f>
        <v>7.8017847321935168E-7</v>
      </c>
      <c r="D12" s="13"/>
      <c r="E12" s="10"/>
    </row>
    <row r="13" spans="1:6" x14ac:dyDescent="0.2">
      <c r="A13" s="10" t="s">
        <v>21</v>
      </c>
      <c r="B13" s="10"/>
      <c r="C13" s="13" t="s">
        <v>16</v>
      </c>
    </row>
    <row r="14" spans="1:6" x14ac:dyDescent="0.2">
      <c r="A14" s="10"/>
      <c r="B14" s="10"/>
      <c r="C14" s="10"/>
    </row>
    <row r="15" spans="1:6" x14ac:dyDescent="0.2">
      <c r="A15" s="16" t="s">
        <v>20</v>
      </c>
      <c r="B15" s="10"/>
      <c r="C15" s="17">
        <f ca="1">(C7+C11)+(C8+C12)*INT(MAX(F21:F3520))</f>
        <v>59873.052048203521</v>
      </c>
      <c r="E15" s="18" t="s">
        <v>67</v>
      </c>
      <c r="F15" s="11">
        <v>1</v>
      </c>
    </row>
    <row r="16" spans="1:6" x14ac:dyDescent="0.2">
      <c r="A16" s="20" t="s">
        <v>6</v>
      </c>
      <c r="B16" s="10"/>
      <c r="C16" s="21">
        <f ca="1">+C8+C12</f>
        <v>0.74084103017847325</v>
      </c>
      <c r="E16" s="18" t="s">
        <v>62</v>
      </c>
      <c r="F16" s="19">
        <f ca="1">NOW()+15018.5+$C$5/24</f>
        <v>60335.65660243055</v>
      </c>
    </row>
    <row r="17" spans="1:21" ht="13.5" thickBot="1" x14ac:dyDescent="0.25">
      <c r="A17" s="18" t="s">
        <v>59</v>
      </c>
      <c r="B17" s="10"/>
      <c r="C17" s="10">
        <f>COUNT(C21:C2178)</f>
        <v>92</v>
      </c>
      <c r="E17" s="18" t="s">
        <v>68</v>
      </c>
      <c r="F17" s="19">
        <f ca="1">ROUND(2*(F16-$C$7)/$C$8,0)/2+F15</f>
        <v>23289.5</v>
      </c>
    </row>
    <row r="18" spans="1:21" ht="14.25" thickTop="1" thickBot="1" x14ac:dyDescent="0.25">
      <c r="A18" s="20" t="s">
        <v>7</v>
      </c>
      <c r="B18" s="10"/>
      <c r="C18" s="23">
        <f ca="1">+C15</f>
        <v>59873.052048203521</v>
      </c>
      <c r="D18" s="24">
        <f ca="1">+C16</f>
        <v>0.74084103017847325</v>
      </c>
      <c r="E18" s="18" t="s">
        <v>63</v>
      </c>
      <c r="F18" s="15">
        <f ca="1">ROUND(2*(F16-$C$15)/$C$16,0)/2+F15</f>
        <v>625.5</v>
      </c>
    </row>
    <row r="19" spans="1:21" ht="13.5" thickTop="1" x14ac:dyDescent="0.2">
      <c r="E19" s="18" t="s">
        <v>64</v>
      </c>
      <c r="F19" s="22">
        <f ca="1">+$C$15+$C$16*F18-15018.5-$C$5/24</f>
        <v>45318.34394591349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87</v>
      </c>
      <c r="I20" s="7" t="s">
        <v>90</v>
      </c>
      <c r="J20" s="7" t="s">
        <v>84</v>
      </c>
      <c r="K20" s="7" t="s">
        <v>82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7" t="s">
        <v>392</v>
      </c>
    </row>
    <row r="21" spans="1:21" x14ac:dyDescent="0.2">
      <c r="A21" s="54" t="s">
        <v>97</v>
      </c>
      <c r="B21" s="56" t="s">
        <v>53</v>
      </c>
      <c r="C21" s="55">
        <v>25502.499</v>
      </c>
      <c r="D21" s="55" t="s">
        <v>90</v>
      </c>
      <c r="E21" s="30">
        <f t="shared" ref="E21:E52" si="0">+(C21-C$7)/C$8</f>
        <v>-23729.994826819951</v>
      </c>
      <c r="F21" s="30">
        <f t="shared" ref="F21:F52" si="1">ROUND(2*E21,0)/2</f>
        <v>-23730</v>
      </c>
      <c r="G21" s="30">
        <f t="shared" ref="G21:G52" si="2">+C21-(C$7+F21*C$8)</f>
        <v>3.8325000023178291E-3</v>
      </c>
      <c r="H21" s="30"/>
      <c r="I21" s="30">
        <f t="shared" ref="I21:I38" si="3">+G21</f>
        <v>3.8325000023178291E-3</v>
      </c>
      <c r="J21" s="30"/>
      <c r="K21" s="30"/>
      <c r="L21" s="30"/>
      <c r="M21" s="30"/>
      <c r="N21" s="30"/>
      <c r="O21" s="30">
        <f t="shared" ref="O21:O52" ca="1" si="4">+C$11+C$12*$F21</f>
        <v>-2.1873396564941257E-2</v>
      </c>
      <c r="P21" s="30"/>
      <c r="Q21" s="32">
        <f t="shared" ref="Q21:Q52" si="5">+C21-15018.5</f>
        <v>10483.999</v>
      </c>
      <c r="R21" s="30"/>
      <c r="S21" s="30"/>
      <c r="T21" s="30"/>
      <c r="U21" s="30"/>
    </row>
    <row r="22" spans="1:21" x14ac:dyDescent="0.2">
      <c r="A22" s="54" t="s">
        <v>97</v>
      </c>
      <c r="B22" s="56" t="s">
        <v>53</v>
      </c>
      <c r="C22" s="55">
        <v>26631.532999999999</v>
      </c>
      <c r="D22" s="55" t="s">
        <v>90</v>
      </c>
      <c r="E22" s="30">
        <f t="shared" si="0"/>
        <v>-22206.003655983863</v>
      </c>
      <c r="F22" s="30">
        <f t="shared" si="1"/>
        <v>-22206</v>
      </c>
      <c r="G22" s="30">
        <f t="shared" si="2"/>
        <v>-2.7085000001534354E-3</v>
      </c>
      <c r="H22" s="30"/>
      <c r="I22" s="30">
        <f t="shared" si="3"/>
        <v>-2.7085000001534354E-3</v>
      </c>
      <c r="J22" s="30"/>
      <c r="K22" s="30"/>
      <c r="L22" s="30"/>
      <c r="M22" s="30"/>
      <c r="N22" s="30"/>
      <c r="O22" s="30">
        <f t="shared" ca="1" si="4"/>
        <v>-2.0684404571754966E-2</v>
      </c>
      <c r="P22" s="30"/>
      <c r="Q22" s="32">
        <f t="shared" si="5"/>
        <v>11613.032999999999</v>
      </c>
      <c r="R22" s="30"/>
      <c r="S22" s="30"/>
      <c r="T22" s="30"/>
      <c r="U22" s="30"/>
    </row>
    <row r="23" spans="1:21" x14ac:dyDescent="0.2">
      <c r="A23" s="54" t="s">
        <v>97</v>
      </c>
      <c r="B23" s="56" t="s">
        <v>53</v>
      </c>
      <c r="C23" s="55">
        <v>26991.587</v>
      </c>
      <c r="D23" s="55" t="s">
        <v>90</v>
      </c>
      <c r="E23" s="30">
        <f t="shared" si="0"/>
        <v>-21719.996045031297</v>
      </c>
      <c r="F23" s="30">
        <f t="shared" si="1"/>
        <v>-21720</v>
      </c>
      <c r="G23" s="30">
        <f t="shared" si="2"/>
        <v>2.9300000023795292E-3</v>
      </c>
      <c r="H23" s="30"/>
      <c r="I23" s="30">
        <f t="shared" si="3"/>
        <v>2.9300000023795292E-3</v>
      </c>
      <c r="J23" s="30"/>
      <c r="K23" s="30"/>
      <c r="L23" s="30"/>
      <c r="M23" s="30"/>
      <c r="N23" s="30"/>
      <c r="O23" s="30">
        <f t="shared" ca="1" si="4"/>
        <v>-2.0305237833770362E-2</v>
      </c>
      <c r="P23" s="30"/>
      <c r="Q23" s="32">
        <f t="shared" si="5"/>
        <v>11973.087</v>
      </c>
      <c r="R23" s="30"/>
      <c r="S23" s="30"/>
      <c r="T23" s="30"/>
      <c r="U23" s="30"/>
    </row>
    <row r="24" spans="1:21" x14ac:dyDescent="0.2">
      <c r="A24" s="54" t="s">
        <v>108</v>
      </c>
      <c r="B24" s="56" t="s">
        <v>53</v>
      </c>
      <c r="C24" s="55">
        <v>28833.302</v>
      </c>
      <c r="D24" s="55" t="s">
        <v>90</v>
      </c>
      <c r="E24" s="30">
        <f t="shared" si="0"/>
        <v>-19234.014755542776</v>
      </c>
      <c r="F24" s="30">
        <f t="shared" si="1"/>
        <v>-19234</v>
      </c>
      <c r="G24" s="30">
        <f t="shared" si="2"/>
        <v>-1.093149999724119E-2</v>
      </c>
      <c r="H24" s="30"/>
      <c r="I24" s="30">
        <f t="shared" si="3"/>
        <v>-1.093149999724119E-2</v>
      </c>
      <c r="J24" s="30"/>
      <c r="K24" s="30"/>
      <c r="L24" s="30"/>
      <c r="M24" s="30"/>
      <c r="N24" s="30"/>
      <c r="O24" s="30">
        <f t="shared" ca="1" si="4"/>
        <v>-1.8365714149347054E-2</v>
      </c>
      <c r="P24" s="30"/>
      <c r="Q24" s="32">
        <f t="shared" si="5"/>
        <v>13814.802</v>
      </c>
      <c r="R24" s="30"/>
      <c r="S24" s="30"/>
      <c r="T24" s="30"/>
      <c r="U24" s="30"/>
    </row>
    <row r="25" spans="1:21" x14ac:dyDescent="0.2">
      <c r="A25" s="54" t="s">
        <v>108</v>
      </c>
      <c r="B25" s="56" t="s">
        <v>76</v>
      </c>
      <c r="C25" s="55">
        <v>28834.454000000002</v>
      </c>
      <c r="D25" s="55" t="s">
        <v>90</v>
      </c>
      <c r="E25" s="30">
        <f t="shared" si="0"/>
        <v>-19232.459764436389</v>
      </c>
      <c r="F25" s="30">
        <f t="shared" si="1"/>
        <v>-19232.5</v>
      </c>
      <c r="G25" s="30">
        <f t="shared" si="2"/>
        <v>2.9808125003910391E-2</v>
      </c>
      <c r="H25" s="30"/>
      <c r="I25" s="30">
        <f t="shared" si="3"/>
        <v>2.9808125003910391E-2</v>
      </c>
      <c r="J25" s="30"/>
      <c r="K25" s="30"/>
      <c r="L25" s="30"/>
      <c r="M25" s="30"/>
      <c r="N25" s="30"/>
      <c r="O25" s="30">
        <f t="shared" ca="1" si="4"/>
        <v>-1.8364543881637222E-2</v>
      </c>
      <c r="P25" s="30"/>
      <c r="Q25" s="32">
        <f t="shared" si="5"/>
        <v>13815.954000000002</v>
      </c>
      <c r="R25" s="30"/>
      <c r="S25" s="30"/>
      <c r="T25" s="30"/>
      <c r="U25" s="30"/>
    </row>
    <row r="26" spans="1:21" x14ac:dyDescent="0.2">
      <c r="A26" s="54" t="s">
        <v>108</v>
      </c>
      <c r="B26" s="56" t="s">
        <v>53</v>
      </c>
      <c r="C26" s="55">
        <v>28836.256000000001</v>
      </c>
      <c r="D26" s="55" t="s">
        <v>90</v>
      </c>
      <c r="E26" s="30">
        <f t="shared" si="0"/>
        <v>-19230.02739119533</v>
      </c>
      <c r="F26" s="30">
        <f t="shared" si="1"/>
        <v>-19230</v>
      </c>
      <c r="G26" s="30">
        <f t="shared" si="2"/>
        <v>-2.0292499997594859E-2</v>
      </c>
      <c r="H26" s="30"/>
      <c r="I26" s="30">
        <f t="shared" si="3"/>
        <v>-2.0292499997594859E-2</v>
      </c>
      <c r="J26" s="30"/>
      <c r="K26" s="30"/>
      <c r="L26" s="30"/>
      <c r="M26" s="30"/>
      <c r="N26" s="30"/>
      <c r="O26" s="30">
        <f t="shared" ca="1" si="4"/>
        <v>-1.8362593435454176E-2</v>
      </c>
      <c r="P26" s="30"/>
      <c r="Q26" s="32">
        <f t="shared" si="5"/>
        <v>13817.756000000001</v>
      </c>
      <c r="R26" s="30"/>
      <c r="S26" s="30"/>
      <c r="T26" s="30"/>
      <c r="U26" s="30"/>
    </row>
    <row r="27" spans="1:21" x14ac:dyDescent="0.2">
      <c r="A27" s="54" t="s">
        <v>108</v>
      </c>
      <c r="B27" s="56" t="s">
        <v>53</v>
      </c>
      <c r="C27" s="55">
        <v>28839.232</v>
      </c>
      <c r="D27" s="55" t="s">
        <v>90</v>
      </c>
      <c r="E27" s="30">
        <f t="shared" si="0"/>
        <v>-19226.01033083718</v>
      </c>
      <c r="F27" s="30">
        <f t="shared" si="1"/>
        <v>-19226</v>
      </c>
      <c r="G27" s="30">
        <f t="shared" si="2"/>
        <v>-7.6535000007424969E-3</v>
      </c>
      <c r="H27" s="30"/>
      <c r="I27" s="30">
        <f t="shared" si="3"/>
        <v>-7.6535000007424969E-3</v>
      </c>
      <c r="J27" s="30"/>
      <c r="K27" s="30"/>
      <c r="L27" s="30"/>
      <c r="M27" s="30"/>
      <c r="N27" s="30"/>
      <c r="O27" s="30">
        <f t="shared" ca="1" si="4"/>
        <v>-1.8359472721561299E-2</v>
      </c>
      <c r="P27" s="30"/>
      <c r="Q27" s="32">
        <f t="shared" si="5"/>
        <v>13820.732</v>
      </c>
      <c r="R27" s="30"/>
      <c r="S27" s="30"/>
      <c r="T27" s="30"/>
      <c r="U27" s="30"/>
    </row>
    <row r="28" spans="1:21" x14ac:dyDescent="0.2">
      <c r="A28" s="54" t="s">
        <v>122</v>
      </c>
      <c r="B28" s="56" t="s">
        <v>53</v>
      </c>
      <c r="C28" s="55">
        <v>30651.33</v>
      </c>
      <c r="D28" s="55" t="s">
        <v>90</v>
      </c>
      <c r="E28" s="30">
        <f t="shared" si="0"/>
        <v>-16780.006620860564</v>
      </c>
      <c r="F28" s="30">
        <f t="shared" si="1"/>
        <v>-16780</v>
      </c>
      <c r="G28" s="30">
        <f t="shared" si="2"/>
        <v>-4.9049999943235889E-3</v>
      </c>
      <c r="H28" s="30"/>
      <c r="I28" s="30">
        <f t="shared" si="3"/>
        <v>-4.9049999943235889E-3</v>
      </c>
      <c r="J28" s="30"/>
      <c r="K28" s="30"/>
      <c r="L28" s="30"/>
      <c r="M28" s="30"/>
      <c r="N28" s="30"/>
      <c r="O28" s="30">
        <f t="shared" ca="1" si="4"/>
        <v>-1.6451156176066763E-2</v>
      </c>
      <c r="P28" s="30"/>
      <c r="Q28" s="32">
        <f t="shared" si="5"/>
        <v>15632.830000000002</v>
      </c>
      <c r="R28" s="30"/>
      <c r="S28" s="30"/>
      <c r="T28" s="30"/>
      <c r="U28" s="30"/>
    </row>
    <row r="29" spans="1:21" x14ac:dyDescent="0.2">
      <c r="A29" s="54" t="s">
        <v>122</v>
      </c>
      <c r="B29" s="56" t="s">
        <v>53</v>
      </c>
      <c r="C29" s="55">
        <v>30968.42</v>
      </c>
      <c r="D29" s="55" t="s">
        <v>90</v>
      </c>
      <c r="E29" s="30">
        <f t="shared" si="0"/>
        <v>-16351.99261919152</v>
      </c>
      <c r="F29" s="30">
        <f t="shared" si="1"/>
        <v>-16352</v>
      </c>
      <c r="G29" s="30">
        <f t="shared" si="2"/>
        <v>5.4679999993823003E-3</v>
      </c>
      <c r="H29" s="30"/>
      <c r="I29" s="30">
        <f t="shared" si="3"/>
        <v>5.4679999993823003E-3</v>
      </c>
      <c r="J29" s="30"/>
      <c r="K29" s="30"/>
      <c r="L29" s="30"/>
      <c r="M29" s="30"/>
      <c r="N29" s="30"/>
      <c r="O29" s="30">
        <f t="shared" ca="1" si="4"/>
        <v>-1.6117239789528878E-2</v>
      </c>
      <c r="P29" s="30"/>
      <c r="Q29" s="32">
        <f t="shared" si="5"/>
        <v>15949.919999999998</v>
      </c>
      <c r="R29" s="30"/>
      <c r="S29" s="30"/>
      <c r="T29" s="30"/>
      <c r="U29" s="30"/>
    </row>
    <row r="30" spans="1:21" x14ac:dyDescent="0.2">
      <c r="A30" s="54" t="s">
        <v>122</v>
      </c>
      <c r="B30" s="56" t="s">
        <v>53</v>
      </c>
      <c r="C30" s="55">
        <v>30997.3</v>
      </c>
      <c r="D30" s="55" t="s">
        <v>90</v>
      </c>
      <c r="E30" s="30">
        <f t="shared" si="0"/>
        <v>-16313.009856038463</v>
      </c>
      <c r="F30" s="30">
        <f t="shared" si="1"/>
        <v>-16313</v>
      </c>
      <c r="G30" s="30">
        <f t="shared" si="2"/>
        <v>-7.301749999896856E-3</v>
      </c>
      <c r="H30" s="30"/>
      <c r="I30" s="30">
        <f t="shared" si="3"/>
        <v>-7.301749999896856E-3</v>
      </c>
      <c r="J30" s="30"/>
      <c r="K30" s="30"/>
      <c r="L30" s="30"/>
      <c r="M30" s="30"/>
      <c r="N30" s="30"/>
      <c r="O30" s="30">
        <f t="shared" ca="1" si="4"/>
        <v>-1.6086812829073326E-2</v>
      </c>
      <c r="P30" s="30"/>
      <c r="Q30" s="32">
        <f t="shared" si="5"/>
        <v>15978.8</v>
      </c>
      <c r="R30" s="30"/>
      <c r="S30" s="30"/>
      <c r="T30" s="30"/>
      <c r="U30" s="30"/>
    </row>
    <row r="31" spans="1:21" x14ac:dyDescent="0.2">
      <c r="A31" s="54" t="s">
        <v>122</v>
      </c>
      <c r="B31" s="56" t="s">
        <v>53</v>
      </c>
      <c r="C31" s="55">
        <v>31000.272000000001</v>
      </c>
      <c r="D31" s="55" t="s">
        <v>90</v>
      </c>
      <c r="E31" s="30">
        <f t="shared" si="0"/>
        <v>-16308.998194954982</v>
      </c>
      <c r="F31" s="30">
        <f t="shared" si="1"/>
        <v>-16309</v>
      </c>
      <c r="G31" s="30">
        <f t="shared" si="2"/>
        <v>1.3372500034165569E-3</v>
      </c>
      <c r="H31" s="30"/>
      <c r="I31" s="30">
        <f t="shared" si="3"/>
        <v>1.3372500034165569E-3</v>
      </c>
      <c r="J31" s="30"/>
      <c r="K31" s="30"/>
      <c r="L31" s="30"/>
      <c r="M31" s="30"/>
      <c r="N31" s="30"/>
      <c r="O31" s="30">
        <f t="shared" ca="1" si="4"/>
        <v>-1.6083692115180449E-2</v>
      </c>
      <c r="P31" s="30"/>
      <c r="Q31" s="32">
        <f t="shared" si="5"/>
        <v>15981.772000000001</v>
      </c>
      <c r="R31" s="30"/>
      <c r="S31" s="30"/>
      <c r="T31" s="30"/>
      <c r="U31" s="30"/>
    </row>
    <row r="32" spans="1:21" x14ac:dyDescent="0.2">
      <c r="A32" s="54" t="s">
        <v>135</v>
      </c>
      <c r="B32" s="56" t="s">
        <v>53</v>
      </c>
      <c r="C32" s="55">
        <v>31020.27</v>
      </c>
      <c r="D32" s="55" t="s">
        <v>90</v>
      </c>
      <c r="E32" s="30">
        <f t="shared" si="0"/>
        <v>-16282.004521217628</v>
      </c>
      <c r="F32" s="30">
        <f t="shared" si="1"/>
        <v>-16282</v>
      </c>
      <c r="G32" s="30">
        <f t="shared" si="2"/>
        <v>-3.3494999988761265E-3</v>
      </c>
      <c r="H32" s="30"/>
      <c r="I32" s="30">
        <f t="shared" si="3"/>
        <v>-3.3494999988761265E-3</v>
      </c>
      <c r="J32" s="30"/>
      <c r="K32" s="30"/>
      <c r="L32" s="30"/>
      <c r="M32" s="30"/>
      <c r="N32" s="30"/>
      <c r="O32" s="30">
        <f t="shared" ca="1" si="4"/>
        <v>-1.6062627296403526E-2</v>
      </c>
      <c r="P32" s="30"/>
      <c r="Q32" s="32">
        <f t="shared" si="5"/>
        <v>16001.77</v>
      </c>
      <c r="R32" s="30"/>
      <c r="S32" s="30"/>
      <c r="T32" s="30"/>
      <c r="U32" s="30"/>
    </row>
    <row r="33" spans="1:32" x14ac:dyDescent="0.2">
      <c r="A33" s="54" t="s">
        <v>122</v>
      </c>
      <c r="B33" s="56" t="s">
        <v>53</v>
      </c>
      <c r="C33" s="55">
        <v>31020.271000000001</v>
      </c>
      <c r="D33" s="55" t="s">
        <v>90</v>
      </c>
      <c r="E33" s="30">
        <f t="shared" si="0"/>
        <v>-16282.003171398959</v>
      </c>
      <c r="F33" s="30">
        <f t="shared" si="1"/>
        <v>-16282</v>
      </c>
      <c r="G33" s="30">
        <f t="shared" si="2"/>
        <v>-2.3494999986723997E-3</v>
      </c>
      <c r="H33" s="30"/>
      <c r="I33" s="30">
        <f t="shared" si="3"/>
        <v>-2.3494999986723997E-3</v>
      </c>
      <c r="J33" s="30"/>
      <c r="K33" s="30"/>
      <c r="L33" s="30"/>
      <c r="M33" s="30"/>
      <c r="N33" s="30"/>
      <c r="O33" s="30">
        <f t="shared" ca="1" si="4"/>
        <v>-1.6062627296403526E-2</v>
      </c>
      <c r="P33" s="30"/>
      <c r="Q33" s="32">
        <f t="shared" si="5"/>
        <v>16001.771000000001</v>
      </c>
      <c r="R33" s="30"/>
      <c r="S33" s="30"/>
      <c r="T33" s="30"/>
      <c r="U33" s="30"/>
    </row>
    <row r="34" spans="1:32" x14ac:dyDescent="0.2">
      <c r="A34" s="54" t="s">
        <v>122</v>
      </c>
      <c r="B34" s="56" t="s">
        <v>53</v>
      </c>
      <c r="C34" s="55">
        <v>31023.238000000001</v>
      </c>
      <c r="D34" s="55" t="s">
        <v>90</v>
      </c>
      <c r="E34" s="30">
        <f t="shared" si="0"/>
        <v>-16277.998259408823</v>
      </c>
      <c r="F34" s="30">
        <f t="shared" si="1"/>
        <v>-16278</v>
      </c>
      <c r="G34" s="30">
        <f t="shared" si="2"/>
        <v>1.2895000036223792E-3</v>
      </c>
      <c r="H34" s="30"/>
      <c r="I34" s="30">
        <f t="shared" si="3"/>
        <v>1.2895000036223792E-3</v>
      </c>
      <c r="J34" s="30"/>
      <c r="K34" s="30"/>
      <c r="L34" s="30"/>
      <c r="M34" s="30"/>
      <c r="N34" s="30"/>
      <c r="O34" s="30">
        <f t="shared" ca="1" si="4"/>
        <v>-1.6059506582510649E-2</v>
      </c>
      <c r="P34" s="30"/>
      <c r="Q34" s="32">
        <f t="shared" si="5"/>
        <v>16004.738000000001</v>
      </c>
      <c r="R34" s="30"/>
      <c r="S34" s="30"/>
      <c r="T34" s="30"/>
      <c r="U34" s="30"/>
    </row>
    <row r="35" spans="1:32" x14ac:dyDescent="0.2">
      <c r="A35" s="54" t="s">
        <v>122</v>
      </c>
      <c r="B35" s="56" t="s">
        <v>53</v>
      </c>
      <c r="C35" s="55">
        <v>31058.07</v>
      </c>
      <c r="D35" s="55" t="s">
        <v>90</v>
      </c>
      <c r="E35" s="30">
        <f t="shared" si="0"/>
        <v>-16230.981375539461</v>
      </c>
      <c r="F35" s="30">
        <f t="shared" si="1"/>
        <v>-16231</v>
      </c>
      <c r="G35" s="30">
        <f t="shared" si="2"/>
        <v>1.3797750001685927E-2</v>
      </c>
      <c r="H35" s="30"/>
      <c r="I35" s="30">
        <f t="shared" si="3"/>
        <v>1.3797750001685927E-2</v>
      </c>
      <c r="J35" s="30"/>
      <c r="K35" s="30"/>
      <c r="L35" s="30"/>
      <c r="M35" s="30"/>
      <c r="N35" s="30"/>
      <c r="O35" s="30">
        <f t="shared" ca="1" si="4"/>
        <v>-1.6022838194269341E-2</v>
      </c>
      <c r="P35" s="30"/>
      <c r="Q35" s="32">
        <f t="shared" si="5"/>
        <v>16039.57</v>
      </c>
      <c r="R35" s="30"/>
      <c r="S35" s="30"/>
      <c r="T35" s="30"/>
      <c r="U35" s="30"/>
    </row>
    <row r="36" spans="1:32" x14ac:dyDescent="0.2">
      <c r="A36" s="54" t="s">
        <v>122</v>
      </c>
      <c r="B36" s="56" t="s">
        <v>53</v>
      </c>
      <c r="C36" s="55">
        <v>31080.281999999999</v>
      </c>
      <c r="D36" s="55" t="s">
        <v>90</v>
      </c>
      <c r="E36" s="30">
        <f t="shared" si="0"/>
        <v>-16200.99920326953</v>
      </c>
      <c r="F36" s="30">
        <f t="shared" si="1"/>
        <v>-16201</v>
      </c>
      <c r="G36" s="30">
        <f t="shared" si="2"/>
        <v>5.9025000155088492E-4</v>
      </c>
      <c r="H36" s="30"/>
      <c r="I36" s="30">
        <f t="shared" si="3"/>
        <v>5.9025000155088492E-4</v>
      </c>
      <c r="J36" s="30"/>
      <c r="K36" s="30"/>
      <c r="L36" s="30"/>
      <c r="M36" s="30"/>
      <c r="N36" s="30"/>
      <c r="O36" s="30">
        <f t="shared" ca="1" si="4"/>
        <v>-1.5999432840072759E-2</v>
      </c>
      <c r="P36" s="30"/>
      <c r="Q36" s="32">
        <f t="shared" si="5"/>
        <v>16061.781999999999</v>
      </c>
      <c r="R36" s="30"/>
      <c r="S36" s="30"/>
      <c r="T36" s="30"/>
      <c r="U36" s="30"/>
    </row>
    <row r="37" spans="1:32" x14ac:dyDescent="0.2">
      <c r="A37" s="54" t="s">
        <v>122</v>
      </c>
      <c r="B37" s="56" t="s">
        <v>53</v>
      </c>
      <c r="C37" s="55">
        <v>31089.17</v>
      </c>
      <c r="D37" s="55" t="s">
        <v>90</v>
      </c>
      <c r="E37" s="30">
        <f t="shared" si="0"/>
        <v>-16189.002014941818</v>
      </c>
      <c r="F37" s="30">
        <f t="shared" si="1"/>
        <v>-16189</v>
      </c>
      <c r="G37" s="30">
        <f t="shared" si="2"/>
        <v>-1.4927500014891848E-3</v>
      </c>
      <c r="H37" s="30"/>
      <c r="I37" s="30">
        <f t="shared" si="3"/>
        <v>-1.4927500014891848E-3</v>
      </c>
      <c r="J37" s="30"/>
      <c r="K37" s="30"/>
      <c r="L37" s="30"/>
      <c r="M37" s="30"/>
      <c r="N37" s="30"/>
      <c r="O37" s="30">
        <f t="shared" ca="1" si="4"/>
        <v>-1.5990070698394126E-2</v>
      </c>
      <c r="P37" s="30"/>
      <c r="Q37" s="32">
        <f t="shared" si="5"/>
        <v>16070.669999999998</v>
      </c>
      <c r="R37" s="30"/>
      <c r="S37" s="30"/>
      <c r="T37" s="30"/>
      <c r="U37" s="30"/>
    </row>
    <row r="38" spans="1:32" x14ac:dyDescent="0.2">
      <c r="A38" s="54" t="s">
        <v>151</v>
      </c>
      <c r="B38" s="56" t="s">
        <v>53</v>
      </c>
      <c r="C38" s="55">
        <v>33561.353000000003</v>
      </c>
      <c r="D38" s="55" t="s">
        <v>90</v>
      </c>
      <c r="E38" s="30">
        <f t="shared" si="0"/>
        <v>-12852.003249013529</v>
      </c>
      <c r="F38" s="30">
        <f t="shared" si="1"/>
        <v>-12852</v>
      </c>
      <c r="G38" s="30">
        <f t="shared" si="2"/>
        <v>-2.406999992672354E-3</v>
      </c>
      <c r="H38" s="30"/>
      <c r="I38" s="30">
        <f t="shared" si="3"/>
        <v>-2.406999992672354E-3</v>
      </c>
      <c r="J38" s="30"/>
      <c r="K38" s="30"/>
      <c r="L38" s="30"/>
      <c r="M38" s="30"/>
      <c r="N38" s="30"/>
      <c r="O38" s="30">
        <f t="shared" ca="1" si="4"/>
        <v>-1.338661513326115E-2</v>
      </c>
      <c r="P38" s="30"/>
      <c r="Q38" s="32">
        <f t="shared" si="5"/>
        <v>18542.853000000003</v>
      </c>
      <c r="R38" s="30"/>
      <c r="S38" s="30"/>
      <c r="T38" s="30"/>
      <c r="U38" s="30"/>
    </row>
    <row r="39" spans="1:32" x14ac:dyDescent="0.2">
      <c r="A39" s="54" t="s">
        <v>156</v>
      </c>
      <c r="B39" s="56" t="s">
        <v>53</v>
      </c>
      <c r="C39" s="55">
        <v>36453.592700000001</v>
      </c>
      <c r="D39" s="55" t="s">
        <v>90</v>
      </c>
      <c r="E39" s="30">
        <f t="shared" si="0"/>
        <v>-8948.0041074982055</v>
      </c>
      <c r="F39" s="30">
        <f t="shared" si="1"/>
        <v>-8948</v>
      </c>
      <c r="G39" s="30">
        <f t="shared" si="2"/>
        <v>-3.0429999969783239E-3</v>
      </c>
      <c r="H39" s="30">
        <f>+G39</f>
        <v>-3.0429999969783239E-3</v>
      </c>
      <c r="J39" s="30"/>
      <c r="L39" s="30"/>
      <c r="M39" s="30"/>
      <c r="N39" s="30"/>
      <c r="O39" s="30">
        <f t="shared" ca="1" si="4"/>
        <v>-1.03407983738128E-2</v>
      </c>
      <c r="P39" s="30"/>
      <c r="Q39" s="32">
        <f t="shared" si="5"/>
        <v>21435.092700000001</v>
      </c>
      <c r="R39" s="30"/>
      <c r="S39" s="30"/>
      <c r="T39" s="30"/>
      <c r="U39" s="30"/>
    </row>
    <row r="40" spans="1:32" x14ac:dyDescent="0.2">
      <c r="A40" s="54" t="s">
        <v>159</v>
      </c>
      <c r="B40" s="56" t="s">
        <v>53</v>
      </c>
      <c r="C40" s="55">
        <v>36453.593000000001</v>
      </c>
      <c r="D40" s="55" t="s">
        <v>90</v>
      </c>
      <c r="E40" s="30">
        <f t="shared" si="0"/>
        <v>-8948.0037025526053</v>
      </c>
      <c r="F40" s="30">
        <f t="shared" si="1"/>
        <v>-8948</v>
      </c>
      <c r="G40" s="30">
        <f t="shared" si="2"/>
        <v>-2.7429999972810037E-3</v>
      </c>
      <c r="H40" s="30"/>
      <c r="I40" s="30">
        <f>+G40</f>
        <v>-2.7429999972810037E-3</v>
      </c>
      <c r="J40" s="30"/>
      <c r="K40" s="30"/>
      <c r="L40" s="30"/>
      <c r="M40" s="30"/>
      <c r="N40" s="30"/>
      <c r="O40" s="30">
        <f t="shared" ca="1" si="4"/>
        <v>-1.03407983738128E-2</v>
      </c>
      <c r="P40" s="30"/>
      <c r="Q40" s="32">
        <f t="shared" si="5"/>
        <v>21435.093000000001</v>
      </c>
      <c r="R40" s="30"/>
      <c r="S40" s="30"/>
      <c r="T40" s="30"/>
      <c r="U40" s="30"/>
    </row>
    <row r="41" spans="1:32" x14ac:dyDescent="0.2">
      <c r="A41" s="54" t="s">
        <v>159</v>
      </c>
      <c r="B41" s="56" t="s">
        <v>53</v>
      </c>
      <c r="C41" s="55">
        <v>36453.597999999998</v>
      </c>
      <c r="D41" s="55" t="s">
        <v>90</v>
      </c>
      <c r="E41" s="30">
        <f t="shared" si="0"/>
        <v>-8947.9969534592638</v>
      </c>
      <c r="F41" s="30">
        <f t="shared" si="1"/>
        <v>-8948</v>
      </c>
      <c r="G41" s="30">
        <f t="shared" si="2"/>
        <v>2.2570000000996515E-3</v>
      </c>
      <c r="H41" s="30"/>
      <c r="I41" s="30">
        <f>+G41</f>
        <v>2.2570000000996515E-3</v>
      </c>
      <c r="J41" s="30"/>
      <c r="K41" s="30"/>
      <c r="L41" s="30"/>
      <c r="M41" s="30"/>
      <c r="N41" s="30"/>
      <c r="O41" s="30">
        <f t="shared" ca="1" si="4"/>
        <v>-1.03407983738128E-2</v>
      </c>
      <c r="P41" s="30"/>
      <c r="Q41" s="32">
        <f t="shared" si="5"/>
        <v>21435.097999999998</v>
      </c>
      <c r="R41" s="30"/>
      <c r="S41" s="30"/>
      <c r="T41" s="30"/>
      <c r="U41" s="30"/>
    </row>
    <row r="42" spans="1:32" x14ac:dyDescent="0.2">
      <c r="A42" s="54" t="s">
        <v>159</v>
      </c>
      <c r="B42" s="56" t="s">
        <v>53</v>
      </c>
      <c r="C42" s="55">
        <v>37306.288</v>
      </c>
      <c r="D42" s="55" t="s">
        <v>90</v>
      </c>
      <c r="E42" s="30">
        <f t="shared" si="0"/>
        <v>-7797.0200728159652</v>
      </c>
      <c r="F42" s="30">
        <f t="shared" si="1"/>
        <v>-7797</v>
      </c>
      <c r="G42" s="30">
        <f t="shared" si="2"/>
        <v>-1.4870749997498933E-2</v>
      </c>
      <c r="H42" s="30"/>
      <c r="I42" s="30">
        <f>+G42</f>
        <v>-1.4870749997498933E-2</v>
      </c>
      <c r="J42" s="30"/>
      <c r="K42" s="30"/>
      <c r="L42" s="30"/>
      <c r="M42" s="30"/>
      <c r="N42" s="30"/>
      <c r="O42" s="30">
        <f t="shared" ca="1" si="4"/>
        <v>-9.442812951137327E-3</v>
      </c>
      <c r="P42" s="30"/>
      <c r="Q42" s="32">
        <f t="shared" si="5"/>
        <v>22287.788</v>
      </c>
      <c r="R42" s="30"/>
      <c r="S42" s="30"/>
      <c r="T42" s="30"/>
      <c r="U42" s="30"/>
    </row>
    <row r="43" spans="1:32" x14ac:dyDescent="0.2">
      <c r="A43" s="54" t="s">
        <v>135</v>
      </c>
      <c r="B43" s="56" t="s">
        <v>53</v>
      </c>
      <c r="C43" s="55">
        <v>39415.489000000001</v>
      </c>
      <c r="D43" s="55" t="s">
        <v>90</v>
      </c>
      <c r="E43" s="30">
        <f t="shared" si="0"/>
        <v>-4949.9811869022997</v>
      </c>
      <c r="F43" s="30">
        <f t="shared" si="1"/>
        <v>-4950</v>
      </c>
      <c r="G43" s="30">
        <f t="shared" si="2"/>
        <v>1.3937499999883585E-2</v>
      </c>
      <c r="H43" s="30"/>
      <c r="I43" s="30">
        <f>+G43</f>
        <v>1.3937499999883585E-2</v>
      </c>
      <c r="J43" s="30"/>
      <c r="K43" s="30"/>
      <c r="L43" s="30"/>
      <c r="M43" s="30"/>
      <c r="N43" s="30"/>
      <c r="O43" s="30">
        <f t="shared" ca="1" si="4"/>
        <v>-7.2216448378818326E-3</v>
      </c>
      <c r="P43" s="30"/>
      <c r="Q43" s="32">
        <f t="shared" si="5"/>
        <v>24396.989000000001</v>
      </c>
      <c r="R43" s="30"/>
      <c r="S43" s="30"/>
      <c r="T43" s="30"/>
      <c r="U43" s="30"/>
    </row>
    <row r="44" spans="1:32" x14ac:dyDescent="0.2">
      <c r="A44" s="30" t="s">
        <v>14</v>
      </c>
      <c r="B44" s="87"/>
      <c r="C44" s="31">
        <v>43082.634299999998</v>
      </c>
      <c r="D44" s="31" t="s">
        <v>16</v>
      </c>
      <c r="E44" s="30">
        <f t="shared" si="0"/>
        <v>0</v>
      </c>
      <c r="F44" s="30">
        <f t="shared" si="1"/>
        <v>0</v>
      </c>
      <c r="G44" s="30">
        <f t="shared" si="2"/>
        <v>0</v>
      </c>
      <c r="H44" s="30">
        <f>+G44</f>
        <v>0</v>
      </c>
      <c r="I44" s="30"/>
      <c r="J44" s="30"/>
      <c r="K44" s="30"/>
      <c r="L44" s="30"/>
      <c r="M44" s="30"/>
      <c r="N44" s="30"/>
      <c r="O44" s="30">
        <f t="shared" ca="1" si="4"/>
        <v>-3.3597613954460415E-3</v>
      </c>
      <c r="P44" s="30"/>
      <c r="Q44" s="32">
        <f t="shared" si="5"/>
        <v>28064.134299999998</v>
      </c>
      <c r="R44" s="30"/>
      <c r="S44" s="30"/>
      <c r="T44" s="30"/>
      <c r="U44" s="30"/>
    </row>
    <row r="45" spans="1:32" x14ac:dyDescent="0.2">
      <c r="A45" s="30" t="s">
        <v>31</v>
      </c>
      <c r="B45" s="87"/>
      <c r="C45" s="31">
        <v>44486.514000000003</v>
      </c>
      <c r="D45" s="31"/>
      <c r="E45" s="30">
        <f t="shared" si="0"/>
        <v>1894.9830277175208</v>
      </c>
      <c r="F45" s="30">
        <f t="shared" si="1"/>
        <v>1895</v>
      </c>
      <c r="G45" s="30">
        <f t="shared" si="2"/>
        <v>-1.2573749998409767E-2</v>
      </c>
      <c r="H45" s="30"/>
      <c r="I45" s="30">
        <f t="shared" ref="I45:I65" si="6">+G45</f>
        <v>-1.2573749998409767E-2</v>
      </c>
      <c r="J45" s="30"/>
      <c r="K45" s="30"/>
      <c r="L45" s="30"/>
      <c r="M45" s="30"/>
      <c r="N45" s="30"/>
      <c r="O45" s="30">
        <f t="shared" ca="1" si="4"/>
        <v>-1.8813231886953702E-3</v>
      </c>
      <c r="P45" s="30"/>
      <c r="Q45" s="32">
        <f t="shared" si="5"/>
        <v>29468.014000000003</v>
      </c>
      <c r="R45" s="30"/>
      <c r="S45" s="30"/>
      <c r="T45" s="30"/>
      <c r="U45" s="30"/>
      <c r="AB45">
        <v>6</v>
      </c>
      <c r="AD45" t="s">
        <v>30</v>
      </c>
      <c r="AF45" t="s">
        <v>32</v>
      </c>
    </row>
    <row r="46" spans="1:32" x14ac:dyDescent="0.2">
      <c r="A46" s="30" t="s">
        <v>31</v>
      </c>
      <c r="B46" s="87"/>
      <c r="C46" s="31">
        <v>44555.428</v>
      </c>
      <c r="D46" s="31"/>
      <c r="E46" s="30">
        <f t="shared" si="0"/>
        <v>1988.0044314546922</v>
      </c>
      <c r="F46" s="30">
        <f t="shared" si="1"/>
        <v>1988</v>
      </c>
      <c r="G46" s="30">
        <f t="shared" si="2"/>
        <v>3.2830000054673292E-3</v>
      </c>
      <c r="H46" s="30"/>
      <c r="I46" s="30">
        <f t="shared" si="6"/>
        <v>3.2830000054673292E-3</v>
      </c>
      <c r="J46" s="30"/>
      <c r="K46" s="30"/>
      <c r="L46" s="30"/>
      <c r="M46" s="30"/>
      <c r="N46" s="30"/>
      <c r="O46" s="30">
        <f t="shared" ca="1" si="4"/>
        <v>-1.8087665906859705E-3</v>
      </c>
      <c r="P46" s="30"/>
      <c r="Q46" s="32">
        <f t="shared" si="5"/>
        <v>29536.928</v>
      </c>
      <c r="R46" s="30"/>
      <c r="S46" s="30"/>
      <c r="T46" s="30"/>
      <c r="U46" s="30"/>
      <c r="AA46" t="s">
        <v>33</v>
      </c>
      <c r="AB46">
        <v>6</v>
      </c>
      <c r="AD46" t="s">
        <v>30</v>
      </c>
      <c r="AF46" t="s">
        <v>32</v>
      </c>
    </row>
    <row r="47" spans="1:32" x14ac:dyDescent="0.2">
      <c r="A47" s="30" t="s">
        <v>31</v>
      </c>
      <c r="B47" s="87"/>
      <c r="C47" s="31">
        <v>44567.292999999998</v>
      </c>
      <c r="D47" s="31"/>
      <c r="E47" s="30">
        <f t="shared" si="0"/>
        <v>2004.0200299592254</v>
      </c>
      <c r="F47" s="30">
        <f t="shared" si="1"/>
        <v>2004</v>
      </c>
      <c r="G47" s="30">
        <f t="shared" si="2"/>
        <v>1.4839000003121328E-2</v>
      </c>
      <c r="H47" s="30"/>
      <c r="I47" s="30">
        <f t="shared" si="6"/>
        <v>1.4839000003121328E-2</v>
      </c>
      <c r="J47" s="30"/>
      <c r="K47" s="30"/>
      <c r="L47" s="30"/>
      <c r="M47" s="30"/>
      <c r="N47" s="30"/>
      <c r="O47" s="30">
        <f t="shared" ca="1" si="4"/>
        <v>-1.7962837351144607E-3</v>
      </c>
      <c r="P47" s="30"/>
      <c r="Q47" s="32">
        <f t="shared" si="5"/>
        <v>29548.792999999998</v>
      </c>
      <c r="R47" s="30"/>
      <c r="S47" s="30"/>
      <c r="T47" s="30"/>
      <c r="U47" s="30"/>
      <c r="AA47" t="s">
        <v>33</v>
      </c>
      <c r="AB47">
        <v>7</v>
      </c>
      <c r="AD47" t="s">
        <v>30</v>
      </c>
      <c r="AF47" t="s">
        <v>32</v>
      </c>
    </row>
    <row r="48" spans="1:32" x14ac:dyDescent="0.2">
      <c r="A48" s="30" t="s">
        <v>34</v>
      </c>
      <c r="B48" s="87"/>
      <c r="C48" s="31">
        <v>44598.398999999998</v>
      </c>
      <c r="D48" s="31"/>
      <c r="E48" s="30">
        <f t="shared" si="0"/>
        <v>2046.0074894688833</v>
      </c>
      <c r="F48" s="30">
        <f t="shared" si="1"/>
        <v>2046</v>
      </c>
      <c r="G48" s="30">
        <f t="shared" si="2"/>
        <v>5.5484999975305982E-3</v>
      </c>
      <c r="H48" s="30"/>
      <c r="I48" s="30">
        <f t="shared" si="6"/>
        <v>5.5484999975305982E-3</v>
      </c>
      <c r="J48" s="30"/>
      <c r="K48" s="30"/>
      <c r="L48" s="30"/>
      <c r="M48" s="30"/>
      <c r="N48" s="30"/>
      <c r="O48" s="30">
        <f t="shared" ca="1" si="4"/>
        <v>-1.7635162392392479E-3</v>
      </c>
      <c r="P48" s="30"/>
      <c r="Q48" s="32">
        <f t="shared" si="5"/>
        <v>29579.898999999998</v>
      </c>
      <c r="R48" s="30"/>
      <c r="S48" s="30"/>
      <c r="T48" s="30"/>
      <c r="U48" s="30"/>
      <c r="AA48" t="s">
        <v>33</v>
      </c>
      <c r="AB48">
        <v>8</v>
      </c>
      <c r="AD48" t="s">
        <v>30</v>
      </c>
      <c r="AF48" t="s">
        <v>32</v>
      </c>
    </row>
    <row r="49" spans="1:32" x14ac:dyDescent="0.2">
      <c r="A49" s="30" t="s">
        <v>35</v>
      </c>
      <c r="B49" s="87"/>
      <c r="C49" s="31">
        <v>44895.464</v>
      </c>
      <c r="D49" s="31"/>
      <c r="E49" s="30">
        <f t="shared" si="0"/>
        <v>2446.9913722965271</v>
      </c>
      <c r="F49" s="30">
        <f t="shared" si="1"/>
        <v>2447</v>
      </c>
      <c r="G49" s="30">
        <f t="shared" si="2"/>
        <v>-6.3917500010575168E-3</v>
      </c>
      <c r="H49" s="30"/>
      <c r="I49" s="30">
        <f t="shared" si="6"/>
        <v>-6.3917500010575168E-3</v>
      </c>
      <c r="J49" s="30"/>
      <c r="K49" s="30"/>
      <c r="L49" s="30"/>
      <c r="M49" s="30"/>
      <c r="N49" s="30"/>
      <c r="O49" s="30">
        <f t="shared" ca="1" si="4"/>
        <v>-1.4506646714782881E-3</v>
      </c>
      <c r="P49" s="30"/>
      <c r="Q49" s="32">
        <f t="shared" si="5"/>
        <v>29876.964</v>
      </c>
      <c r="R49" s="30"/>
      <c r="S49" s="30"/>
      <c r="T49" s="30"/>
      <c r="U49" s="30"/>
      <c r="AA49" t="s">
        <v>33</v>
      </c>
      <c r="AB49">
        <v>7</v>
      </c>
      <c r="AD49" t="s">
        <v>30</v>
      </c>
      <c r="AF49" t="s">
        <v>32</v>
      </c>
    </row>
    <row r="50" spans="1:32" x14ac:dyDescent="0.2">
      <c r="A50" s="30" t="s">
        <v>37</v>
      </c>
      <c r="B50" s="87"/>
      <c r="C50" s="31">
        <v>44987.326000000001</v>
      </c>
      <c r="D50" s="31"/>
      <c r="E50" s="30">
        <f t="shared" si="0"/>
        <v>2570.988414843825</v>
      </c>
      <c r="F50" s="30">
        <f t="shared" si="1"/>
        <v>2571</v>
      </c>
      <c r="G50" s="30">
        <f t="shared" si="2"/>
        <v>-8.5827500006416813E-3</v>
      </c>
      <c r="H50" s="30"/>
      <c r="I50" s="30">
        <f t="shared" si="6"/>
        <v>-8.5827500006416813E-3</v>
      </c>
      <c r="J50" s="30"/>
      <c r="K50" s="30"/>
      <c r="L50" s="30"/>
      <c r="M50" s="30"/>
      <c r="N50" s="30"/>
      <c r="O50" s="30">
        <f t="shared" ca="1" si="4"/>
        <v>-1.3539225407990883E-3</v>
      </c>
      <c r="P50" s="30"/>
      <c r="Q50" s="32">
        <f t="shared" si="5"/>
        <v>29968.826000000001</v>
      </c>
      <c r="R50" s="30"/>
      <c r="S50" s="30"/>
      <c r="T50" s="30"/>
      <c r="U50" s="30"/>
      <c r="AA50" t="s">
        <v>33</v>
      </c>
      <c r="AB50">
        <v>6</v>
      </c>
      <c r="AD50" t="s">
        <v>36</v>
      </c>
      <c r="AF50" t="s">
        <v>32</v>
      </c>
    </row>
    <row r="51" spans="1:32" x14ac:dyDescent="0.2">
      <c r="A51" s="30" t="s">
        <v>37</v>
      </c>
      <c r="B51" s="87"/>
      <c r="C51" s="31">
        <v>44990.290999999997</v>
      </c>
      <c r="D51" s="31"/>
      <c r="E51" s="30">
        <f t="shared" si="0"/>
        <v>2574.9906271966183</v>
      </c>
      <c r="F51" s="30">
        <f t="shared" si="1"/>
        <v>2575</v>
      </c>
      <c r="G51" s="30">
        <f t="shared" si="2"/>
        <v>-6.9437499987543561E-3</v>
      </c>
      <c r="H51" s="30"/>
      <c r="I51" s="30">
        <f t="shared" si="6"/>
        <v>-6.9437499987543561E-3</v>
      </c>
      <c r="J51" s="30"/>
      <c r="K51" s="30"/>
      <c r="L51" s="30"/>
      <c r="M51" s="30"/>
      <c r="N51" s="30"/>
      <c r="O51" s="30">
        <f t="shared" ca="1" si="4"/>
        <v>-1.350801826906211E-3</v>
      </c>
      <c r="P51" s="30"/>
      <c r="Q51" s="32">
        <f t="shared" si="5"/>
        <v>29971.790999999997</v>
      </c>
      <c r="R51" s="30"/>
      <c r="S51" s="30"/>
      <c r="T51" s="30"/>
      <c r="U51" s="30"/>
      <c r="AA51" t="s">
        <v>33</v>
      </c>
      <c r="AB51">
        <v>6</v>
      </c>
      <c r="AD51" t="s">
        <v>36</v>
      </c>
      <c r="AF51" t="s">
        <v>32</v>
      </c>
    </row>
    <row r="52" spans="1:32" x14ac:dyDescent="0.2">
      <c r="A52" s="30" t="s">
        <v>38</v>
      </c>
      <c r="B52" s="87"/>
      <c r="C52" s="31">
        <v>45252.553999999996</v>
      </c>
      <c r="D52" s="31"/>
      <c r="E52" s="30">
        <f t="shared" si="0"/>
        <v>2928.9981207149567</v>
      </c>
      <c r="F52" s="30">
        <f t="shared" si="1"/>
        <v>2929</v>
      </c>
      <c r="G52" s="30">
        <f t="shared" si="2"/>
        <v>-1.3922500002081506E-3</v>
      </c>
      <c r="H52" s="30"/>
      <c r="I52" s="30">
        <f t="shared" si="6"/>
        <v>-1.3922500002081506E-3</v>
      </c>
      <c r="J52" s="30"/>
      <c r="K52" s="30"/>
      <c r="L52" s="30"/>
      <c r="M52" s="30"/>
      <c r="N52" s="30"/>
      <c r="O52" s="30">
        <f t="shared" ca="1" si="4"/>
        <v>-1.0746186473865604E-3</v>
      </c>
      <c r="P52" s="30"/>
      <c r="Q52" s="32">
        <f t="shared" si="5"/>
        <v>30234.053999999996</v>
      </c>
      <c r="R52" s="30"/>
      <c r="S52" s="30"/>
      <c r="T52" s="30"/>
      <c r="U52" s="30"/>
      <c r="AA52" t="s">
        <v>33</v>
      </c>
      <c r="AB52">
        <v>6</v>
      </c>
      <c r="AD52" t="s">
        <v>30</v>
      </c>
      <c r="AF52" t="s">
        <v>32</v>
      </c>
    </row>
    <row r="53" spans="1:32" x14ac:dyDescent="0.2">
      <c r="A53" s="30" t="s">
        <v>38</v>
      </c>
      <c r="B53" s="87"/>
      <c r="C53" s="31">
        <v>45255.523999999998</v>
      </c>
      <c r="D53" s="31"/>
      <c r="E53" s="30">
        <f t="shared" ref="E53:E84" si="7">+(C53-C$7)/C$8</f>
        <v>2933.0070821610998</v>
      </c>
      <c r="F53" s="30">
        <f t="shared" ref="F53:F84" si="8">ROUND(2*E53,0)/2</f>
        <v>2933</v>
      </c>
      <c r="G53" s="30">
        <f t="shared" ref="G53:G74" si="9">+C53-(C$7+F53*C$8)</f>
        <v>5.2467499990598299E-3</v>
      </c>
      <c r="H53" s="30"/>
      <c r="I53" s="30">
        <f t="shared" si="6"/>
        <v>5.2467499990598299E-3</v>
      </c>
      <c r="J53" s="30"/>
      <c r="K53" s="30"/>
      <c r="L53" s="30"/>
      <c r="M53" s="30"/>
      <c r="N53" s="30"/>
      <c r="O53" s="30">
        <f t="shared" ref="O53:O84" ca="1" si="10">+C$11+C$12*$F53</f>
        <v>-1.0714979334936832E-3</v>
      </c>
      <c r="P53" s="30"/>
      <c r="Q53" s="32">
        <f t="shared" ref="Q53:Q84" si="11">+C53-15018.5</f>
        <v>30237.023999999998</v>
      </c>
      <c r="R53" s="30"/>
      <c r="S53" s="30"/>
      <c r="T53" s="30"/>
      <c r="U53" s="30"/>
      <c r="AA53" t="s">
        <v>33</v>
      </c>
      <c r="AB53">
        <v>6</v>
      </c>
      <c r="AD53" t="s">
        <v>30</v>
      </c>
      <c r="AF53" t="s">
        <v>32</v>
      </c>
    </row>
    <row r="54" spans="1:32" x14ac:dyDescent="0.2">
      <c r="A54" s="30" t="s">
        <v>39</v>
      </c>
      <c r="B54" s="87"/>
      <c r="C54" s="31">
        <v>45296.258000000002</v>
      </c>
      <c r="D54" s="31"/>
      <c r="E54" s="30">
        <f t="shared" si="7"/>
        <v>2987.99059581334</v>
      </c>
      <c r="F54" s="30">
        <f t="shared" si="8"/>
        <v>2988</v>
      </c>
      <c r="G54" s="30">
        <f t="shared" si="9"/>
        <v>-6.9669999938923866E-3</v>
      </c>
      <c r="H54" s="30"/>
      <c r="I54" s="30">
        <f t="shared" si="6"/>
        <v>-6.9669999938923866E-3</v>
      </c>
      <c r="J54" s="30"/>
      <c r="K54" s="30"/>
      <c r="L54" s="30"/>
      <c r="M54" s="30"/>
      <c r="N54" s="30"/>
      <c r="O54" s="30">
        <f t="shared" ca="1" si="10"/>
        <v>-1.0285881174666189E-3</v>
      </c>
      <c r="P54" s="30"/>
      <c r="Q54" s="32">
        <f t="shared" si="11"/>
        <v>30277.758000000002</v>
      </c>
      <c r="R54" s="30"/>
      <c r="S54" s="30"/>
      <c r="T54" s="30"/>
      <c r="U54" s="30"/>
      <c r="AA54" t="s">
        <v>33</v>
      </c>
      <c r="AB54">
        <v>6</v>
      </c>
      <c r="AD54" t="s">
        <v>36</v>
      </c>
      <c r="AF54" t="s">
        <v>32</v>
      </c>
    </row>
    <row r="55" spans="1:32" x14ac:dyDescent="0.2">
      <c r="A55" s="30" t="s">
        <v>39</v>
      </c>
      <c r="B55" s="87"/>
      <c r="C55" s="31">
        <v>45336.256999999998</v>
      </c>
      <c r="D55" s="31"/>
      <c r="E55" s="30">
        <f t="shared" si="7"/>
        <v>3041.9819927440499</v>
      </c>
      <c r="F55" s="30">
        <f t="shared" si="8"/>
        <v>3042</v>
      </c>
      <c r="G55" s="30">
        <f t="shared" si="9"/>
        <v>-1.3340500001504552E-2</v>
      </c>
      <c r="H55" s="30"/>
      <c r="I55" s="30">
        <f t="shared" si="6"/>
        <v>-1.3340500001504552E-2</v>
      </c>
      <c r="J55" s="30"/>
      <c r="K55" s="30"/>
      <c r="L55" s="30"/>
      <c r="M55" s="30"/>
      <c r="N55" s="30"/>
      <c r="O55" s="30">
        <f t="shared" ca="1" si="10"/>
        <v>-9.8645847991277354E-4</v>
      </c>
      <c r="P55" s="30"/>
      <c r="Q55" s="32">
        <f t="shared" si="11"/>
        <v>30317.756999999998</v>
      </c>
      <c r="R55" s="30"/>
      <c r="S55" s="30"/>
      <c r="T55" s="30"/>
      <c r="U55" s="30"/>
      <c r="AA55" t="s">
        <v>33</v>
      </c>
      <c r="AB55">
        <v>8</v>
      </c>
      <c r="AD55" t="s">
        <v>36</v>
      </c>
      <c r="AF55" t="s">
        <v>32</v>
      </c>
    </row>
    <row r="56" spans="1:32" x14ac:dyDescent="0.2">
      <c r="A56" s="30" t="s">
        <v>39</v>
      </c>
      <c r="B56" s="87"/>
      <c r="C56" s="31">
        <v>45359.226000000002</v>
      </c>
      <c r="D56" s="31"/>
      <c r="E56" s="30">
        <f t="shared" si="7"/>
        <v>3072.9859777462207</v>
      </c>
      <c r="F56" s="30">
        <f t="shared" si="8"/>
        <v>3073</v>
      </c>
      <c r="G56" s="30">
        <f t="shared" si="9"/>
        <v>-1.038824999704957E-2</v>
      </c>
      <c r="H56" s="30"/>
      <c r="I56" s="30">
        <f t="shared" si="6"/>
        <v>-1.038824999704957E-2</v>
      </c>
      <c r="J56" s="30"/>
      <c r="K56" s="30"/>
      <c r="L56" s="30"/>
      <c r="M56" s="30"/>
      <c r="N56" s="30"/>
      <c r="O56" s="30">
        <f t="shared" ca="1" si="10"/>
        <v>-9.6227294724297386E-4</v>
      </c>
      <c r="P56" s="30"/>
      <c r="Q56" s="32">
        <f t="shared" si="11"/>
        <v>30340.726000000002</v>
      </c>
      <c r="R56" s="30"/>
      <c r="S56" s="30"/>
      <c r="T56" s="30"/>
      <c r="U56" s="30"/>
      <c r="AA56" t="s">
        <v>33</v>
      </c>
      <c r="AB56">
        <v>6</v>
      </c>
      <c r="AD56" t="s">
        <v>36</v>
      </c>
      <c r="AF56" t="s">
        <v>32</v>
      </c>
    </row>
    <row r="57" spans="1:32" x14ac:dyDescent="0.2">
      <c r="A57" s="30" t="s">
        <v>41</v>
      </c>
      <c r="B57" s="87"/>
      <c r="C57" s="31">
        <v>45673.347999999998</v>
      </c>
      <c r="D57" s="31"/>
      <c r="E57" s="30">
        <f t="shared" si="7"/>
        <v>3496.9937176064614</v>
      </c>
      <c r="F57" s="30">
        <f t="shared" si="8"/>
        <v>3497</v>
      </c>
      <c r="G57" s="30">
        <f t="shared" si="9"/>
        <v>-4.6542499985662289E-3</v>
      </c>
      <c r="H57" s="30"/>
      <c r="I57" s="30">
        <f t="shared" si="6"/>
        <v>-4.6542499985662289E-3</v>
      </c>
      <c r="J57" s="30"/>
      <c r="K57" s="30"/>
      <c r="L57" s="30"/>
      <c r="M57" s="30"/>
      <c r="N57" s="30"/>
      <c r="O57" s="30">
        <f t="shared" ca="1" si="10"/>
        <v>-6.3147727459796858E-4</v>
      </c>
      <c r="P57" s="30"/>
      <c r="Q57" s="32">
        <f t="shared" si="11"/>
        <v>30654.847999999998</v>
      </c>
      <c r="R57" s="30"/>
      <c r="S57" s="30"/>
      <c r="T57" s="30"/>
      <c r="U57" s="30"/>
      <c r="AA57" t="s">
        <v>33</v>
      </c>
      <c r="AB57">
        <v>13</v>
      </c>
      <c r="AD57" t="s">
        <v>40</v>
      </c>
      <c r="AF57" t="s">
        <v>32</v>
      </c>
    </row>
    <row r="58" spans="1:32" x14ac:dyDescent="0.2">
      <c r="A58" s="54" t="s">
        <v>230</v>
      </c>
      <c r="B58" s="56" t="s">
        <v>53</v>
      </c>
      <c r="C58" s="55">
        <v>46032.661</v>
      </c>
      <c r="D58" s="55" t="s">
        <v>90</v>
      </c>
      <c r="E58" s="30">
        <f t="shared" si="7"/>
        <v>3982.0011129254954</v>
      </c>
      <c r="F58" s="30">
        <f t="shared" si="8"/>
        <v>3982</v>
      </c>
      <c r="G58" s="30">
        <f t="shared" si="9"/>
        <v>8.2449999899836257E-4</v>
      </c>
      <c r="H58" s="30"/>
      <c r="I58" s="30">
        <f t="shared" si="6"/>
        <v>8.2449999899836257E-4</v>
      </c>
      <c r="J58" s="30"/>
      <c r="K58" s="30"/>
      <c r="L58" s="30"/>
      <c r="M58" s="30"/>
      <c r="N58" s="30"/>
      <c r="O58" s="30">
        <f t="shared" ca="1" si="10"/>
        <v>-2.5309071508658292E-4</v>
      </c>
      <c r="P58" s="30"/>
      <c r="Q58" s="32">
        <f t="shared" si="11"/>
        <v>31014.161</v>
      </c>
      <c r="R58" s="30"/>
      <c r="S58" s="30"/>
      <c r="T58" s="30"/>
      <c r="U58" s="30"/>
    </row>
    <row r="59" spans="1:32" x14ac:dyDescent="0.2">
      <c r="A59" s="54" t="s">
        <v>230</v>
      </c>
      <c r="B59" s="56" t="s">
        <v>53</v>
      </c>
      <c r="C59" s="55">
        <v>46035.627999999997</v>
      </c>
      <c r="D59" s="55" t="s">
        <v>90</v>
      </c>
      <c r="E59" s="30">
        <f t="shared" si="7"/>
        <v>3986.0060249156268</v>
      </c>
      <c r="F59" s="30">
        <f t="shared" si="8"/>
        <v>3986</v>
      </c>
      <c r="G59" s="30">
        <f t="shared" si="9"/>
        <v>4.4635000012931414E-3</v>
      </c>
      <c r="H59" s="30"/>
      <c r="I59" s="30">
        <f t="shared" si="6"/>
        <v>4.4635000012931414E-3</v>
      </c>
      <c r="J59" s="30"/>
      <c r="K59" s="30"/>
      <c r="L59" s="30"/>
      <c r="M59" s="30"/>
      <c r="N59" s="30"/>
      <c r="O59" s="30">
        <f t="shared" ca="1" si="10"/>
        <v>-2.4997000119370569E-4</v>
      </c>
      <c r="P59" s="30"/>
      <c r="Q59" s="32">
        <f t="shared" si="11"/>
        <v>31017.127999999997</v>
      </c>
      <c r="R59" s="30"/>
      <c r="S59" s="30"/>
      <c r="T59" s="30"/>
      <c r="U59" s="30"/>
    </row>
    <row r="60" spans="1:32" x14ac:dyDescent="0.2">
      <c r="A60" s="30" t="s">
        <v>42</v>
      </c>
      <c r="B60" s="87"/>
      <c r="C60" s="31">
        <v>46762.402000000002</v>
      </c>
      <c r="D60" s="31"/>
      <c r="E60" s="30">
        <f t="shared" si="7"/>
        <v>4967.0191380665456</v>
      </c>
      <c r="F60" s="30">
        <f t="shared" si="8"/>
        <v>4967</v>
      </c>
      <c r="G60" s="30">
        <f t="shared" si="9"/>
        <v>1.4178250006807502E-2</v>
      </c>
      <c r="H60" s="30"/>
      <c r="I60" s="30">
        <f t="shared" si="6"/>
        <v>1.4178250006807502E-2</v>
      </c>
      <c r="J60" s="30"/>
      <c r="K60" s="30"/>
      <c r="L60" s="30"/>
      <c r="M60" s="30"/>
      <c r="N60" s="30"/>
      <c r="O60" s="30">
        <f t="shared" ca="1" si="10"/>
        <v>5.1538508103447832E-4</v>
      </c>
      <c r="P60" s="30"/>
      <c r="Q60" s="32">
        <f t="shared" si="11"/>
        <v>31743.902000000002</v>
      </c>
      <c r="R60" s="30"/>
      <c r="S60" s="30"/>
      <c r="T60" s="30"/>
      <c r="U60" s="30"/>
      <c r="AA60" t="s">
        <v>33</v>
      </c>
      <c r="AB60">
        <v>9</v>
      </c>
      <c r="AD60" t="s">
        <v>40</v>
      </c>
      <c r="AF60" t="s">
        <v>32</v>
      </c>
    </row>
    <row r="61" spans="1:32" x14ac:dyDescent="0.2">
      <c r="A61" s="34" t="s">
        <v>44</v>
      </c>
      <c r="B61" s="28"/>
      <c r="C61" s="29">
        <v>47471.362999999998</v>
      </c>
      <c r="D61" s="29"/>
      <c r="E61" s="30">
        <f t="shared" si="7"/>
        <v>5923.9879312712828</v>
      </c>
      <c r="F61" s="30">
        <f t="shared" si="8"/>
        <v>5924</v>
      </c>
      <c r="G61" s="30">
        <f t="shared" si="9"/>
        <v>-8.9410000000498258E-3</v>
      </c>
      <c r="H61" s="30"/>
      <c r="I61" s="30">
        <f t="shared" si="6"/>
        <v>-8.9410000000498258E-3</v>
      </c>
      <c r="J61" s="30"/>
      <c r="K61" s="30"/>
      <c r="L61" s="30"/>
      <c r="M61" s="30"/>
      <c r="N61" s="30"/>
      <c r="O61" s="30">
        <f t="shared" ca="1" si="10"/>
        <v>1.2620158799053977E-3</v>
      </c>
      <c r="P61" s="30"/>
      <c r="Q61" s="32">
        <f t="shared" si="11"/>
        <v>32452.862999999998</v>
      </c>
      <c r="R61" s="30"/>
      <c r="S61" s="30"/>
      <c r="T61" s="30"/>
      <c r="U61" s="30"/>
      <c r="AA61" t="s">
        <v>33</v>
      </c>
      <c r="AB61">
        <v>7</v>
      </c>
      <c r="AD61" t="s">
        <v>43</v>
      </c>
      <c r="AF61" t="s">
        <v>32</v>
      </c>
    </row>
    <row r="62" spans="1:32" x14ac:dyDescent="0.2">
      <c r="A62" s="34" t="s">
        <v>46</v>
      </c>
      <c r="B62" s="28"/>
      <c r="C62" s="29">
        <v>48871.57</v>
      </c>
      <c r="D62" s="29">
        <v>7.0000000000000001E-3</v>
      </c>
      <c r="E62" s="30">
        <f t="shared" si="7"/>
        <v>7814.0134799641382</v>
      </c>
      <c r="F62" s="30">
        <f t="shared" si="8"/>
        <v>7814</v>
      </c>
      <c r="G62" s="30">
        <f t="shared" si="9"/>
        <v>9.9865000011050142E-3</v>
      </c>
      <c r="H62" s="30"/>
      <c r="I62" s="30">
        <f t="shared" si="6"/>
        <v>9.9865000011050142E-3</v>
      </c>
      <c r="J62" s="30"/>
      <c r="K62" s="30"/>
      <c r="L62" s="30"/>
      <c r="M62" s="30"/>
      <c r="N62" s="30"/>
      <c r="O62" s="30">
        <f t="shared" ca="1" si="10"/>
        <v>2.7365531942899722E-3</v>
      </c>
      <c r="P62" s="30"/>
      <c r="Q62" s="32">
        <f t="shared" si="11"/>
        <v>33853.07</v>
      </c>
      <c r="R62" s="30"/>
      <c r="S62" s="30"/>
      <c r="T62" s="30"/>
      <c r="U62" s="30"/>
      <c r="AA62" t="s">
        <v>33</v>
      </c>
      <c r="AB62">
        <v>30</v>
      </c>
      <c r="AD62" t="s">
        <v>45</v>
      </c>
      <c r="AF62" t="s">
        <v>32</v>
      </c>
    </row>
    <row r="63" spans="1:32" x14ac:dyDescent="0.2">
      <c r="A63" s="34" t="s">
        <v>46</v>
      </c>
      <c r="B63" s="28"/>
      <c r="C63" s="29">
        <v>48946.38</v>
      </c>
      <c r="D63" s="29">
        <v>5.0000000000000001E-3</v>
      </c>
      <c r="E63" s="30">
        <f t="shared" si="7"/>
        <v>7914.9934145721691</v>
      </c>
      <c r="F63" s="30">
        <f t="shared" si="8"/>
        <v>7915</v>
      </c>
      <c r="G63" s="30">
        <f t="shared" si="9"/>
        <v>-4.8787499981699511E-3</v>
      </c>
      <c r="H63" s="30"/>
      <c r="I63" s="30">
        <f t="shared" si="6"/>
        <v>-4.8787499981699511E-3</v>
      </c>
      <c r="J63" s="30"/>
      <c r="K63" s="30"/>
      <c r="L63" s="30"/>
      <c r="M63" s="30"/>
      <c r="N63" s="30"/>
      <c r="O63" s="30">
        <f t="shared" ca="1" si="10"/>
        <v>2.815351220085127E-3</v>
      </c>
      <c r="P63" s="30"/>
      <c r="Q63" s="32">
        <f t="shared" si="11"/>
        <v>33927.879999999997</v>
      </c>
      <c r="R63" s="30"/>
      <c r="S63" s="30"/>
      <c r="T63" s="30"/>
      <c r="U63" s="30"/>
      <c r="AA63" t="s">
        <v>33</v>
      </c>
      <c r="AB63">
        <v>15</v>
      </c>
      <c r="AD63" t="s">
        <v>40</v>
      </c>
      <c r="AF63" t="s">
        <v>32</v>
      </c>
    </row>
    <row r="64" spans="1:32" x14ac:dyDescent="0.2">
      <c r="A64" s="54" t="s">
        <v>230</v>
      </c>
      <c r="B64" s="56" t="s">
        <v>53</v>
      </c>
      <c r="C64" s="55">
        <v>49311.614000000001</v>
      </c>
      <c r="D64" s="55" t="s">
        <v>90</v>
      </c>
      <c r="E64" s="30">
        <f t="shared" si="7"/>
        <v>8407.9930862287838</v>
      </c>
      <c r="F64" s="30">
        <f t="shared" si="8"/>
        <v>8408</v>
      </c>
      <c r="G64" s="30">
        <f t="shared" si="9"/>
        <v>-5.1219999950262718E-3</v>
      </c>
      <c r="H64" s="30"/>
      <c r="I64" s="30">
        <f t="shared" si="6"/>
        <v>-5.1219999950262718E-3</v>
      </c>
      <c r="J64" s="30"/>
      <c r="K64" s="30"/>
      <c r="L64" s="30"/>
      <c r="M64" s="30"/>
      <c r="N64" s="30"/>
      <c r="O64" s="30">
        <f t="shared" ca="1" si="10"/>
        <v>3.1999792073822671E-3</v>
      </c>
      <c r="P64" s="30"/>
      <c r="Q64" s="32">
        <f t="shared" si="11"/>
        <v>34293.114000000001</v>
      </c>
      <c r="R64" s="30"/>
      <c r="S64" s="30"/>
      <c r="T64" s="30"/>
      <c r="U64" s="30"/>
    </row>
    <row r="65" spans="1:32" x14ac:dyDescent="0.2">
      <c r="A65" s="54" t="s">
        <v>230</v>
      </c>
      <c r="B65" s="56" t="s">
        <v>53</v>
      </c>
      <c r="C65" s="55">
        <v>49328.652999999998</v>
      </c>
      <c r="D65" s="55" t="s">
        <v>90</v>
      </c>
      <c r="E65" s="30">
        <f t="shared" si="7"/>
        <v>8430.9926465253484</v>
      </c>
      <c r="F65" s="30">
        <f t="shared" si="8"/>
        <v>8431</v>
      </c>
      <c r="G65" s="30">
        <f t="shared" si="9"/>
        <v>-5.4477500016218983E-3</v>
      </c>
      <c r="H65" s="30"/>
      <c r="I65" s="30">
        <f t="shared" si="6"/>
        <v>-5.4477500016218983E-3</v>
      </c>
      <c r="J65" s="30"/>
      <c r="K65" s="30"/>
      <c r="L65" s="30"/>
      <c r="M65" s="30"/>
      <c r="N65" s="30"/>
      <c r="O65" s="30">
        <f t="shared" ca="1" si="10"/>
        <v>3.2179233122663128E-3</v>
      </c>
      <c r="P65" s="30"/>
      <c r="Q65" s="32">
        <f t="shared" si="11"/>
        <v>34310.152999999998</v>
      </c>
      <c r="R65" s="30"/>
      <c r="S65" s="30"/>
      <c r="T65" s="30"/>
      <c r="U65" s="30"/>
    </row>
    <row r="66" spans="1:32" x14ac:dyDescent="0.2">
      <c r="A66" s="34" t="s">
        <v>48</v>
      </c>
      <c r="B66" s="28"/>
      <c r="C66" s="29">
        <v>50450.311399999999</v>
      </c>
      <c r="D66" s="29">
        <v>5.9999999999999995E-4</v>
      </c>
      <c r="E66" s="30">
        <f t="shared" si="7"/>
        <v>9945.0280947883184</v>
      </c>
      <c r="F66" s="30">
        <f t="shared" si="8"/>
        <v>9945</v>
      </c>
      <c r="G66" s="30">
        <f t="shared" si="9"/>
        <v>2.0813750001252629E-2</v>
      </c>
      <c r="H66" s="30"/>
      <c r="I66" s="30"/>
      <c r="J66" s="30">
        <f>+G66</f>
        <v>2.0813750001252629E-2</v>
      </c>
      <c r="K66" s="30"/>
      <c r="L66" s="30"/>
      <c r="M66" s="30"/>
      <c r="O66" s="30">
        <f t="shared" ca="1" si="10"/>
        <v>4.3991135207204109E-3</v>
      </c>
      <c r="P66" s="30"/>
      <c r="Q66" s="32">
        <f t="shared" si="11"/>
        <v>35431.811399999999</v>
      </c>
      <c r="R66" s="30"/>
      <c r="S66" s="30"/>
      <c r="T66" s="30"/>
      <c r="U66" s="30"/>
      <c r="AA66" t="s">
        <v>47</v>
      </c>
      <c r="AF66" t="s">
        <v>49</v>
      </c>
    </row>
    <row r="67" spans="1:32" x14ac:dyDescent="0.2">
      <c r="A67" s="34" t="s">
        <v>54</v>
      </c>
      <c r="B67" s="28" t="s">
        <v>53</v>
      </c>
      <c r="C67" s="35">
        <v>50450.311399999999</v>
      </c>
      <c r="D67" s="35">
        <v>5.9999999999999995E-4</v>
      </c>
      <c r="E67" s="30">
        <f t="shared" si="7"/>
        <v>9945.0280947883184</v>
      </c>
      <c r="F67" s="30">
        <f t="shared" si="8"/>
        <v>9945</v>
      </c>
      <c r="G67" s="30">
        <f t="shared" si="9"/>
        <v>2.0813750001252629E-2</v>
      </c>
      <c r="H67" s="30"/>
      <c r="I67" s="30"/>
      <c r="J67" s="30">
        <f>+G67</f>
        <v>2.0813750001252629E-2</v>
      </c>
      <c r="K67" s="30"/>
      <c r="L67" s="30"/>
      <c r="M67" s="30"/>
      <c r="N67" s="30"/>
      <c r="O67" s="30">
        <f t="shared" ca="1" si="10"/>
        <v>4.3991135207204109E-3</v>
      </c>
      <c r="P67" s="30"/>
      <c r="Q67" s="32">
        <f t="shared" si="11"/>
        <v>35431.811399999999</v>
      </c>
      <c r="R67" s="30"/>
      <c r="S67" s="30"/>
      <c r="T67" s="30"/>
      <c r="U67" s="30"/>
    </row>
    <row r="68" spans="1:32" x14ac:dyDescent="0.2">
      <c r="A68" s="34" t="s">
        <v>51</v>
      </c>
      <c r="B68" s="28"/>
      <c r="C68" s="29">
        <v>50741.457399999999</v>
      </c>
      <c r="D68" s="29">
        <v>2.0000000000000001E-4</v>
      </c>
      <c r="E68" s="30">
        <f t="shared" si="7"/>
        <v>10338.022400915719</v>
      </c>
      <c r="F68" s="30">
        <f t="shared" si="8"/>
        <v>10338</v>
      </c>
      <c r="G68" s="30">
        <f t="shared" si="9"/>
        <v>1.6595500004768837E-2</v>
      </c>
      <c r="H68" s="30"/>
      <c r="I68" s="30"/>
      <c r="J68" s="30">
        <f>+G68</f>
        <v>1.6595500004768837E-2</v>
      </c>
      <c r="K68" s="30"/>
      <c r="L68" s="30"/>
      <c r="M68" s="30"/>
      <c r="N68" s="30"/>
      <c r="O68" s="30">
        <f t="shared" ca="1" si="10"/>
        <v>4.7057236606956165E-3</v>
      </c>
      <c r="P68" s="30"/>
      <c r="Q68" s="32">
        <f t="shared" si="11"/>
        <v>35722.957399999999</v>
      </c>
      <c r="R68" s="30"/>
      <c r="S68" s="30"/>
      <c r="T68" s="30"/>
      <c r="U68" s="30"/>
      <c r="AA68" t="s">
        <v>47</v>
      </c>
      <c r="AD68" t="s">
        <v>50</v>
      </c>
      <c r="AF68" t="s">
        <v>49</v>
      </c>
    </row>
    <row r="69" spans="1:32" x14ac:dyDescent="0.2">
      <c r="A69" s="34" t="s">
        <v>51</v>
      </c>
      <c r="B69" s="28"/>
      <c r="C69" s="29">
        <v>51078.5389</v>
      </c>
      <c r="D69" s="29">
        <v>5.0000000000000001E-4</v>
      </c>
      <c r="E69" s="30">
        <f t="shared" si="7"/>
        <v>10793.021302500778</v>
      </c>
      <c r="F69" s="30">
        <f t="shared" si="8"/>
        <v>10793</v>
      </c>
      <c r="G69" s="30">
        <f t="shared" si="9"/>
        <v>1.5781750000314787E-2</v>
      </c>
      <c r="H69" s="30"/>
      <c r="I69" s="30"/>
      <c r="J69" s="30">
        <f>+G69</f>
        <v>1.5781750000314787E-2</v>
      </c>
      <c r="K69" s="30"/>
      <c r="L69" s="30"/>
      <c r="M69" s="30"/>
      <c r="N69" s="30"/>
      <c r="O69" s="30">
        <f t="shared" ca="1" si="10"/>
        <v>5.0607048660104206E-3</v>
      </c>
      <c r="P69" s="30"/>
      <c r="Q69" s="32">
        <f t="shared" si="11"/>
        <v>36060.0389</v>
      </c>
      <c r="R69" s="30"/>
      <c r="S69" s="30"/>
      <c r="T69" s="30"/>
      <c r="U69" s="30"/>
      <c r="AA69" t="s">
        <v>47</v>
      </c>
      <c r="AD69" t="s">
        <v>50</v>
      </c>
      <c r="AF69" t="s">
        <v>49</v>
      </c>
    </row>
    <row r="70" spans="1:32" x14ac:dyDescent="0.2">
      <c r="A70" s="54" t="s">
        <v>267</v>
      </c>
      <c r="B70" s="56" t="s">
        <v>53</v>
      </c>
      <c r="C70" s="55">
        <v>51477.093999999997</v>
      </c>
      <c r="D70" s="55" t="s">
        <v>90</v>
      </c>
      <c r="E70" s="30">
        <f t="shared" si="7"/>
        <v>11330.998417000155</v>
      </c>
      <c r="F70" s="30">
        <f t="shared" si="8"/>
        <v>11331</v>
      </c>
      <c r="G70" s="30">
        <f t="shared" si="9"/>
        <v>-1.1727500022971071E-3</v>
      </c>
      <c r="H70" s="30"/>
      <c r="J70" s="30"/>
      <c r="K70" s="30">
        <f>+G70</f>
        <v>-1.1727500022971071E-3</v>
      </c>
      <c r="L70" s="30"/>
      <c r="M70" s="30"/>
      <c r="N70" s="30"/>
      <c r="O70" s="30">
        <f t="shared" ca="1" si="10"/>
        <v>5.4804408846024326E-3</v>
      </c>
      <c r="P70" s="30"/>
      <c r="Q70" s="32">
        <f t="shared" si="11"/>
        <v>36458.593999999997</v>
      </c>
      <c r="R70" s="30"/>
      <c r="S70" s="30"/>
      <c r="T70" s="30"/>
      <c r="U70" s="30"/>
    </row>
    <row r="71" spans="1:32" x14ac:dyDescent="0.2">
      <c r="A71" s="54" t="s">
        <v>267</v>
      </c>
      <c r="B71" s="56" t="s">
        <v>76</v>
      </c>
      <c r="C71" s="55">
        <v>51493.046999999999</v>
      </c>
      <c r="D71" s="55" t="s">
        <v>90</v>
      </c>
      <c r="E71" s="30">
        <f t="shared" si="7"/>
        <v>11352.532074222481</v>
      </c>
      <c r="F71" s="30">
        <f t="shared" si="8"/>
        <v>11352.5</v>
      </c>
      <c r="G71" s="30">
        <f t="shared" si="9"/>
        <v>2.3761875003401656E-2</v>
      </c>
      <c r="H71" s="30"/>
      <c r="J71" s="30"/>
      <c r="K71" s="30">
        <f>+G71</f>
        <v>2.3761875003401656E-2</v>
      </c>
      <c r="L71" s="30"/>
      <c r="M71" s="30"/>
      <c r="N71" s="30"/>
      <c r="O71" s="30">
        <f t="shared" ca="1" si="10"/>
        <v>5.4972147217766491E-3</v>
      </c>
      <c r="P71" s="30"/>
      <c r="Q71" s="32">
        <f t="shared" si="11"/>
        <v>36474.546999999999</v>
      </c>
      <c r="R71" s="30"/>
      <c r="S71" s="30"/>
      <c r="T71" s="30"/>
      <c r="U71" s="30"/>
    </row>
    <row r="72" spans="1:32" x14ac:dyDescent="0.2">
      <c r="A72" s="54" t="s">
        <v>275</v>
      </c>
      <c r="B72" s="56" t="s">
        <v>53</v>
      </c>
      <c r="C72" s="55">
        <v>51814.191800000001</v>
      </c>
      <c r="D72" s="55" t="s">
        <v>90</v>
      </c>
      <c r="E72" s="30">
        <f t="shared" si="7"/>
        <v>11786.019320629519</v>
      </c>
      <c r="F72" s="30">
        <f t="shared" si="8"/>
        <v>11786</v>
      </c>
      <c r="G72" s="30">
        <f t="shared" si="9"/>
        <v>1.4313500003481749E-2</v>
      </c>
      <c r="H72" s="30"/>
      <c r="J72" s="30"/>
      <c r="K72" s="30">
        <f>+G72</f>
        <v>1.4313500003481749E-2</v>
      </c>
      <c r="L72" s="30"/>
      <c r="M72" s="30"/>
      <c r="N72" s="30"/>
      <c r="O72" s="30">
        <f t="shared" ca="1" si="10"/>
        <v>5.8354220899172367E-3</v>
      </c>
      <c r="P72" s="30"/>
      <c r="Q72" s="32">
        <f t="shared" si="11"/>
        <v>36795.691800000001</v>
      </c>
      <c r="R72" s="30"/>
      <c r="S72" s="30"/>
      <c r="T72" s="30"/>
      <c r="U72" s="30"/>
    </row>
    <row r="73" spans="1:32" x14ac:dyDescent="0.2">
      <c r="A73" s="34" t="s">
        <v>52</v>
      </c>
      <c r="B73" s="28"/>
      <c r="C73" s="29">
        <v>52552.806299999997</v>
      </c>
      <c r="D73" s="29">
        <v>2.0000000000000001E-4</v>
      </c>
      <c r="E73" s="30">
        <f t="shared" si="7"/>
        <v>12783.014961727578</v>
      </c>
      <c r="F73" s="30">
        <f t="shared" si="8"/>
        <v>12783</v>
      </c>
      <c r="G73" s="30">
        <f t="shared" si="9"/>
        <v>1.1084249999839813E-2</v>
      </c>
      <c r="H73" s="30"/>
      <c r="I73" s="30"/>
      <c r="K73" s="30">
        <f>+G73</f>
        <v>1.1084249999839813E-2</v>
      </c>
      <c r="L73" s="30"/>
      <c r="M73" s="30"/>
      <c r="N73" s="30"/>
      <c r="O73" s="30">
        <f t="shared" ca="1" si="10"/>
        <v>6.6132600277169305E-3</v>
      </c>
      <c r="P73" s="30"/>
      <c r="Q73" s="32">
        <f t="shared" si="11"/>
        <v>37534.306299999997</v>
      </c>
      <c r="R73" s="30"/>
      <c r="S73" s="30"/>
      <c r="T73" s="30"/>
      <c r="U73" s="30"/>
    </row>
    <row r="74" spans="1:32" x14ac:dyDescent="0.2">
      <c r="A74" s="54" t="s">
        <v>284</v>
      </c>
      <c r="B74" s="56" t="s">
        <v>53</v>
      </c>
      <c r="C74" s="55">
        <v>52577.995799999997</v>
      </c>
      <c r="D74" s="55" t="s">
        <v>90</v>
      </c>
      <c r="E74" s="30">
        <f t="shared" si="7"/>
        <v>12817.016219083667</v>
      </c>
      <c r="F74" s="30">
        <f t="shared" si="8"/>
        <v>12817</v>
      </c>
      <c r="G74" s="30">
        <f t="shared" si="9"/>
        <v>1.2015749998681713E-2</v>
      </c>
      <c r="H74" s="30"/>
      <c r="J74" s="30"/>
      <c r="K74" s="30">
        <f>+G74</f>
        <v>1.2015749998681713E-2</v>
      </c>
      <c r="L74" s="30"/>
      <c r="M74" s="30"/>
      <c r="N74" s="30"/>
      <c r="O74" s="30">
        <f t="shared" ca="1" si="10"/>
        <v>6.6397860958063888E-3</v>
      </c>
      <c r="P74" s="30"/>
      <c r="Q74" s="32">
        <f t="shared" si="11"/>
        <v>37559.495799999997</v>
      </c>
      <c r="R74" s="30"/>
      <c r="S74" s="30"/>
      <c r="T74" s="30"/>
      <c r="U74" s="30"/>
    </row>
    <row r="75" spans="1:32" x14ac:dyDescent="0.2">
      <c r="A75" s="36" t="s">
        <v>56</v>
      </c>
      <c r="B75" s="37" t="s">
        <v>69</v>
      </c>
      <c r="C75" s="36">
        <v>52821.455000000002</v>
      </c>
      <c r="D75" s="36">
        <v>4.0000000000000001E-3</v>
      </c>
      <c r="E75" s="34">
        <f t="shared" si="7"/>
        <v>13145.641992318862</v>
      </c>
      <c r="F75" s="30">
        <f t="shared" si="8"/>
        <v>13145.5</v>
      </c>
      <c r="G75" s="30"/>
      <c r="H75" s="30"/>
      <c r="I75" s="30"/>
      <c r="K75" s="30"/>
      <c r="L75" s="30"/>
      <c r="M75" s="30"/>
      <c r="N75" s="30"/>
      <c r="O75" s="30">
        <f t="shared" ca="1" si="10"/>
        <v>6.8960747242589465E-3</v>
      </c>
      <c r="P75" s="30"/>
      <c r="Q75" s="32">
        <f t="shared" si="11"/>
        <v>37802.955000000002</v>
      </c>
      <c r="R75" s="30"/>
      <c r="S75" s="30"/>
      <c r="T75" s="30"/>
      <c r="U75" s="33">
        <v>0.1051936250005383</v>
      </c>
    </row>
    <row r="76" spans="1:32" x14ac:dyDescent="0.2">
      <c r="A76" s="38" t="s">
        <v>57</v>
      </c>
      <c r="B76" s="88"/>
      <c r="C76" s="29">
        <v>53003.2399</v>
      </c>
      <c r="D76" s="29">
        <v>8.0000000000000004E-4</v>
      </c>
      <c r="E76" s="34">
        <f t="shared" si="7"/>
        <v>13391.018644032911</v>
      </c>
      <c r="F76" s="30">
        <f t="shared" si="8"/>
        <v>13391</v>
      </c>
      <c r="G76" s="30">
        <f t="shared" ref="G76:G111" si="12">+C76-(C$7+F76*C$8)</f>
        <v>1.3812250006594695E-2</v>
      </c>
      <c r="H76" s="30"/>
      <c r="I76" s="30"/>
      <c r="J76" s="30">
        <f>+G76</f>
        <v>1.3812250006594695E-2</v>
      </c>
      <c r="K76" s="30"/>
      <c r="L76" s="30"/>
      <c r="M76" s="30"/>
      <c r="N76" s="30"/>
      <c r="O76" s="30">
        <f t="shared" ca="1" si="10"/>
        <v>7.0876085394342963E-3</v>
      </c>
      <c r="P76" s="30"/>
      <c r="Q76" s="32">
        <f t="shared" si="11"/>
        <v>37984.7399</v>
      </c>
      <c r="R76" s="30"/>
      <c r="S76" s="30"/>
      <c r="T76" s="30"/>
      <c r="U76" s="30"/>
    </row>
    <row r="77" spans="1:32" x14ac:dyDescent="0.2">
      <c r="A77" s="54" t="s">
        <v>230</v>
      </c>
      <c r="B77" s="56" t="s">
        <v>53</v>
      </c>
      <c r="C77" s="55">
        <v>53281.796399999999</v>
      </c>
      <c r="D77" s="55" t="s">
        <v>90</v>
      </c>
      <c r="E77" s="30">
        <f t="shared" si="7"/>
        <v>13767.019408030275</v>
      </c>
      <c r="F77" s="30">
        <f t="shared" si="8"/>
        <v>13767</v>
      </c>
      <c r="G77" s="30">
        <f t="shared" si="12"/>
        <v>1.4378250001755077E-2</v>
      </c>
      <c r="H77" s="30"/>
      <c r="J77" s="30"/>
      <c r="K77" s="30">
        <f t="shared" ref="K77:K111" si="13">+G77</f>
        <v>1.4378250001755077E-2</v>
      </c>
      <c r="L77" s="30"/>
      <c r="M77" s="30"/>
      <c r="N77" s="30"/>
      <c r="O77" s="30">
        <f t="shared" ca="1" si="10"/>
        <v>7.3809556453647736E-3</v>
      </c>
      <c r="P77" s="30"/>
      <c r="Q77" s="32">
        <f t="shared" si="11"/>
        <v>38263.296399999999</v>
      </c>
      <c r="R77" s="30"/>
      <c r="S77" s="30"/>
      <c r="T77" s="30"/>
      <c r="U77" s="30"/>
    </row>
    <row r="78" spans="1:32" x14ac:dyDescent="0.2">
      <c r="A78" s="27" t="s">
        <v>66</v>
      </c>
      <c r="B78" s="28" t="s">
        <v>53</v>
      </c>
      <c r="C78" s="29">
        <v>53287.716800000002</v>
      </c>
      <c r="D78" s="29">
        <v>1.5E-3</v>
      </c>
      <c r="E78" s="34">
        <f t="shared" si="7"/>
        <v>13775.010874476657</v>
      </c>
      <c r="F78" s="30">
        <f t="shared" si="8"/>
        <v>13775</v>
      </c>
      <c r="G78" s="30">
        <f t="shared" si="12"/>
        <v>8.0562500006635673E-3</v>
      </c>
      <c r="H78" s="30"/>
      <c r="I78" s="30"/>
      <c r="K78" s="30">
        <f t="shared" si="13"/>
        <v>8.0562500006635673E-3</v>
      </c>
      <c r="L78" s="30"/>
      <c r="M78" s="30"/>
      <c r="N78" s="30"/>
      <c r="O78" s="30">
        <f t="shared" ca="1" si="10"/>
        <v>7.3871970731505272E-3</v>
      </c>
      <c r="P78" s="30"/>
      <c r="Q78" s="32">
        <f t="shared" si="11"/>
        <v>38269.216800000002</v>
      </c>
      <c r="R78" s="30"/>
      <c r="S78" s="30"/>
      <c r="T78" s="30"/>
      <c r="U78" s="30"/>
    </row>
    <row r="79" spans="1:32" x14ac:dyDescent="0.2">
      <c r="A79" s="54" t="s">
        <v>230</v>
      </c>
      <c r="B79" s="56" t="s">
        <v>53</v>
      </c>
      <c r="C79" s="55">
        <v>53396.633000000002</v>
      </c>
      <c r="D79" s="55" t="s">
        <v>90</v>
      </c>
      <c r="E79" s="30">
        <f t="shared" si="7"/>
        <v>13922.027994564285</v>
      </c>
      <c r="F79" s="30">
        <f t="shared" si="8"/>
        <v>13922</v>
      </c>
      <c r="G79" s="30">
        <f t="shared" si="12"/>
        <v>2.073950000340119E-2</v>
      </c>
      <c r="H79" s="30"/>
      <c r="J79" s="30"/>
      <c r="K79" s="30">
        <f t="shared" si="13"/>
        <v>2.073950000340119E-2</v>
      </c>
      <c r="L79" s="30"/>
      <c r="M79" s="30"/>
      <c r="N79" s="30"/>
      <c r="O79" s="30">
        <f t="shared" ca="1" si="10"/>
        <v>7.5018833087137724E-3</v>
      </c>
      <c r="P79" s="30"/>
      <c r="Q79" s="32">
        <f t="shared" si="11"/>
        <v>38378.133000000002</v>
      </c>
      <c r="R79" s="30"/>
      <c r="S79" s="30"/>
      <c r="T79" s="30"/>
      <c r="U79" s="30"/>
    </row>
    <row r="80" spans="1:32" x14ac:dyDescent="0.2">
      <c r="A80" s="54" t="s">
        <v>312</v>
      </c>
      <c r="B80" s="56" t="s">
        <v>76</v>
      </c>
      <c r="C80" s="55">
        <v>53982.256600000001</v>
      </c>
      <c r="D80" s="55" t="s">
        <v>90</v>
      </c>
      <c r="E80" s="30">
        <f t="shared" si="7"/>
        <v>14712.513662695841</v>
      </c>
      <c r="F80" s="30">
        <f t="shared" si="8"/>
        <v>14712.5</v>
      </c>
      <c r="G80" s="30">
        <f t="shared" si="12"/>
        <v>1.0121874998731073E-2</v>
      </c>
      <c r="H80" s="30"/>
      <c r="J80" s="30"/>
      <c r="K80" s="30">
        <f t="shared" si="13"/>
        <v>1.0121874998731073E-2</v>
      </c>
      <c r="L80" s="30"/>
      <c r="M80" s="30"/>
      <c r="N80" s="30"/>
      <c r="O80" s="30">
        <f t="shared" ca="1" si="10"/>
        <v>8.1186143917936701E-3</v>
      </c>
      <c r="P80" s="30"/>
      <c r="Q80" s="32">
        <f t="shared" si="11"/>
        <v>38963.756600000001</v>
      </c>
      <c r="R80" s="30"/>
      <c r="S80" s="30"/>
      <c r="T80" s="30"/>
      <c r="U80" s="30"/>
    </row>
    <row r="81" spans="1:21" x14ac:dyDescent="0.2">
      <c r="A81" s="54" t="s">
        <v>230</v>
      </c>
      <c r="B81" s="56" t="s">
        <v>53</v>
      </c>
      <c r="C81" s="55">
        <v>54059.6777</v>
      </c>
      <c r="D81" s="55" t="s">
        <v>90</v>
      </c>
      <c r="E81" s="30">
        <f t="shared" si="7"/>
        <v>14817.018108829809</v>
      </c>
      <c r="F81" s="30">
        <f t="shared" si="8"/>
        <v>14817</v>
      </c>
      <c r="G81" s="30">
        <f t="shared" si="12"/>
        <v>1.3415749999694526E-2</v>
      </c>
      <c r="H81" s="30"/>
      <c r="J81" s="30"/>
      <c r="K81" s="30">
        <f t="shared" si="13"/>
        <v>1.3415749999694526E-2</v>
      </c>
      <c r="L81" s="30"/>
      <c r="M81" s="30"/>
      <c r="N81" s="30"/>
      <c r="O81" s="30">
        <f t="shared" ca="1" si="10"/>
        <v>8.2001430422450929E-3</v>
      </c>
      <c r="P81" s="30"/>
      <c r="Q81" s="32">
        <f t="shared" si="11"/>
        <v>39041.1777</v>
      </c>
      <c r="R81" s="30"/>
      <c r="S81" s="30"/>
      <c r="T81" s="30"/>
      <c r="U81" s="30"/>
    </row>
    <row r="82" spans="1:21" x14ac:dyDescent="0.2">
      <c r="A82" s="27" t="s">
        <v>71</v>
      </c>
      <c r="B82" s="28" t="s">
        <v>53</v>
      </c>
      <c r="C82" s="29">
        <v>54416.761299999998</v>
      </c>
      <c r="D82" s="29">
        <v>5.9999999999999995E-4</v>
      </c>
      <c r="E82" s="34">
        <f t="shared" si="7"/>
        <v>15299.01621840876</v>
      </c>
      <c r="F82" s="30">
        <f t="shared" si="8"/>
        <v>15299</v>
      </c>
      <c r="G82" s="30">
        <f t="shared" si="12"/>
        <v>1.2015250002150424E-2</v>
      </c>
      <c r="H82" s="30"/>
      <c r="I82" s="30"/>
      <c r="K82" s="30">
        <f t="shared" si="13"/>
        <v>1.2015250002150424E-2</v>
      </c>
      <c r="L82" s="30"/>
      <c r="M82" s="30"/>
      <c r="O82" s="30">
        <f t="shared" ca="1" si="10"/>
        <v>8.5761890663368194E-3</v>
      </c>
      <c r="P82" s="30"/>
      <c r="Q82" s="32">
        <f t="shared" si="11"/>
        <v>39398.261299999998</v>
      </c>
      <c r="R82" s="30"/>
      <c r="S82" s="30"/>
      <c r="T82" s="30"/>
      <c r="U82" s="30"/>
    </row>
    <row r="83" spans="1:21" x14ac:dyDescent="0.2">
      <c r="A83" s="27" t="s">
        <v>71</v>
      </c>
      <c r="B83" s="28" t="s">
        <v>53</v>
      </c>
      <c r="C83" s="29">
        <v>54448.616600000001</v>
      </c>
      <c r="D83" s="29">
        <v>2.0000000000000001E-4</v>
      </c>
      <c r="E83" s="34">
        <f t="shared" si="7"/>
        <v>15342.015097046906</v>
      </c>
      <c r="F83" s="30">
        <f t="shared" si="8"/>
        <v>15342</v>
      </c>
      <c r="G83" s="30">
        <f t="shared" si="12"/>
        <v>1.1184499999217223E-2</v>
      </c>
      <c r="H83" s="30"/>
      <c r="I83" s="30"/>
      <c r="K83" s="30">
        <f t="shared" si="13"/>
        <v>1.1184499999217223E-2</v>
      </c>
      <c r="L83" s="30"/>
      <c r="M83" s="30"/>
      <c r="O83" s="30">
        <f t="shared" ca="1" si="10"/>
        <v>8.6097367406852525E-3</v>
      </c>
      <c r="P83" s="30"/>
      <c r="Q83" s="32">
        <f t="shared" si="11"/>
        <v>39430.116600000001</v>
      </c>
      <c r="R83" s="30"/>
      <c r="S83" s="30"/>
      <c r="T83" s="30"/>
      <c r="U83" s="30"/>
    </row>
    <row r="84" spans="1:21" x14ac:dyDescent="0.2">
      <c r="A84" s="27" t="s">
        <v>73</v>
      </c>
      <c r="B84" s="28" t="s">
        <v>53</v>
      </c>
      <c r="C84" s="29">
        <v>54788.661399999997</v>
      </c>
      <c r="D84" s="29">
        <v>2.0000000000000001E-4</v>
      </c>
      <c r="E84" s="34">
        <f t="shared" si="7"/>
        <v>15801.013916293019</v>
      </c>
      <c r="F84" s="30">
        <f t="shared" si="8"/>
        <v>15801</v>
      </c>
      <c r="G84" s="30">
        <f t="shared" si="12"/>
        <v>1.0309749995940365E-2</v>
      </c>
      <c r="H84" s="30"/>
      <c r="I84" s="30"/>
      <c r="K84" s="30">
        <f t="shared" si="13"/>
        <v>1.0309749995940365E-2</v>
      </c>
      <c r="L84" s="30"/>
      <c r="M84" s="30"/>
      <c r="O84" s="30">
        <f t="shared" ca="1" si="10"/>
        <v>8.9678386598929342E-3</v>
      </c>
      <c r="P84" s="30"/>
      <c r="Q84" s="32">
        <f t="shared" si="11"/>
        <v>39770.161399999997</v>
      </c>
      <c r="R84" s="30"/>
      <c r="S84" s="30"/>
      <c r="T84" s="30"/>
      <c r="U84" s="30"/>
    </row>
    <row r="85" spans="1:21" x14ac:dyDescent="0.2">
      <c r="A85" s="54" t="s">
        <v>337</v>
      </c>
      <c r="B85" s="56" t="s">
        <v>53</v>
      </c>
      <c r="C85" s="55">
        <v>54807.925999999999</v>
      </c>
      <c r="D85" s="55" t="s">
        <v>90</v>
      </c>
      <c r="E85" s="30">
        <f t="shared" ref="E85:E111" si="14">+(C85-C$7)/C$8</f>
        <v>15827.017633018728</v>
      </c>
      <c r="F85" s="30">
        <f t="shared" ref="F85:F112" si="15">ROUND(2*E85,0)/2</f>
        <v>15827</v>
      </c>
      <c r="G85" s="30">
        <f t="shared" si="12"/>
        <v>1.3063250000413973E-2</v>
      </c>
      <c r="H85" s="30"/>
      <c r="J85" s="30"/>
      <c r="K85" s="30">
        <f t="shared" si="13"/>
        <v>1.3063250000413973E-2</v>
      </c>
      <c r="L85" s="30"/>
      <c r="M85" s="30"/>
      <c r="N85" s="30"/>
      <c r="O85" s="30">
        <f t="shared" ref="O85:O111" ca="1" si="16">+C$11+C$12*$F85</f>
        <v>8.9881233001966373E-3</v>
      </c>
      <c r="P85" s="30"/>
      <c r="Q85" s="32">
        <f t="shared" ref="Q85:Q111" si="17">+C85-15018.5</f>
        <v>39789.425999999999</v>
      </c>
      <c r="R85" s="30"/>
      <c r="S85" s="30"/>
      <c r="T85" s="30"/>
      <c r="U85" s="30"/>
    </row>
    <row r="86" spans="1:21" x14ac:dyDescent="0.2">
      <c r="A86" s="54" t="s">
        <v>337</v>
      </c>
      <c r="B86" s="56" t="s">
        <v>53</v>
      </c>
      <c r="C86" s="55">
        <v>54816.071499999998</v>
      </c>
      <c r="D86" s="55" t="s">
        <v>90</v>
      </c>
      <c r="E86" s="30">
        <f t="shared" si="14"/>
        <v>15838.012580984903</v>
      </c>
      <c r="F86" s="30">
        <f t="shared" si="15"/>
        <v>15838</v>
      </c>
      <c r="G86" s="30">
        <f t="shared" si="12"/>
        <v>9.3205000011948869E-3</v>
      </c>
      <c r="H86" s="30"/>
      <c r="J86" s="30"/>
      <c r="K86" s="30">
        <f t="shared" si="13"/>
        <v>9.3205000011948869E-3</v>
      </c>
      <c r="L86" s="30"/>
      <c r="M86" s="30"/>
      <c r="N86" s="30"/>
      <c r="O86" s="30">
        <f t="shared" ca="1" si="16"/>
        <v>8.9967052634020508E-3</v>
      </c>
      <c r="P86" s="30"/>
      <c r="Q86" s="32">
        <f t="shared" si="17"/>
        <v>39797.571499999998</v>
      </c>
      <c r="R86" s="30"/>
      <c r="S86" s="30"/>
      <c r="T86" s="30"/>
      <c r="U86" s="30"/>
    </row>
    <row r="87" spans="1:21" x14ac:dyDescent="0.2">
      <c r="A87" s="27" t="s">
        <v>74</v>
      </c>
      <c r="B87" s="28" t="s">
        <v>53</v>
      </c>
      <c r="C87" s="29">
        <v>55151.672700000003</v>
      </c>
      <c r="D87" s="29">
        <v>2.9999999999999997E-4</v>
      </c>
      <c r="E87" s="34">
        <f t="shared" si="14"/>
        <v>16291.013345994639</v>
      </c>
      <c r="F87" s="30">
        <f t="shared" si="15"/>
        <v>16291</v>
      </c>
      <c r="G87" s="30">
        <f t="shared" si="12"/>
        <v>9.8872500020661391E-3</v>
      </c>
      <c r="H87" s="30"/>
      <c r="I87" s="30"/>
      <c r="K87" s="30">
        <f t="shared" si="13"/>
        <v>9.8872500020661391E-3</v>
      </c>
      <c r="L87" s="30"/>
      <c r="M87" s="30"/>
      <c r="O87" s="30">
        <f t="shared" ca="1" si="16"/>
        <v>9.3501261117704161E-3</v>
      </c>
      <c r="P87" s="30"/>
      <c r="Q87" s="32">
        <f t="shared" si="17"/>
        <v>40133.172700000003</v>
      </c>
      <c r="R87" s="30"/>
      <c r="S87" s="30"/>
      <c r="T87" s="30"/>
      <c r="U87" s="30"/>
    </row>
    <row r="88" spans="1:21" x14ac:dyDescent="0.2">
      <c r="A88" s="27" t="s">
        <v>74</v>
      </c>
      <c r="B88" s="28" t="s">
        <v>53</v>
      </c>
      <c r="C88" s="29">
        <v>55174.639900000002</v>
      </c>
      <c r="D88" s="29">
        <v>2.0000000000000001E-4</v>
      </c>
      <c r="E88" s="34">
        <f t="shared" si="14"/>
        <v>16322.0149013232</v>
      </c>
      <c r="F88" s="30">
        <f t="shared" si="15"/>
        <v>16322</v>
      </c>
      <c r="G88" s="30">
        <f t="shared" si="12"/>
        <v>1.1039500001061242E-2</v>
      </c>
      <c r="H88" s="30"/>
      <c r="I88" s="30"/>
      <c r="K88" s="30">
        <f t="shared" si="13"/>
        <v>1.1039500001061242E-2</v>
      </c>
      <c r="L88" s="30"/>
      <c r="M88" s="30"/>
      <c r="O88" s="30">
        <f t="shared" ca="1" si="16"/>
        <v>9.3743116444402162E-3</v>
      </c>
      <c r="P88" s="30"/>
      <c r="Q88" s="32">
        <f t="shared" si="17"/>
        <v>40156.139900000002</v>
      </c>
      <c r="R88" s="30"/>
      <c r="S88" s="30"/>
      <c r="T88" s="30"/>
      <c r="U88" s="30"/>
    </row>
    <row r="89" spans="1:21" x14ac:dyDescent="0.2">
      <c r="A89" s="29" t="s">
        <v>75</v>
      </c>
      <c r="B89" s="28" t="s">
        <v>76</v>
      </c>
      <c r="C89" s="29">
        <v>55514.684300000001</v>
      </c>
      <c r="D89" s="29">
        <v>2.0000000000000001E-4</v>
      </c>
      <c r="E89" s="34">
        <f t="shared" si="14"/>
        <v>16781.01318064185</v>
      </c>
      <c r="F89" s="30">
        <f t="shared" si="15"/>
        <v>16781</v>
      </c>
      <c r="G89" s="30">
        <f t="shared" si="12"/>
        <v>9.7647500006132759E-3</v>
      </c>
      <c r="H89" s="30"/>
      <c r="I89" s="30"/>
      <c r="K89" s="30">
        <f t="shared" si="13"/>
        <v>9.7647500006132759E-3</v>
      </c>
      <c r="L89" s="30"/>
      <c r="M89" s="30"/>
      <c r="O89" s="30">
        <f t="shared" ca="1" si="16"/>
        <v>9.7324135636478997E-3</v>
      </c>
      <c r="P89" s="30"/>
      <c r="Q89" s="32">
        <f t="shared" si="17"/>
        <v>40496.184300000001</v>
      </c>
      <c r="R89" s="30"/>
      <c r="S89" s="30"/>
      <c r="T89" s="30"/>
      <c r="U89" s="30"/>
    </row>
    <row r="90" spans="1:21" x14ac:dyDescent="0.2">
      <c r="A90" s="36" t="s">
        <v>70</v>
      </c>
      <c r="B90" s="37" t="s">
        <v>53</v>
      </c>
      <c r="C90" s="36">
        <v>55903.624000000003</v>
      </c>
      <c r="D90" s="36">
        <v>5.0000000000000001E-3</v>
      </c>
      <c r="E90" s="34">
        <f t="shared" si="14"/>
        <v>17306.011248713883</v>
      </c>
      <c r="F90" s="30">
        <f t="shared" si="15"/>
        <v>17306</v>
      </c>
      <c r="G90" s="30">
        <f t="shared" si="12"/>
        <v>8.3335000017541461E-3</v>
      </c>
      <c r="H90" s="30"/>
      <c r="I90" s="30"/>
      <c r="K90" s="30">
        <f t="shared" si="13"/>
        <v>8.3335000017541461E-3</v>
      </c>
      <c r="L90" s="30"/>
      <c r="M90" s="30"/>
      <c r="N90" s="30"/>
      <c r="O90" s="30">
        <f t="shared" ca="1" si="16"/>
        <v>1.0142007262088059E-2</v>
      </c>
      <c r="P90" s="30"/>
      <c r="Q90" s="32">
        <f t="shared" si="17"/>
        <v>40885.124000000003</v>
      </c>
      <c r="R90" s="30"/>
      <c r="S90" s="30"/>
      <c r="T90" s="30"/>
      <c r="U90" s="30"/>
    </row>
    <row r="91" spans="1:21" x14ac:dyDescent="0.2">
      <c r="A91" s="27" t="s">
        <v>72</v>
      </c>
      <c r="B91" s="28" t="s">
        <v>53</v>
      </c>
      <c r="C91" s="29">
        <v>55903.624400000001</v>
      </c>
      <c r="D91" s="29">
        <v>2.0000000000000001E-4</v>
      </c>
      <c r="E91" s="34">
        <f t="shared" si="14"/>
        <v>17306.011788641346</v>
      </c>
      <c r="F91" s="30">
        <f t="shared" si="15"/>
        <v>17306</v>
      </c>
      <c r="G91" s="30">
        <f t="shared" si="12"/>
        <v>8.7334999989252537E-3</v>
      </c>
      <c r="H91" s="30"/>
      <c r="I91" s="30"/>
      <c r="K91" s="30">
        <f t="shared" si="13"/>
        <v>8.7334999989252537E-3</v>
      </c>
      <c r="L91" s="30"/>
      <c r="M91" s="30"/>
      <c r="O91" s="30">
        <f t="shared" ca="1" si="16"/>
        <v>1.0142007262088059E-2</v>
      </c>
      <c r="P91" s="30"/>
      <c r="Q91" s="32">
        <f t="shared" si="17"/>
        <v>40885.124400000001</v>
      </c>
      <c r="R91" s="30"/>
      <c r="S91" s="30"/>
      <c r="T91" s="30"/>
      <c r="U91" s="30"/>
    </row>
    <row r="92" spans="1:21" x14ac:dyDescent="0.2">
      <c r="A92" s="27" t="s">
        <v>77</v>
      </c>
      <c r="B92" s="28" t="s">
        <v>53</v>
      </c>
      <c r="C92" s="29">
        <v>55903.624400000001</v>
      </c>
      <c r="D92" s="29">
        <v>2.0000000000000001E-4</v>
      </c>
      <c r="E92" s="34">
        <f t="shared" si="14"/>
        <v>17306.011788641346</v>
      </c>
      <c r="F92" s="30">
        <f t="shared" si="15"/>
        <v>17306</v>
      </c>
      <c r="G92" s="30">
        <f t="shared" si="12"/>
        <v>8.7334999989252537E-3</v>
      </c>
      <c r="H92" s="30"/>
      <c r="I92" s="30"/>
      <c r="K92" s="30">
        <f t="shared" si="13"/>
        <v>8.7334999989252537E-3</v>
      </c>
      <c r="L92" s="30"/>
      <c r="M92" s="30"/>
      <c r="O92" s="30">
        <f t="shared" ca="1" si="16"/>
        <v>1.0142007262088059E-2</v>
      </c>
      <c r="P92" s="30"/>
      <c r="Q92" s="32">
        <f t="shared" si="17"/>
        <v>40885.124400000001</v>
      </c>
      <c r="R92" s="30"/>
      <c r="S92" s="30"/>
      <c r="T92" s="30"/>
      <c r="U92" s="30"/>
    </row>
    <row r="93" spans="1:21" x14ac:dyDescent="0.2">
      <c r="A93" s="27" t="s">
        <v>78</v>
      </c>
      <c r="B93" s="28" t="s">
        <v>53</v>
      </c>
      <c r="C93" s="29">
        <v>56243.669800000003</v>
      </c>
      <c r="D93" s="29">
        <v>2.0000000000000001E-4</v>
      </c>
      <c r="E93" s="34">
        <f t="shared" si="14"/>
        <v>17765.011417778671</v>
      </c>
      <c r="F93" s="30">
        <f t="shared" si="15"/>
        <v>17765</v>
      </c>
      <c r="G93" s="30">
        <f t="shared" si="12"/>
        <v>8.4587500023189932E-3</v>
      </c>
      <c r="H93" s="30"/>
      <c r="I93" s="30"/>
      <c r="K93" s="30">
        <f t="shared" si="13"/>
        <v>8.4587500023189932E-3</v>
      </c>
      <c r="L93" s="30"/>
      <c r="M93" s="30"/>
      <c r="O93" s="30">
        <f t="shared" ca="1" si="16"/>
        <v>1.0500109181295741E-2</v>
      </c>
      <c r="P93" s="30"/>
      <c r="Q93" s="32">
        <f t="shared" si="17"/>
        <v>41225.169800000003</v>
      </c>
      <c r="R93" s="30"/>
      <c r="S93" s="30"/>
      <c r="T93" s="30"/>
      <c r="U93" s="30"/>
    </row>
    <row r="94" spans="1:21" x14ac:dyDescent="0.2">
      <c r="A94" s="60" t="s">
        <v>376</v>
      </c>
      <c r="B94" s="61" t="s">
        <v>53</v>
      </c>
      <c r="C94" s="62">
        <v>56262.929300000003</v>
      </c>
      <c r="D94" s="55" t="s">
        <v>82</v>
      </c>
      <c r="E94" s="30">
        <f t="shared" si="14"/>
        <v>17791.008250429168</v>
      </c>
      <c r="F94" s="30">
        <f t="shared" si="15"/>
        <v>17791</v>
      </c>
      <c r="G94" s="30">
        <f t="shared" si="12"/>
        <v>6.1122500046622008E-3</v>
      </c>
      <c r="H94" s="30"/>
      <c r="J94" s="30"/>
      <c r="K94" s="30">
        <f t="shared" si="13"/>
        <v>6.1122500046622008E-3</v>
      </c>
      <c r="L94" s="30"/>
      <c r="M94" s="30"/>
      <c r="N94" s="30"/>
      <c r="O94" s="30">
        <f t="shared" ca="1" si="16"/>
        <v>1.0520393821599444E-2</v>
      </c>
      <c r="P94" s="30"/>
      <c r="Q94" s="32">
        <f t="shared" si="17"/>
        <v>41244.429300000003</v>
      </c>
      <c r="R94" s="30"/>
      <c r="S94" s="30"/>
      <c r="T94" s="30"/>
      <c r="U94" s="30"/>
    </row>
    <row r="95" spans="1:21" x14ac:dyDescent="0.2">
      <c r="A95" s="60" t="s">
        <v>376</v>
      </c>
      <c r="B95" s="61" t="s">
        <v>53</v>
      </c>
      <c r="C95" s="62">
        <v>56262.931299999997</v>
      </c>
      <c r="D95" s="55" t="s">
        <v>90</v>
      </c>
      <c r="E95" s="30">
        <f t="shared" si="14"/>
        <v>17791.010950066495</v>
      </c>
      <c r="F95" s="30">
        <f t="shared" si="15"/>
        <v>17791</v>
      </c>
      <c r="G95" s="30">
        <f t="shared" si="12"/>
        <v>8.1122499977936968E-3</v>
      </c>
      <c r="H95" s="30"/>
      <c r="J95" s="30"/>
      <c r="K95" s="30">
        <f t="shared" si="13"/>
        <v>8.1122499977936968E-3</v>
      </c>
      <c r="L95" s="30"/>
      <c r="M95" s="30"/>
      <c r="N95" s="30"/>
      <c r="O95" s="30">
        <f t="shared" ca="1" si="16"/>
        <v>1.0520393821599444E-2</v>
      </c>
      <c r="P95" s="30"/>
      <c r="Q95" s="32">
        <f t="shared" si="17"/>
        <v>41244.431299999997</v>
      </c>
      <c r="R95" s="30"/>
      <c r="S95" s="30"/>
      <c r="T95" s="30"/>
      <c r="U95" s="30"/>
    </row>
    <row r="96" spans="1:21" x14ac:dyDescent="0.2">
      <c r="A96" s="60" t="s">
        <v>376</v>
      </c>
      <c r="B96" s="61" t="s">
        <v>53</v>
      </c>
      <c r="C96" s="62">
        <v>56262.932699999998</v>
      </c>
      <c r="D96" s="55" t="s">
        <v>90</v>
      </c>
      <c r="E96" s="30">
        <f t="shared" si="14"/>
        <v>17791.012839812633</v>
      </c>
      <c r="F96" s="30">
        <f t="shared" si="15"/>
        <v>17791</v>
      </c>
      <c r="G96" s="30">
        <f t="shared" si="12"/>
        <v>9.5122499988065101E-3</v>
      </c>
      <c r="H96" s="30"/>
      <c r="J96" s="30"/>
      <c r="K96" s="30">
        <f t="shared" si="13"/>
        <v>9.5122499988065101E-3</v>
      </c>
      <c r="L96" s="30"/>
      <c r="M96" s="30"/>
      <c r="N96" s="30"/>
      <c r="O96" s="30">
        <f t="shared" ca="1" si="16"/>
        <v>1.0520393821599444E-2</v>
      </c>
      <c r="P96" s="30"/>
      <c r="Q96" s="32">
        <f t="shared" si="17"/>
        <v>41244.432699999998</v>
      </c>
      <c r="R96" s="30"/>
      <c r="S96" s="30"/>
      <c r="T96" s="30"/>
      <c r="U96" s="30"/>
    </row>
    <row r="97" spans="1:21" x14ac:dyDescent="0.2">
      <c r="A97" s="63" t="s">
        <v>79</v>
      </c>
      <c r="B97" s="61" t="s">
        <v>53</v>
      </c>
      <c r="C97" s="62">
        <v>56603.718999999997</v>
      </c>
      <c r="D97" s="39">
        <v>2.0000000000000001E-4</v>
      </c>
      <c r="E97" s="34">
        <f t="shared" si="14"/>
        <v>18251.012549601619</v>
      </c>
      <c r="F97" s="30">
        <f t="shared" si="15"/>
        <v>18251</v>
      </c>
      <c r="G97" s="30">
        <f t="shared" si="12"/>
        <v>9.2972499987808987E-3</v>
      </c>
      <c r="H97" s="30"/>
      <c r="I97" s="30"/>
      <c r="K97" s="30">
        <f t="shared" si="13"/>
        <v>9.2972499987808987E-3</v>
      </c>
      <c r="L97" s="30"/>
      <c r="M97" s="30"/>
      <c r="O97" s="30">
        <f t="shared" ca="1" si="16"/>
        <v>1.0879275919280345E-2</v>
      </c>
      <c r="P97" s="30"/>
      <c r="Q97" s="32">
        <f t="shared" si="17"/>
        <v>41585.218999999997</v>
      </c>
      <c r="R97" s="30"/>
      <c r="S97" s="30"/>
      <c r="T97" s="30"/>
      <c r="U97" s="30"/>
    </row>
    <row r="98" spans="1:21" x14ac:dyDescent="0.2">
      <c r="A98" s="60" t="s">
        <v>391</v>
      </c>
      <c r="B98" s="61" t="s">
        <v>53</v>
      </c>
      <c r="C98" s="62">
        <v>56966.730300000003</v>
      </c>
      <c r="D98" s="55" t="s">
        <v>90</v>
      </c>
      <c r="E98" s="30">
        <f t="shared" si="14"/>
        <v>18741.011979303239</v>
      </c>
      <c r="F98" s="30">
        <f t="shared" si="15"/>
        <v>18741</v>
      </c>
      <c r="G98" s="30">
        <f t="shared" si="12"/>
        <v>8.874750004906673E-3</v>
      </c>
      <c r="H98" s="30"/>
      <c r="J98" s="30"/>
      <c r="K98" s="30">
        <f t="shared" si="13"/>
        <v>8.874750004906673E-3</v>
      </c>
      <c r="L98" s="30"/>
      <c r="M98" s="30"/>
      <c r="N98" s="30"/>
      <c r="O98" s="30">
        <f t="shared" ca="1" si="16"/>
        <v>1.1261563371157829E-2</v>
      </c>
      <c r="P98" s="30"/>
      <c r="Q98" s="32">
        <f t="shared" si="17"/>
        <v>41948.230300000003</v>
      </c>
      <c r="R98" s="30"/>
      <c r="S98" s="30"/>
      <c r="T98" s="30"/>
      <c r="U98" s="30"/>
    </row>
    <row r="99" spans="1:21" x14ac:dyDescent="0.2">
      <c r="A99" s="67" t="s">
        <v>394</v>
      </c>
      <c r="B99" s="68" t="s">
        <v>53</v>
      </c>
      <c r="C99" s="69">
        <v>56966.730300000003</v>
      </c>
      <c r="D99" s="69">
        <v>4.0000000000000002E-4</v>
      </c>
      <c r="E99" s="30">
        <f t="shared" si="14"/>
        <v>18741.011979303239</v>
      </c>
      <c r="F99" s="30">
        <f t="shared" si="15"/>
        <v>18741</v>
      </c>
      <c r="G99" s="30">
        <f t="shared" si="12"/>
        <v>8.874750004906673E-3</v>
      </c>
      <c r="H99" s="30"/>
      <c r="J99" s="30"/>
      <c r="K99" s="30">
        <f t="shared" si="13"/>
        <v>8.874750004906673E-3</v>
      </c>
      <c r="L99" s="30"/>
      <c r="M99" s="30"/>
      <c r="N99" s="30"/>
      <c r="O99" s="30">
        <f t="shared" ca="1" si="16"/>
        <v>1.1261563371157829E-2</v>
      </c>
      <c r="P99" s="30"/>
      <c r="Q99" s="32">
        <f t="shared" si="17"/>
        <v>41948.230300000003</v>
      </c>
      <c r="R99" s="30"/>
      <c r="S99" s="30"/>
      <c r="T99" s="30"/>
      <c r="U99" s="30"/>
    </row>
    <row r="100" spans="1:21" x14ac:dyDescent="0.2">
      <c r="A100" s="64" t="s">
        <v>1</v>
      </c>
      <c r="B100" s="65" t="s">
        <v>53</v>
      </c>
      <c r="C100" s="66">
        <v>57327.521999999997</v>
      </c>
      <c r="D100" s="59">
        <v>2E-3</v>
      </c>
      <c r="E100" s="30">
        <f t="shared" si="14"/>
        <v>19228.01535148772</v>
      </c>
      <c r="F100" s="30">
        <f t="shared" si="15"/>
        <v>19228</v>
      </c>
      <c r="G100" s="30">
        <f t="shared" si="12"/>
        <v>1.1373000001185574E-2</v>
      </c>
      <c r="H100" s="30"/>
      <c r="J100" s="30"/>
      <c r="K100" s="30">
        <f t="shared" si="13"/>
        <v>1.1373000001185574E-2</v>
      </c>
      <c r="L100" s="30"/>
      <c r="M100" s="30"/>
      <c r="N100" s="30"/>
      <c r="O100" s="30">
        <f t="shared" ca="1" si="16"/>
        <v>1.1641510287615653E-2</v>
      </c>
      <c r="P100" s="30"/>
      <c r="Q100" s="32">
        <f t="shared" si="17"/>
        <v>42309.021999999997</v>
      </c>
      <c r="R100" s="30"/>
      <c r="S100" s="30"/>
      <c r="T100" s="30"/>
      <c r="U100" s="30"/>
    </row>
    <row r="101" spans="1:21" x14ac:dyDescent="0.2">
      <c r="A101" s="64" t="s">
        <v>393</v>
      </c>
      <c r="B101" s="65" t="s">
        <v>53</v>
      </c>
      <c r="C101" s="66">
        <v>57354.932899999898</v>
      </c>
      <c r="D101" s="58"/>
      <c r="E101" s="30">
        <f t="shared" si="14"/>
        <v>19265.015096034404</v>
      </c>
      <c r="F101" s="30">
        <f t="shared" si="15"/>
        <v>19265</v>
      </c>
      <c r="G101" s="30">
        <f t="shared" si="12"/>
        <v>1.1183749898918904E-2</v>
      </c>
      <c r="H101" s="30"/>
      <c r="J101" s="30"/>
      <c r="K101" s="30">
        <f t="shared" si="13"/>
        <v>1.1183749898918904E-2</v>
      </c>
      <c r="L101" s="30"/>
      <c r="M101" s="30"/>
      <c r="N101" s="30"/>
      <c r="O101" s="30">
        <f t="shared" ca="1" si="16"/>
        <v>1.1670376891124769E-2</v>
      </c>
      <c r="P101" s="30"/>
      <c r="Q101" s="32">
        <f t="shared" si="17"/>
        <v>42336.432899999898</v>
      </c>
      <c r="R101" s="30"/>
      <c r="S101" s="30"/>
      <c r="T101" s="30"/>
      <c r="U101" s="30"/>
    </row>
    <row r="102" spans="1:21" x14ac:dyDescent="0.2">
      <c r="A102" s="67" t="s">
        <v>395</v>
      </c>
      <c r="B102" s="68" t="s">
        <v>53</v>
      </c>
      <c r="C102" s="69">
        <v>57355.673999999999</v>
      </c>
      <c r="D102" s="69">
        <v>1E-4</v>
      </c>
      <c r="E102" s="30">
        <f t="shared" si="14"/>
        <v>19266.015446649937</v>
      </c>
      <c r="F102" s="30">
        <f t="shared" si="15"/>
        <v>19266</v>
      </c>
      <c r="G102" s="30">
        <f t="shared" si="12"/>
        <v>1.1443499999586493E-2</v>
      </c>
      <c r="H102" s="30"/>
      <c r="J102" s="30"/>
      <c r="K102" s="30">
        <f t="shared" si="13"/>
        <v>1.1443499999586493E-2</v>
      </c>
      <c r="L102" s="30"/>
      <c r="M102" s="30"/>
      <c r="N102" s="30"/>
      <c r="O102" s="30">
        <f t="shared" ca="1" si="16"/>
        <v>1.1671157069597989E-2</v>
      </c>
      <c r="P102" s="30"/>
      <c r="Q102" s="32">
        <f t="shared" si="17"/>
        <v>42337.173999999999</v>
      </c>
      <c r="R102" s="30"/>
      <c r="S102" s="30"/>
      <c r="T102" s="30"/>
      <c r="U102" s="30"/>
    </row>
    <row r="103" spans="1:21" x14ac:dyDescent="0.2">
      <c r="A103" s="67" t="s">
        <v>396</v>
      </c>
      <c r="B103" s="68" t="s">
        <v>53</v>
      </c>
      <c r="C103" s="69">
        <v>57643.862500000003</v>
      </c>
      <c r="D103" s="69">
        <v>1E-4</v>
      </c>
      <c r="E103" s="30">
        <f t="shared" si="14"/>
        <v>19655.017664064562</v>
      </c>
      <c r="F103" s="30">
        <f t="shared" si="15"/>
        <v>19655</v>
      </c>
      <c r="G103" s="30">
        <f t="shared" si="12"/>
        <v>1.3086250008200295E-2</v>
      </c>
      <c r="H103" s="30"/>
      <c r="J103" s="30"/>
      <c r="K103" s="30">
        <f t="shared" si="13"/>
        <v>1.3086250008200295E-2</v>
      </c>
      <c r="L103" s="30"/>
      <c r="M103" s="30"/>
      <c r="N103" s="30"/>
      <c r="O103" s="30">
        <f t="shared" ca="1" si="16"/>
        <v>1.1974646495680316E-2</v>
      </c>
      <c r="P103" s="30"/>
      <c r="Q103" s="32">
        <f t="shared" si="17"/>
        <v>42625.362500000003</v>
      </c>
      <c r="R103" s="30"/>
      <c r="S103" s="30"/>
      <c r="T103" s="30"/>
      <c r="U103" s="30"/>
    </row>
    <row r="104" spans="1:21" x14ac:dyDescent="0.2">
      <c r="A104" s="67" t="s">
        <v>396</v>
      </c>
      <c r="B104" s="68" t="s">
        <v>53</v>
      </c>
      <c r="C104" s="69">
        <v>57675.717700000001</v>
      </c>
      <c r="D104" s="69">
        <v>1E-4</v>
      </c>
      <c r="E104" s="30">
        <f t="shared" si="14"/>
        <v>19698.016407720832</v>
      </c>
      <c r="F104" s="30">
        <f t="shared" si="15"/>
        <v>19698</v>
      </c>
      <c r="G104" s="30">
        <f t="shared" si="12"/>
        <v>1.215550000051735E-2</v>
      </c>
      <c r="H104" s="30"/>
      <c r="J104" s="30"/>
      <c r="K104" s="30">
        <f t="shared" si="13"/>
        <v>1.215550000051735E-2</v>
      </c>
      <c r="L104" s="30"/>
      <c r="M104" s="30"/>
      <c r="N104" s="30"/>
      <c r="O104" s="30">
        <f t="shared" ca="1" si="16"/>
        <v>1.2008194170028748E-2</v>
      </c>
      <c r="P104" s="30"/>
      <c r="Q104" s="32">
        <f t="shared" si="17"/>
        <v>42657.217700000001</v>
      </c>
      <c r="R104" s="30"/>
      <c r="S104" s="30"/>
      <c r="T104" s="30"/>
      <c r="U104" s="30"/>
    </row>
    <row r="105" spans="1:21" x14ac:dyDescent="0.2">
      <c r="A105" s="70" t="s">
        <v>397</v>
      </c>
      <c r="B105" s="71" t="s">
        <v>53</v>
      </c>
      <c r="C105" s="70">
        <v>58035.766300000003</v>
      </c>
      <c r="D105" s="70">
        <v>2.0000000000000001E-4</v>
      </c>
      <c r="E105" s="30">
        <f t="shared" si="14"/>
        <v>20184.016729652587</v>
      </c>
      <c r="F105" s="30">
        <f t="shared" si="15"/>
        <v>20184</v>
      </c>
      <c r="G105" s="30">
        <f t="shared" si="12"/>
        <v>1.2394000004860573E-2</v>
      </c>
      <c r="H105" s="30"/>
      <c r="J105" s="30"/>
      <c r="K105" s="30">
        <f t="shared" si="13"/>
        <v>1.2394000004860573E-2</v>
      </c>
      <c r="L105" s="30"/>
      <c r="M105" s="30"/>
      <c r="N105" s="30"/>
      <c r="O105" s="30">
        <f t="shared" ca="1" si="16"/>
        <v>1.2387360908013354E-2</v>
      </c>
      <c r="P105" s="30"/>
      <c r="Q105" s="32">
        <f t="shared" si="17"/>
        <v>43017.266300000003</v>
      </c>
      <c r="R105" s="30"/>
      <c r="S105" s="30"/>
      <c r="T105" s="30"/>
      <c r="U105" s="30"/>
    </row>
    <row r="106" spans="1:21" x14ac:dyDescent="0.2">
      <c r="A106" s="72" t="s">
        <v>0</v>
      </c>
      <c r="B106" s="73" t="s">
        <v>53</v>
      </c>
      <c r="C106" s="72">
        <v>58467.675900000002</v>
      </c>
      <c r="D106" s="72">
        <v>1E-4</v>
      </c>
      <c r="E106" s="30">
        <f t="shared" si="14"/>
        <v>20767.016370938276</v>
      </c>
      <c r="F106" s="30">
        <f t="shared" si="15"/>
        <v>20767</v>
      </c>
      <c r="G106" s="30">
        <f t="shared" si="12"/>
        <v>1.2128250004025176E-2</v>
      </c>
      <c r="H106" s="30"/>
      <c r="J106" s="30"/>
      <c r="K106" s="30">
        <f t="shared" si="13"/>
        <v>1.2128250004025176E-2</v>
      </c>
      <c r="L106" s="30"/>
      <c r="M106" s="30"/>
      <c r="N106" s="30"/>
      <c r="O106" s="30">
        <f t="shared" ca="1" si="16"/>
        <v>1.2842204957900236E-2</v>
      </c>
      <c r="P106" s="30"/>
      <c r="Q106" s="32">
        <f t="shared" si="17"/>
        <v>43449.175900000002</v>
      </c>
      <c r="R106" s="30"/>
      <c r="S106" s="30"/>
      <c r="T106" s="30"/>
      <c r="U106" s="30"/>
    </row>
    <row r="107" spans="1:21" x14ac:dyDescent="0.2">
      <c r="A107" s="74" t="s">
        <v>398</v>
      </c>
      <c r="B107" s="75" t="s">
        <v>53</v>
      </c>
      <c r="C107" s="76">
        <v>58810.6855</v>
      </c>
      <c r="D107" s="76">
        <v>1E-4</v>
      </c>
      <c r="E107" s="30">
        <f t="shared" si="14"/>
        <v>21230.017132573455</v>
      </c>
      <c r="F107" s="30">
        <f t="shared" si="15"/>
        <v>21230</v>
      </c>
      <c r="G107" s="30">
        <f t="shared" si="12"/>
        <v>1.269250000041211E-2</v>
      </c>
      <c r="H107" s="30"/>
      <c r="J107" s="30"/>
      <c r="K107" s="30">
        <f t="shared" si="13"/>
        <v>1.269250000041211E-2</v>
      </c>
      <c r="L107" s="30"/>
      <c r="M107" s="30"/>
      <c r="N107" s="30"/>
      <c r="O107" s="30">
        <f t="shared" ca="1" si="16"/>
        <v>1.3203427591000795E-2</v>
      </c>
      <c r="P107" s="30"/>
      <c r="Q107" s="32">
        <f t="shared" si="17"/>
        <v>43792.1855</v>
      </c>
      <c r="R107" s="30"/>
      <c r="S107" s="30"/>
      <c r="T107" s="30"/>
      <c r="U107" s="30"/>
    </row>
    <row r="108" spans="1:21" ht="12" customHeight="1" x14ac:dyDescent="0.2">
      <c r="A108" s="77" t="s">
        <v>399</v>
      </c>
      <c r="B108" s="78" t="s">
        <v>53</v>
      </c>
      <c r="C108" s="79">
        <v>59121.839599999999</v>
      </c>
      <c r="D108" s="79">
        <v>2.9999999999999997E-4</v>
      </c>
      <c r="E108" s="30">
        <f t="shared" si="14"/>
        <v>21650.018745606765</v>
      </c>
      <c r="F108" s="30">
        <f t="shared" si="15"/>
        <v>21650</v>
      </c>
      <c r="G108" s="30">
        <f t="shared" si="12"/>
        <v>1.388750000478467E-2</v>
      </c>
      <c r="H108" s="30"/>
      <c r="J108" s="30"/>
      <c r="K108" s="30">
        <f t="shared" si="13"/>
        <v>1.388750000478467E-2</v>
      </c>
      <c r="L108" s="30"/>
      <c r="M108" s="30"/>
      <c r="N108" s="30"/>
      <c r="O108" s="30">
        <f t="shared" ca="1" si="16"/>
        <v>1.3531102549752922E-2</v>
      </c>
      <c r="P108" s="30"/>
      <c r="Q108" s="32">
        <f t="shared" si="17"/>
        <v>44103.339599999999</v>
      </c>
      <c r="R108" s="30"/>
      <c r="S108" s="30"/>
      <c r="T108" s="30"/>
      <c r="U108" s="30"/>
    </row>
    <row r="109" spans="1:21" ht="12" customHeight="1" x14ac:dyDescent="0.2">
      <c r="A109" s="77" t="s">
        <v>400</v>
      </c>
      <c r="B109" s="78" t="s">
        <v>53</v>
      </c>
      <c r="C109" s="79">
        <v>59173.696400000001</v>
      </c>
      <c r="D109" s="79">
        <v>1E-4</v>
      </c>
      <c r="E109" s="30">
        <f t="shared" si="14"/>
        <v>21720.016022347601</v>
      </c>
      <c r="F109" s="30">
        <f t="shared" si="15"/>
        <v>21720</v>
      </c>
      <c r="G109" s="30">
        <f t="shared" si="12"/>
        <v>1.1870000002090819E-2</v>
      </c>
      <c r="H109" s="30"/>
      <c r="J109" s="30"/>
      <c r="K109" s="30">
        <f t="shared" si="13"/>
        <v>1.1870000002090819E-2</v>
      </c>
      <c r="L109" s="30"/>
      <c r="M109" s="30"/>
      <c r="N109" s="30"/>
      <c r="O109" s="30">
        <f t="shared" ca="1" si="16"/>
        <v>1.3585715042878277E-2</v>
      </c>
      <c r="P109" s="30"/>
      <c r="Q109" s="32">
        <f t="shared" si="17"/>
        <v>44155.196400000001</v>
      </c>
      <c r="R109" s="30"/>
      <c r="S109" s="30"/>
      <c r="T109" s="30"/>
      <c r="U109" s="30"/>
    </row>
    <row r="110" spans="1:21" ht="12" customHeight="1" x14ac:dyDescent="0.2">
      <c r="A110" s="82" t="s">
        <v>401</v>
      </c>
      <c r="B110" s="81" t="s">
        <v>53</v>
      </c>
      <c r="C110" s="85">
        <v>59533.013199999928</v>
      </c>
      <c r="D110" s="80" t="s">
        <v>403</v>
      </c>
      <c r="E110" s="30">
        <f t="shared" si="14"/>
        <v>22205.028546977479</v>
      </c>
      <c r="F110" s="30">
        <f t="shared" si="15"/>
        <v>22205</v>
      </c>
      <c r="G110" s="30">
        <f t="shared" si="12"/>
        <v>2.1148749932763167E-2</v>
      </c>
      <c r="H110" s="30"/>
      <c r="J110" s="30"/>
      <c r="K110" s="30">
        <f t="shared" si="13"/>
        <v>2.1148749932763167E-2</v>
      </c>
      <c r="L110" s="30"/>
      <c r="M110" s="30"/>
      <c r="N110" s="30"/>
      <c r="O110" s="30">
        <f t="shared" ca="1" si="16"/>
        <v>1.3964101602389664E-2</v>
      </c>
      <c r="P110" s="30"/>
      <c r="Q110" s="32">
        <f t="shared" si="17"/>
        <v>44514.513199999928</v>
      </c>
      <c r="R110" s="30"/>
      <c r="S110" s="30"/>
      <c r="T110" s="30"/>
      <c r="U110" s="30"/>
    </row>
    <row r="111" spans="1:21" ht="12" customHeight="1" x14ac:dyDescent="0.2">
      <c r="A111" s="80" t="s">
        <v>402</v>
      </c>
      <c r="B111" s="81" t="s">
        <v>53</v>
      </c>
      <c r="C111" s="85">
        <v>59606.350899999998</v>
      </c>
      <c r="D111" s="80">
        <v>2.0000000000000001E-4</v>
      </c>
      <c r="E111" s="30">
        <f t="shared" si="14"/>
        <v>22304.021143559628</v>
      </c>
      <c r="F111" s="30">
        <f t="shared" si="15"/>
        <v>22304</v>
      </c>
      <c r="G111" s="30">
        <f t="shared" si="12"/>
        <v>1.5663999998650979E-2</v>
      </c>
      <c r="H111" s="30"/>
      <c r="J111" s="30"/>
      <c r="K111" s="30">
        <f t="shared" si="13"/>
        <v>1.5663999998650979E-2</v>
      </c>
      <c r="L111" s="30"/>
      <c r="M111" s="30"/>
      <c r="N111" s="30"/>
      <c r="O111" s="30">
        <f t="shared" ca="1" si="16"/>
        <v>1.4041339271238377E-2</v>
      </c>
      <c r="P111" s="30"/>
      <c r="Q111" s="32">
        <f t="shared" si="17"/>
        <v>44587.850899999998</v>
      </c>
      <c r="R111" s="30"/>
      <c r="S111" s="30"/>
      <c r="T111" s="30"/>
      <c r="U111" s="30"/>
    </row>
    <row r="112" spans="1:21" ht="12" customHeight="1" x14ac:dyDescent="0.2">
      <c r="A112" s="83" t="s">
        <v>404</v>
      </c>
      <c r="B112" s="84" t="s">
        <v>53</v>
      </c>
      <c r="C112" s="86">
        <v>59873.052399999928</v>
      </c>
      <c r="D112" s="29"/>
      <c r="E112" s="30">
        <f t="shared" ref="E112" si="18">+(C112-C$7)/C$8</f>
        <v>22664.019807239052</v>
      </c>
      <c r="F112" s="30">
        <f t="shared" si="15"/>
        <v>22664</v>
      </c>
      <c r="G112" s="30">
        <f t="shared" ref="G112" si="19">+C112-(C$7+F112*C$8)</f>
        <v>1.4673999932711013E-2</v>
      </c>
      <c r="H112" s="30"/>
      <c r="J112" s="30"/>
      <c r="K112" s="30">
        <f t="shared" ref="K112" si="20">+G112</f>
        <v>1.4673999932711013E-2</v>
      </c>
      <c r="L112" s="30"/>
      <c r="M112" s="30"/>
      <c r="N112" s="30"/>
      <c r="O112" s="30">
        <f t="shared" ref="O112" ca="1" si="21">+C$11+C$12*$F112</f>
        <v>1.4322203521597346E-2</v>
      </c>
      <c r="P112" s="30"/>
      <c r="Q112" s="32">
        <f t="shared" ref="Q112" si="22">+C112-15018.5</f>
        <v>44854.552399999928</v>
      </c>
      <c r="R112" s="30"/>
      <c r="S112" s="30"/>
      <c r="T112" s="30"/>
      <c r="U112" s="30"/>
    </row>
    <row r="113" spans="1:21" ht="12" customHeight="1" x14ac:dyDescent="0.2">
      <c r="A113" s="34"/>
      <c r="B113" s="28"/>
      <c r="C113" s="29"/>
      <c r="D113" s="29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2"/>
      <c r="R113" s="30"/>
      <c r="S113" s="30"/>
      <c r="T113" s="30"/>
      <c r="U113" s="30"/>
    </row>
    <row r="114" spans="1:21" ht="12" customHeight="1" x14ac:dyDescent="0.2">
      <c r="A114" s="34"/>
      <c r="B114" s="28"/>
      <c r="C114" s="29"/>
      <c r="D114" s="29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2"/>
      <c r="R114" s="30"/>
      <c r="S114" s="30"/>
      <c r="T114" s="30"/>
      <c r="U114" s="30"/>
    </row>
    <row r="115" spans="1:21" ht="12" customHeight="1" x14ac:dyDescent="0.2">
      <c r="A115" s="34"/>
      <c r="B115" s="28"/>
      <c r="C115" s="29"/>
      <c r="D115" s="29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2"/>
      <c r="R115" s="30"/>
      <c r="S115" s="30"/>
      <c r="T115" s="30"/>
      <c r="U115" s="30"/>
    </row>
    <row r="116" spans="1:21" ht="12" customHeight="1" x14ac:dyDescent="0.2">
      <c r="A116" s="34"/>
      <c r="B116" s="28"/>
      <c r="C116" s="29"/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2"/>
      <c r="R116" s="30"/>
      <c r="S116" s="30"/>
      <c r="T116" s="30"/>
      <c r="U116" s="30"/>
    </row>
    <row r="117" spans="1:21" ht="12" customHeight="1" x14ac:dyDescent="0.2">
      <c r="A117" s="34"/>
      <c r="B117" s="28"/>
      <c r="C117" s="29"/>
      <c r="D117" s="29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2"/>
      <c r="R117" s="30"/>
      <c r="S117" s="30"/>
      <c r="T117" s="30"/>
      <c r="U117" s="30"/>
    </row>
    <row r="118" spans="1:21" ht="12" customHeight="1" x14ac:dyDescent="0.2">
      <c r="A118" s="34"/>
      <c r="B118" s="28"/>
      <c r="C118" s="29"/>
      <c r="D118" s="29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2"/>
      <c r="R118" s="30"/>
      <c r="S118" s="30"/>
      <c r="T118" s="30"/>
      <c r="U118" s="30"/>
    </row>
    <row r="119" spans="1:21" x14ac:dyDescent="0.2">
      <c r="A119" s="34"/>
      <c r="B119" s="28"/>
      <c r="C119" s="29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2"/>
      <c r="R119" s="30"/>
      <c r="S119" s="30"/>
      <c r="T119" s="30"/>
      <c r="U119" s="30"/>
    </row>
    <row r="120" spans="1:21" x14ac:dyDescent="0.2">
      <c r="A120" s="34"/>
      <c r="B120" s="28"/>
      <c r="C120" s="29"/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2"/>
      <c r="R120" s="30"/>
      <c r="S120" s="30"/>
      <c r="T120" s="30"/>
      <c r="U120" s="30"/>
    </row>
    <row r="121" spans="1:21" x14ac:dyDescent="0.2">
      <c r="A121" s="34"/>
      <c r="B121" s="28"/>
      <c r="C121" s="29"/>
      <c r="D121" s="29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2"/>
      <c r="R121" s="30"/>
      <c r="S121" s="30"/>
      <c r="T121" s="30"/>
      <c r="U121" s="30"/>
    </row>
    <row r="122" spans="1:21" x14ac:dyDescent="0.2">
      <c r="A122" s="34"/>
      <c r="B122" s="28"/>
      <c r="C122" s="29"/>
      <c r="D122" s="29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2"/>
      <c r="R122" s="30"/>
      <c r="S122" s="30"/>
      <c r="T122" s="30"/>
      <c r="U122" s="30"/>
    </row>
    <row r="123" spans="1:21" x14ac:dyDescent="0.2">
      <c r="A123" s="34"/>
      <c r="B123" s="28"/>
      <c r="C123" s="29"/>
      <c r="D123" s="29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2"/>
      <c r="R123" s="30"/>
      <c r="S123" s="30"/>
      <c r="T123" s="30"/>
      <c r="U123" s="30"/>
    </row>
    <row r="124" spans="1:21" x14ac:dyDescent="0.2">
      <c r="A124" s="34"/>
      <c r="B124" s="28"/>
      <c r="C124" s="29"/>
      <c r="D124" s="29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2"/>
      <c r="R124" s="30"/>
      <c r="S124" s="30"/>
      <c r="T124" s="30"/>
      <c r="U124" s="30"/>
    </row>
    <row r="125" spans="1:21" x14ac:dyDescent="0.2">
      <c r="A125" s="34"/>
      <c r="B125" s="28"/>
      <c r="C125" s="29"/>
      <c r="D125" s="29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2"/>
      <c r="R125" s="30"/>
      <c r="S125" s="30"/>
      <c r="T125" s="30"/>
      <c r="U125" s="30"/>
    </row>
    <row r="126" spans="1:21" x14ac:dyDescent="0.2">
      <c r="A126" s="34"/>
      <c r="B126" s="28"/>
      <c r="C126" s="29"/>
      <c r="D126" s="29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2"/>
      <c r="R126" s="30"/>
      <c r="S126" s="30"/>
      <c r="T126" s="30"/>
      <c r="U126" s="30"/>
    </row>
    <row r="127" spans="1:21" x14ac:dyDescent="0.2">
      <c r="A127" s="34"/>
      <c r="B127" s="28"/>
      <c r="C127" s="29"/>
      <c r="D127" s="29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2"/>
      <c r="R127" s="30"/>
      <c r="S127" s="30"/>
      <c r="T127" s="30"/>
      <c r="U127" s="30"/>
    </row>
    <row r="128" spans="1:21" x14ac:dyDescent="0.2">
      <c r="A128" s="34"/>
      <c r="B128" s="28"/>
      <c r="C128" s="29"/>
      <c r="D128" s="29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2"/>
      <c r="R128" s="30"/>
      <c r="S128" s="30"/>
      <c r="T128" s="30"/>
      <c r="U128" s="30"/>
    </row>
    <row r="129" spans="1:21" x14ac:dyDescent="0.2">
      <c r="A129" s="34"/>
      <c r="B129" s="28"/>
      <c r="C129" s="29"/>
      <c r="D129" s="29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2"/>
      <c r="R129" s="30"/>
      <c r="S129" s="30"/>
      <c r="T129" s="30"/>
      <c r="U129" s="30"/>
    </row>
    <row r="130" spans="1:21" x14ac:dyDescent="0.2">
      <c r="A130" s="34"/>
      <c r="B130" s="28"/>
      <c r="C130" s="29"/>
      <c r="D130" s="29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2"/>
      <c r="R130" s="30"/>
      <c r="S130" s="30"/>
      <c r="T130" s="30"/>
      <c r="U130" s="30"/>
    </row>
    <row r="131" spans="1:21" x14ac:dyDescent="0.2">
      <c r="A131" s="34"/>
      <c r="B131" s="28"/>
      <c r="C131" s="29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2"/>
      <c r="R131" s="30"/>
      <c r="S131" s="30"/>
      <c r="T131" s="30"/>
      <c r="U131" s="30"/>
    </row>
    <row r="132" spans="1:21" x14ac:dyDescent="0.2">
      <c r="A132" s="34"/>
      <c r="B132" s="28"/>
      <c r="C132" s="29"/>
      <c r="D132" s="29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2"/>
      <c r="R132" s="30"/>
      <c r="S132" s="30"/>
      <c r="T132" s="30"/>
      <c r="U132" s="30"/>
    </row>
    <row r="133" spans="1:21" x14ac:dyDescent="0.2">
      <c r="A133" s="34"/>
      <c r="B133" s="28"/>
      <c r="C133" s="29"/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2"/>
      <c r="R133" s="30"/>
      <c r="S133" s="30"/>
      <c r="T133" s="30"/>
      <c r="U133" s="30"/>
    </row>
    <row r="134" spans="1:21" x14ac:dyDescent="0.2">
      <c r="A134" s="34"/>
      <c r="B134" s="28"/>
      <c r="C134" s="29"/>
      <c r="D134" s="29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2"/>
      <c r="R134" s="30"/>
      <c r="S134" s="30"/>
      <c r="T134" s="30"/>
      <c r="U134" s="30"/>
    </row>
    <row r="135" spans="1:21" x14ac:dyDescent="0.2">
      <c r="A135" s="34"/>
      <c r="B135" s="28"/>
      <c r="C135" s="29"/>
      <c r="D135" s="29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2"/>
      <c r="R135" s="30"/>
      <c r="S135" s="30"/>
      <c r="T135" s="30"/>
      <c r="U135" s="30"/>
    </row>
    <row r="136" spans="1:21" x14ac:dyDescent="0.2">
      <c r="A136" s="34"/>
      <c r="B136" s="28"/>
      <c r="C136" s="29"/>
      <c r="D136" s="29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2"/>
      <c r="R136" s="30"/>
      <c r="S136" s="30"/>
      <c r="T136" s="30"/>
      <c r="U136" s="30"/>
    </row>
    <row r="137" spans="1:21" x14ac:dyDescent="0.2">
      <c r="A137" s="34"/>
      <c r="B137" s="28"/>
      <c r="C137" s="29"/>
      <c r="D137" s="29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2"/>
      <c r="R137" s="30"/>
      <c r="S137" s="30"/>
      <c r="T137" s="30"/>
      <c r="U137" s="30"/>
    </row>
    <row r="138" spans="1:21" x14ac:dyDescent="0.2">
      <c r="A138" s="34"/>
      <c r="B138" s="28"/>
      <c r="C138" s="29"/>
      <c r="D138" s="2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2"/>
      <c r="R138" s="30"/>
      <c r="S138" s="30"/>
      <c r="T138" s="30"/>
      <c r="U138" s="30"/>
    </row>
    <row r="139" spans="1:21" x14ac:dyDescent="0.2">
      <c r="A139" s="34"/>
      <c r="B139" s="28"/>
      <c r="C139" s="29"/>
      <c r="D139" s="29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2"/>
      <c r="R139" s="30"/>
      <c r="S139" s="30"/>
      <c r="T139" s="30"/>
      <c r="U139" s="30"/>
    </row>
    <row r="140" spans="1:21" x14ac:dyDescent="0.2">
      <c r="A140" s="34"/>
      <c r="B140" s="28"/>
      <c r="C140" s="29"/>
      <c r="D140" s="29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2"/>
      <c r="R140" s="30"/>
      <c r="S140" s="30"/>
      <c r="T140" s="30"/>
      <c r="U140" s="30"/>
    </row>
    <row r="141" spans="1:21" x14ac:dyDescent="0.2">
      <c r="A141" s="34"/>
      <c r="B141" s="28"/>
      <c r="C141" s="29"/>
      <c r="D141" s="2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2"/>
      <c r="R141" s="30"/>
      <c r="S141" s="30"/>
      <c r="T141" s="30"/>
      <c r="U141" s="30"/>
    </row>
    <row r="142" spans="1:21" x14ac:dyDescent="0.2">
      <c r="A142" s="34"/>
      <c r="B142" s="28"/>
      <c r="C142" s="29"/>
      <c r="D142" s="29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2"/>
      <c r="R142" s="30"/>
      <c r="S142" s="30"/>
      <c r="T142" s="30"/>
      <c r="U142" s="30"/>
    </row>
    <row r="143" spans="1:21" x14ac:dyDescent="0.2">
      <c r="A143" s="34"/>
      <c r="B143" s="28"/>
      <c r="C143" s="29"/>
      <c r="D143" s="29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2"/>
      <c r="R143" s="30"/>
      <c r="S143" s="30"/>
      <c r="T143" s="30"/>
      <c r="U143" s="30"/>
    </row>
    <row r="144" spans="1:21" x14ac:dyDescent="0.2">
      <c r="A144" s="34"/>
      <c r="B144" s="28"/>
      <c r="C144" s="29"/>
      <c r="D144" s="29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2"/>
      <c r="R144" s="30"/>
      <c r="S144" s="30"/>
      <c r="T144" s="30"/>
      <c r="U144" s="30"/>
    </row>
    <row r="145" spans="1:21" x14ac:dyDescent="0.2">
      <c r="A145" s="34"/>
      <c r="B145" s="28"/>
      <c r="C145" s="29"/>
      <c r="D145" s="29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2"/>
      <c r="R145" s="30"/>
      <c r="S145" s="30"/>
      <c r="T145" s="30"/>
      <c r="U145" s="30"/>
    </row>
    <row r="146" spans="1:21" x14ac:dyDescent="0.2">
      <c r="A146" s="34"/>
      <c r="B146" s="28"/>
      <c r="C146" s="29"/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2"/>
      <c r="R146" s="30"/>
      <c r="S146" s="30"/>
      <c r="T146" s="30"/>
      <c r="U146" s="30"/>
    </row>
    <row r="147" spans="1:21" x14ac:dyDescent="0.2">
      <c r="A147" s="34"/>
      <c r="B147" s="28"/>
      <c r="C147" s="29"/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2"/>
      <c r="R147" s="30"/>
      <c r="S147" s="30"/>
      <c r="T147" s="30"/>
      <c r="U147" s="30"/>
    </row>
    <row r="148" spans="1:21" x14ac:dyDescent="0.2">
      <c r="A148" s="34"/>
      <c r="B148" s="28"/>
      <c r="C148" s="29"/>
      <c r="D148" s="29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2"/>
      <c r="R148" s="30"/>
      <c r="S148" s="30"/>
      <c r="T148" s="30"/>
      <c r="U148" s="30"/>
    </row>
    <row r="149" spans="1:21" x14ac:dyDescent="0.2">
      <c r="A149" s="34"/>
      <c r="B149" s="28"/>
      <c r="C149" s="29"/>
      <c r="D149" s="29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2"/>
      <c r="R149" s="30"/>
      <c r="S149" s="30"/>
      <c r="T149" s="30"/>
      <c r="U149" s="30"/>
    </row>
    <row r="150" spans="1:21" x14ac:dyDescent="0.2">
      <c r="A150" s="34"/>
      <c r="B150" s="28"/>
      <c r="C150" s="29"/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2"/>
      <c r="R150" s="30"/>
      <c r="S150" s="30"/>
      <c r="T150" s="30"/>
      <c r="U150" s="30"/>
    </row>
    <row r="151" spans="1:21" x14ac:dyDescent="0.2">
      <c r="A151" s="34"/>
      <c r="B151" s="28"/>
      <c r="C151" s="29"/>
      <c r="D151" s="29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2"/>
      <c r="R151" s="30"/>
      <c r="S151" s="30"/>
      <c r="T151" s="30"/>
      <c r="U151" s="30"/>
    </row>
    <row r="152" spans="1:21" x14ac:dyDescent="0.2">
      <c r="A152" s="34"/>
      <c r="B152" s="28"/>
      <c r="C152" s="29"/>
      <c r="D152" s="2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2"/>
      <c r="R152" s="30"/>
      <c r="S152" s="30"/>
      <c r="T152" s="30"/>
      <c r="U152" s="30"/>
    </row>
    <row r="153" spans="1:21" x14ac:dyDescent="0.2">
      <c r="A153" s="34"/>
      <c r="B153" s="28"/>
      <c r="C153" s="29"/>
      <c r="D153" s="2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2"/>
      <c r="R153" s="30"/>
      <c r="S153" s="30"/>
      <c r="T153" s="30"/>
      <c r="U153" s="30"/>
    </row>
    <row r="154" spans="1:21" x14ac:dyDescent="0.2">
      <c r="A154" s="34"/>
      <c r="B154" s="28"/>
      <c r="C154" s="29"/>
      <c r="D154" s="29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2"/>
      <c r="R154" s="30"/>
      <c r="S154" s="30"/>
      <c r="T154" s="30"/>
      <c r="U154" s="30"/>
    </row>
    <row r="155" spans="1:21" x14ac:dyDescent="0.2">
      <c r="A155" s="34"/>
      <c r="B155" s="28"/>
      <c r="C155" s="29"/>
      <c r="D155" s="29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2"/>
      <c r="R155" s="30"/>
      <c r="S155" s="30"/>
      <c r="T155" s="30"/>
      <c r="U155" s="30"/>
    </row>
    <row r="156" spans="1:21" x14ac:dyDescent="0.2">
      <c r="A156" s="34"/>
      <c r="B156" s="28"/>
      <c r="C156" s="29"/>
      <c r="D156" s="29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2"/>
    </row>
    <row r="157" spans="1:21" x14ac:dyDescent="0.2">
      <c r="A157" s="34"/>
      <c r="B157" s="28"/>
      <c r="C157" s="29"/>
      <c r="D157" s="29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2"/>
    </row>
    <row r="158" spans="1:21" x14ac:dyDescent="0.2">
      <c r="A158" s="34"/>
      <c r="B158" s="28"/>
      <c r="C158" s="29"/>
      <c r="D158" s="29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2"/>
    </row>
    <row r="159" spans="1:21" x14ac:dyDescent="0.2">
      <c r="A159" s="34"/>
      <c r="B159" s="28"/>
      <c r="C159" s="29"/>
      <c r="D159" s="29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2"/>
    </row>
    <row r="160" spans="1:21" x14ac:dyDescent="0.2">
      <c r="A160" s="34"/>
      <c r="B160" s="28"/>
      <c r="C160" s="29"/>
      <c r="D160" s="29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2"/>
    </row>
    <row r="161" spans="1:17" x14ac:dyDescent="0.2">
      <c r="A161" s="34"/>
      <c r="B161" s="28"/>
      <c r="C161" s="29"/>
      <c r="D161" s="29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2"/>
    </row>
    <row r="162" spans="1:17" x14ac:dyDescent="0.2">
      <c r="A162" s="34"/>
      <c r="B162" s="28"/>
      <c r="C162" s="29"/>
      <c r="D162" s="29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2"/>
    </row>
    <row r="163" spans="1:17" x14ac:dyDescent="0.2">
      <c r="A163" s="34"/>
      <c r="B163" s="28"/>
      <c r="C163" s="29"/>
      <c r="D163" s="29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2"/>
    </row>
    <row r="164" spans="1:17" x14ac:dyDescent="0.2">
      <c r="A164" s="34"/>
      <c r="B164" s="28"/>
      <c r="C164" s="29"/>
      <c r="D164" s="29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2"/>
    </row>
    <row r="165" spans="1:17" x14ac:dyDescent="0.2">
      <c r="A165" s="34"/>
      <c r="B165" s="28"/>
      <c r="C165" s="29"/>
      <c r="D165" s="29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2"/>
    </row>
    <row r="166" spans="1:17" x14ac:dyDescent="0.2">
      <c r="A166" s="34"/>
      <c r="B166" s="28"/>
      <c r="C166" s="29"/>
      <c r="D166" s="29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2"/>
    </row>
    <row r="167" spans="1:17" x14ac:dyDescent="0.2">
      <c r="A167" s="34"/>
      <c r="B167" s="28"/>
      <c r="C167" s="29"/>
      <c r="D167" s="29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2"/>
    </row>
    <row r="168" spans="1:17" x14ac:dyDescent="0.2">
      <c r="A168" s="34"/>
      <c r="B168" s="28"/>
      <c r="C168" s="29"/>
      <c r="D168" s="29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2"/>
    </row>
    <row r="169" spans="1:17" x14ac:dyDescent="0.2">
      <c r="A169" s="34"/>
      <c r="B169" s="28"/>
      <c r="C169" s="29"/>
      <c r="D169" s="29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2"/>
    </row>
    <row r="170" spans="1:17" x14ac:dyDescent="0.2">
      <c r="A170" s="34"/>
      <c r="B170" s="28"/>
      <c r="C170" s="29"/>
      <c r="D170" s="29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2"/>
    </row>
    <row r="171" spans="1:17" x14ac:dyDescent="0.2">
      <c r="A171" s="34"/>
      <c r="B171" s="28"/>
      <c r="C171" s="29"/>
      <c r="D171" s="29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2"/>
    </row>
    <row r="172" spans="1:17" x14ac:dyDescent="0.2">
      <c r="A172" s="34"/>
      <c r="B172" s="28"/>
      <c r="C172" s="29"/>
      <c r="D172" s="29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2"/>
    </row>
    <row r="173" spans="1:17" x14ac:dyDescent="0.2">
      <c r="A173" s="34"/>
      <c r="B173" s="28"/>
      <c r="C173" s="29"/>
      <c r="D173" s="2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2"/>
    </row>
    <row r="174" spans="1:17" x14ac:dyDescent="0.2">
      <c r="A174" s="34"/>
      <c r="B174" s="28"/>
      <c r="C174" s="29"/>
      <c r="D174" s="2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2"/>
    </row>
    <row r="175" spans="1:17" x14ac:dyDescent="0.2">
      <c r="A175" s="34"/>
      <c r="B175" s="28"/>
      <c r="C175" s="29"/>
      <c r="D175" s="2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2"/>
    </row>
    <row r="176" spans="1:17" x14ac:dyDescent="0.2">
      <c r="A176" s="34"/>
      <c r="B176" s="28"/>
      <c r="C176" s="29"/>
      <c r="D176" s="2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2"/>
    </row>
    <row r="177" spans="1:17" x14ac:dyDescent="0.2">
      <c r="A177" s="34"/>
      <c r="B177" s="28"/>
      <c r="C177" s="29"/>
      <c r="D177" s="2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2"/>
    </row>
    <row r="178" spans="1:17" x14ac:dyDescent="0.2">
      <c r="A178" s="34"/>
      <c r="B178" s="28"/>
      <c r="C178" s="29"/>
      <c r="D178" s="29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2"/>
    </row>
    <row r="179" spans="1:17" x14ac:dyDescent="0.2">
      <c r="A179" s="34"/>
      <c r="B179" s="28"/>
      <c r="C179" s="29"/>
      <c r="D179" s="29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2"/>
    </row>
    <row r="180" spans="1:17" x14ac:dyDescent="0.2">
      <c r="A180" s="34"/>
      <c r="B180" s="28"/>
      <c r="C180" s="29"/>
      <c r="D180" s="29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2"/>
    </row>
    <row r="181" spans="1:17" x14ac:dyDescent="0.2">
      <c r="A181" s="34"/>
      <c r="B181" s="28"/>
      <c r="C181" s="29"/>
      <c r="D181" s="29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2"/>
    </row>
    <row r="182" spans="1:17" x14ac:dyDescent="0.2">
      <c r="A182" s="34"/>
      <c r="B182" s="28"/>
      <c r="C182" s="29"/>
      <c r="D182" s="29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2"/>
    </row>
    <row r="183" spans="1:17" x14ac:dyDescent="0.2">
      <c r="A183" s="34"/>
      <c r="B183" s="28"/>
      <c r="C183" s="29"/>
      <c r="D183" s="29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2"/>
    </row>
    <row r="184" spans="1:17" x14ac:dyDescent="0.2">
      <c r="A184" s="34"/>
      <c r="B184" s="28"/>
      <c r="C184" s="29"/>
      <c r="D184" s="29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2"/>
    </row>
    <row r="185" spans="1:17" x14ac:dyDescent="0.2">
      <c r="A185" s="34"/>
      <c r="B185" s="28"/>
      <c r="C185" s="29"/>
      <c r="D185" s="29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2"/>
    </row>
    <row r="186" spans="1:17" x14ac:dyDescent="0.2">
      <c r="A186" s="34"/>
      <c r="B186" s="28"/>
      <c r="C186" s="29"/>
      <c r="D186" s="29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2"/>
    </row>
    <row r="187" spans="1:17" x14ac:dyDescent="0.2">
      <c r="A187" s="34"/>
      <c r="B187" s="28"/>
      <c r="C187" s="29"/>
      <c r="D187" s="29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2"/>
    </row>
    <row r="188" spans="1:17" x14ac:dyDescent="0.2">
      <c r="A188" s="34"/>
      <c r="B188" s="28"/>
      <c r="C188" s="29"/>
      <c r="D188" s="29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2"/>
    </row>
    <row r="189" spans="1:17" x14ac:dyDescent="0.2">
      <c r="A189" s="34"/>
      <c r="B189" s="28"/>
      <c r="C189" s="29"/>
      <c r="D189" s="29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2"/>
    </row>
    <row r="190" spans="1:17" x14ac:dyDescent="0.2">
      <c r="A190" s="34"/>
      <c r="B190" s="28"/>
      <c r="C190" s="29"/>
      <c r="D190" s="29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2"/>
    </row>
    <row r="191" spans="1:17" x14ac:dyDescent="0.2">
      <c r="A191" s="34"/>
      <c r="B191" s="28"/>
      <c r="C191" s="29"/>
      <c r="D191" s="29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2"/>
    </row>
    <row r="192" spans="1:17" x14ac:dyDescent="0.2">
      <c r="A192" s="34"/>
      <c r="B192" s="28"/>
      <c r="C192" s="29"/>
      <c r="D192" s="29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2"/>
    </row>
    <row r="193" spans="1:17" x14ac:dyDescent="0.2">
      <c r="A193" s="34"/>
      <c r="B193" s="28"/>
      <c r="C193" s="29"/>
      <c r="D193" s="29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2"/>
    </row>
    <row r="194" spans="1:17" x14ac:dyDescent="0.2">
      <c r="A194" s="34"/>
      <c r="B194" s="28"/>
      <c r="C194" s="29"/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2"/>
    </row>
    <row r="195" spans="1:17" x14ac:dyDescent="0.2">
      <c r="A195" s="34"/>
      <c r="B195" s="28"/>
      <c r="C195" s="29"/>
      <c r="D195" s="29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2"/>
    </row>
    <row r="196" spans="1:17" x14ac:dyDescent="0.2">
      <c r="A196" s="34"/>
      <c r="B196" s="28"/>
      <c r="C196" s="29"/>
      <c r="D196" s="29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2"/>
    </row>
    <row r="197" spans="1:17" x14ac:dyDescent="0.2">
      <c r="A197" s="34"/>
      <c r="B197" s="28"/>
      <c r="C197" s="29"/>
      <c r="D197" s="29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2"/>
    </row>
    <row r="198" spans="1:17" x14ac:dyDescent="0.2">
      <c r="A198" s="34"/>
      <c r="B198" s="28"/>
      <c r="C198" s="29"/>
      <c r="D198" s="29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2"/>
    </row>
    <row r="199" spans="1:17" x14ac:dyDescent="0.2">
      <c r="A199" s="34"/>
      <c r="B199" s="28"/>
      <c r="C199" s="29"/>
      <c r="D199" s="29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2"/>
    </row>
    <row r="200" spans="1:17" x14ac:dyDescent="0.2">
      <c r="A200" s="34"/>
      <c r="B200" s="28"/>
      <c r="C200" s="29"/>
      <c r="D200" s="29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2"/>
    </row>
    <row r="201" spans="1:17" x14ac:dyDescent="0.2">
      <c r="A201" s="34"/>
      <c r="B201" s="28"/>
      <c r="C201" s="29"/>
      <c r="D201" s="29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2"/>
    </row>
    <row r="202" spans="1:17" x14ac:dyDescent="0.2">
      <c r="A202" s="34"/>
      <c r="B202" s="28"/>
      <c r="C202" s="29"/>
      <c r="D202" s="29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2"/>
    </row>
    <row r="203" spans="1:17" x14ac:dyDescent="0.2">
      <c r="A203" s="34"/>
      <c r="B203" s="28"/>
      <c r="C203" s="29"/>
      <c r="D203" s="29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2"/>
    </row>
    <row r="204" spans="1:17" x14ac:dyDescent="0.2">
      <c r="A204" s="34"/>
      <c r="B204" s="28"/>
      <c r="C204" s="29"/>
      <c r="D204" s="29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2"/>
    </row>
    <row r="205" spans="1:17" x14ac:dyDescent="0.2">
      <c r="A205" s="34"/>
      <c r="B205" s="28"/>
      <c r="C205" s="29"/>
      <c r="D205" s="29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2"/>
    </row>
    <row r="206" spans="1:17" x14ac:dyDescent="0.2">
      <c r="A206" s="34"/>
      <c r="B206" s="28"/>
      <c r="C206" s="29"/>
      <c r="D206" s="29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2"/>
    </row>
    <row r="207" spans="1:17" x14ac:dyDescent="0.2">
      <c r="A207" s="34"/>
      <c r="B207" s="28"/>
      <c r="C207" s="29"/>
      <c r="D207" s="29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2"/>
    </row>
    <row r="208" spans="1:17" x14ac:dyDescent="0.2">
      <c r="A208" s="34"/>
      <c r="B208" s="28"/>
      <c r="C208" s="29"/>
      <c r="D208" s="29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2"/>
    </row>
    <row r="209" spans="1:17" x14ac:dyDescent="0.2">
      <c r="A209" s="34"/>
      <c r="B209" s="28"/>
      <c r="C209" s="29"/>
      <c r="D209" s="29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2"/>
    </row>
    <row r="210" spans="1:17" x14ac:dyDescent="0.2">
      <c r="A210" s="34"/>
      <c r="B210" s="28"/>
      <c r="C210" s="29"/>
      <c r="D210" s="29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2"/>
    </row>
    <row r="211" spans="1:17" x14ac:dyDescent="0.2">
      <c r="A211" s="34"/>
      <c r="B211" s="28"/>
      <c r="C211" s="29"/>
      <c r="D211" s="29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2"/>
    </row>
    <row r="212" spans="1:17" x14ac:dyDescent="0.2">
      <c r="A212" s="34"/>
      <c r="B212" s="28"/>
      <c r="C212" s="29"/>
      <c r="D212" s="29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2"/>
    </row>
    <row r="213" spans="1:17" x14ac:dyDescent="0.2">
      <c r="A213" s="34"/>
      <c r="B213" s="28"/>
      <c r="C213" s="29"/>
      <c r="D213" s="29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2"/>
    </row>
    <row r="214" spans="1:17" x14ac:dyDescent="0.2">
      <c r="A214" s="34"/>
      <c r="B214" s="28"/>
      <c r="C214" s="29"/>
      <c r="D214" s="29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2"/>
    </row>
    <row r="215" spans="1:17" x14ac:dyDescent="0.2">
      <c r="A215" s="34"/>
      <c r="B215" s="28"/>
      <c r="C215" s="29"/>
      <c r="D215" s="29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2"/>
    </row>
    <row r="216" spans="1:17" x14ac:dyDescent="0.2">
      <c r="A216" s="34"/>
      <c r="B216" s="28"/>
      <c r="C216" s="29"/>
      <c r="D216" s="29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2"/>
    </row>
    <row r="217" spans="1:17" x14ac:dyDescent="0.2">
      <c r="A217" s="34"/>
      <c r="B217" s="28"/>
      <c r="C217" s="29"/>
      <c r="D217" s="29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2"/>
    </row>
    <row r="218" spans="1:17" x14ac:dyDescent="0.2">
      <c r="A218" s="34"/>
      <c r="B218" s="28"/>
      <c r="C218" s="29"/>
      <c r="D218" s="29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2"/>
    </row>
    <row r="219" spans="1:17" x14ac:dyDescent="0.2">
      <c r="A219" s="34"/>
      <c r="B219" s="28"/>
      <c r="C219" s="29"/>
      <c r="D219" s="29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2"/>
    </row>
    <row r="220" spans="1:17" x14ac:dyDescent="0.2">
      <c r="A220" s="34"/>
      <c r="B220" s="28"/>
      <c r="C220" s="29"/>
      <c r="D220" s="29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2"/>
    </row>
    <row r="221" spans="1:17" x14ac:dyDescent="0.2">
      <c r="A221" s="34"/>
      <c r="B221" s="28"/>
      <c r="C221" s="29"/>
      <c r="D221" s="29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2"/>
    </row>
    <row r="222" spans="1:17" x14ac:dyDescent="0.2">
      <c r="A222" s="34"/>
      <c r="B222" s="28"/>
      <c r="C222" s="29"/>
      <c r="D222" s="29"/>
    </row>
    <row r="223" spans="1:17" x14ac:dyDescent="0.2">
      <c r="A223" s="34"/>
      <c r="B223" s="28"/>
      <c r="C223" s="29"/>
      <c r="D223" s="29"/>
    </row>
    <row r="224" spans="1:17" x14ac:dyDescent="0.2">
      <c r="A224" s="34"/>
      <c r="B224" s="28"/>
      <c r="C224" s="29"/>
      <c r="D224" s="29"/>
    </row>
    <row r="225" spans="1:4" x14ac:dyDescent="0.2">
      <c r="A225" s="34"/>
      <c r="B225" s="28"/>
      <c r="C225" s="29"/>
      <c r="D225" s="29"/>
    </row>
    <row r="226" spans="1:4" x14ac:dyDescent="0.2">
      <c r="A226" s="34"/>
      <c r="B226" s="28"/>
      <c r="C226" s="29"/>
      <c r="D226" s="29"/>
    </row>
    <row r="227" spans="1:4" x14ac:dyDescent="0.2">
      <c r="A227" s="34"/>
      <c r="B227" s="28"/>
      <c r="C227" s="29"/>
      <c r="D227" s="29"/>
    </row>
    <row r="228" spans="1:4" x14ac:dyDescent="0.2">
      <c r="A228" s="34"/>
      <c r="B228" s="28"/>
      <c r="C228" s="29"/>
      <c r="D228" s="29"/>
    </row>
    <row r="229" spans="1:4" x14ac:dyDescent="0.2">
      <c r="A229" s="34"/>
      <c r="B229" s="28"/>
      <c r="C229" s="29"/>
      <c r="D229" s="29"/>
    </row>
    <row r="230" spans="1:4" x14ac:dyDescent="0.2">
      <c r="A230" s="34"/>
      <c r="B230" s="28"/>
      <c r="C230" s="29"/>
      <c r="D230" s="29"/>
    </row>
    <row r="231" spans="1:4" x14ac:dyDescent="0.2">
      <c r="A231" s="34"/>
      <c r="B231" s="28"/>
      <c r="C231" s="29"/>
      <c r="D231" s="29"/>
    </row>
    <row r="232" spans="1:4" x14ac:dyDescent="0.2">
      <c r="A232" s="34"/>
      <c r="B232" s="28"/>
      <c r="C232" s="29"/>
      <c r="D232" s="29"/>
    </row>
    <row r="233" spans="1:4" x14ac:dyDescent="0.2">
      <c r="A233" s="34"/>
      <c r="B233" s="28"/>
      <c r="C233" s="29"/>
      <c r="D233" s="29"/>
    </row>
    <row r="234" spans="1:4" x14ac:dyDescent="0.2">
      <c r="A234" s="34"/>
      <c r="B234" s="28"/>
      <c r="C234" s="29"/>
      <c r="D234" s="29"/>
    </row>
    <row r="235" spans="1:4" x14ac:dyDescent="0.2">
      <c r="A235" s="34"/>
      <c r="B235" s="28"/>
      <c r="C235" s="29"/>
      <c r="D235" s="29"/>
    </row>
    <row r="236" spans="1:4" x14ac:dyDescent="0.2">
      <c r="A236" s="34"/>
      <c r="B236" s="28"/>
      <c r="C236" s="29"/>
      <c r="D236" s="29"/>
    </row>
    <row r="237" spans="1:4" x14ac:dyDescent="0.2">
      <c r="A237" s="34"/>
      <c r="B237" s="28"/>
      <c r="C237" s="29"/>
      <c r="D237" s="29"/>
    </row>
    <row r="238" spans="1:4" x14ac:dyDescent="0.2">
      <c r="A238" s="34"/>
      <c r="B238" s="28"/>
      <c r="C238" s="29"/>
      <c r="D238" s="29"/>
    </row>
    <row r="239" spans="1:4" x14ac:dyDescent="0.2">
      <c r="A239" s="34"/>
      <c r="B239" s="28"/>
      <c r="C239" s="29"/>
      <c r="D239" s="29"/>
    </row>
    <row r="240" spans="1:4" x14ac:dyDescent="0.2">
      <c r="A240" s="34"/>
      <c r="B240" s="28"/>
      <c r="C240" s="29"/>
      <c r="D240" s="29"/>
    </row>
    <row r="241" spans="1:4" x14ac:dyDescent="0.2">
      <c r="A241" s="34"/>
      <c r="B241" s="28"/>
      <c r="C241" s="29"/>
      <c r="D241" s="29"/>
    </row>
    <row r="242" spans="1:4" x14ac:dyDescent="0.2">
      <c r="A242" s="34"/>
      <c r="B242" s="28"/>
      <c r="C242" s="29"/>
      <c r="D242" s="29"/>
    </row>
    <row r="243" spans="1:4" x14ac:dyDescent="0.2">
      <c r="A243" s="34"/>
      <c r="B243" s="28"/>
      <c r="C243" s="29"/>
      <c r="D243" s="29"/>
    </row>
    <row r="244" spans="1:4" x14ac:dyDescent="0.2">
      <c r="A244" s="34"/>
      <c r="B244" s="28"/>
      <c r="C244" s="29"/>
      <c r="D244" s="29"/>
    </row>
    <row r="245" spans="1:4" x14ac:dyDescent="0.2">
      <c r="A245" s="34"/>
      <c r="B245" s="28"/>
      <c r="C245" s="29"/>
      <c r="D245" s="29"/>
    </row>
    <row r="246" spans="1:4" x14ac:dyDescent="0.2">
      <c r="A246" s="34"/>
      <c r="B246" s="28"/>
      <c r="C246" s="29"/>
      <c r="D246" s="29"/>
    </row>
    <row r="247" spans="1:4" x14ac:dyDescent="0.2">
      <c r="A247" s="34"/>
      <c r="B247" s="28"/>
      <c r="C247" s="29"/>
      <c r="D247" s="29"/>
    </row>
    <row r="248" spans="1:4" x14ac:dyDescent="0.2">
      <c r="A248" s="34"/>
      <c r="B248" s="28"/>
      <c r="C248" s="29"/>
      <c r="D248" s="29"/>
    </row>
    <row r="249" spans="1:4" x14ac:dyDescent="0.2">
      <c r="A249" s="34"/>
      <c r="B249" s="28"/>
      <c r="C249" s="29"/>
      <c r="D249" s="29"/>
    </row>
    <row r="250" spans="1:4" x14ac:dyDescent="0.2">
      <c r="A250" s="34"/>
      <c r="B250" s="28"/>
      <c r="C250" s="29"/>
      <c r="D250" s="29"/>
    </row>
    <row r="251" spans="1:4" x14ac:dyDescent="0.2">
      <c r="A251" s="34"/>
      <c r="B251" s="28"/>
      <c r="C251" s="29"/>
      <c r="D251" s="29"/>
    </row>
    <row r="252" spans="1:4" x14ac:dyDescent="0.2">
      <c r="A252" s="34"/>
      <c r="B252" s="34"/>
      <c r="C252" s="34"/>
      <c r="D252" s="34"/>
    </row>
  </sheetData>
  <protectedRanges>
    <protectedRange sqref="A107:D107" name="Range1"/>
  </protectedRanges>
  <sortState xmlns:xlrd2="http://schemas.microsoft.com/office/spreadsheetml/2017/richdata2" ref="A21:AG111">
    <sortCondition ref="C21:C111"/>
  </sortState>
  <phoneticPr fontId="8" type="noConversion"/>
  <hyperlinks>
    <hyperlink ref="H1806" r:id="rId1" display="http://vsolj.cetus-net.org/bulletin.html" xr:uid="{00000000-0004-0000-0000-000000000000}"/>
    <hyperlink ref="H64650" r:id="rId2" display="http://vsolj.cetus-net.org/bulletin.html" xr:uid="{00000000-0004-0000-0000-000001000000}"/>
    <hyperlink ref="H64643" r:id="rId3" display="https://www.aavso.org/ejaavso" xr:uid="{00000000-0004-0000-0000-000002000000}"/>
    <hyperlink ref="I64650" r:id="rId4" display="http://vsolj.cetus-net.org/bulletin.html" xr:uid="{00000000-0004-0000-0000-000003000000}"/>
    <hyperlink ref="AQ58301" r:id="rId5" display="http://cdsbib.u-strasbg.fr/cgi-bin/cdsbib?1990RMxAA..21..381G" xr:uid="{00000000-0004-0000-0000-000004000000}"/>
    <hyperlink ref="H64647" r:id="rId6" display="https://www.aavso.org/ejaavso" xr:uid="{00000000-0004-0000-0000-000005000000}"/>
    <hyperlink ref="AP5665" r:id="rId7" display="http://cdsbib.u-strasbg.fr/cgi-bin/cdsbib?1990RMxAA..21..381G" xr:uid="{00000000-0004-0000-0000-000006000000}"/>
    <hyperlink ref="AP5668" r:id="rId8" display="http://cdsbib.u-strasbg.fr/cgi-bin/cdsbib?1990RMxAA..21..381G" xr:uid="{00000000-0004-0000-0000-000007000000}"/>
    <hyperlink ref="AP5666" r:id="rId9" display="http://cdsbib.u-strasbg.fr/cgi-bin/cdsbib?1990RMxAA..21..381G" xr:uid="{00000000-0004-0000-0000-000008000000}"/>
    <hyperlink ref="AP5650" r:id="rId10" display="http://cdsbib.u-strasbg.fr/cgi-bin/cdsbib?1990RMxAA..21..381G" xr:uid="{00000000-0004-0000-0000-000009000000}"/>
    <hyperlink ref="AQ5879" r:id="rId11" display="http://cdsbib.u-strasbg.fr/cgi-bin/cdsbib?1990RMxAA..21..381G" xr:uid="{00000000-0004-0000-0000-00000A000000}"/>
    <hyperlink ref="AQ5883" r:id="rId12" display="http://cdsbib.u-strasbg.fr/cgi-bin/cdsbib?1990RMxAA..21..381G" xr:uid="{00000000-0004-0000-0000-00000B000000}"/>
    <hyperlink ref="AQ30" r:id="rId13" display="http://cdsbib.u-strasbg.fr/cgi-bin/cdsbib?1990RMxAA..21..381G" xr:uid="{00000000-0004-0000-0000-00000C000000}"/>
    <hyperlink ref="I2771" r:id="rId14" display="http://vsolj.cetus-net.org/bulletin.html" xr:uid="{00000000-0004-0000-0000-00000D000000}"/>
    <hyperlink ref="H2771" r:id="rId15" display="http://vsolj.cetus-net.org/bulletin.html" xr:uid="{00000000-0004-0000-0000-00000E000000}"/>
    <hyperlink ref="AQ688" r:id="rId16" display="http://cdsbib.u-strasbg.fr/cgi-bin/cdsbib?1990RMxAA..21..381G" xr:uid="{00000000-0004-0000-0000-00000F000000}"/>
    <hyperlink ref="AQ687" r:id="rId17" display="http://cdsbib.u-strasbg.fr/cgi-bin/cdsbib?1990RMxAA..21..381G" xr:uid="{00000000-0004-0000-0000-000010000000}"/>
    <hyperlink ref="AP3941" r:id="rId18" display="http://cdsbib.u-strasbg.fr/cgi-bin/cdsbib?1990RMxAA..21..381G" xr:uid="{00000000-0004-0000-0000-000011000000}"/>
    <hyperlink ref="AP3959" r:id="rId19" display="http://cdsbib.u-strasbg.fr/cgi-bin/cdsbib?1990RMxAA..21..381G" xr:uid="{00000000-0004-0000-0000-000012000000}"/>
    <hyperlink ref="AP3960" r:id="rId20" display="http://cdsbib.u-strasbg.fr/cgi-bin/cdsbib?1990RMxAA..21..381G" xr:uid="{00000000-0004-0000-0000-000013000000}"/>
    <hyperlink ref="AP395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39" workbookViewId="0">
      <selection activeCell="A45" sqref="A45:D86"/>
    </sheetView>
  </sheetViews>
  <sheetFormatPr defaultRowHeight="12.75" x14ac:dyDescent="0.2"/>
  <cols>
    <col min="1" max="1" width="19.7109375" style="41" customWidth="1"/>
    <col min="2" max="2" width="4.42578125" style="10" customWidth="1"/>
    <col min="3" max="3" width="12.7109375" style="4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80</v>
      </c>
      <c r="I1" s="42" t="s">
        <v>81</v>
      </c>
      <c r="J1" s="43" t="s">
        <v>82</v>
      </c>
    </row>
    <row r="2" spans="1:16" x14ac:dyDescent="0.2">
      <c r="I2" s="44" t="s">
        <v>83</v>
      </c>
      <c r="J2" s="45" t="s">
        <v>84</v>
      </c>
    </row>
    <row r="3" spans="1:16" x14ac:dyDescent="0.2">
      <c r="A3" s="46" t="s">
        <v>85</v>
      </c>
      <c r="I3" s="44" t="s">
        <v>86</v>
      </c>
      <c r="J3" s="45" t="s">
        <v>87</v>
      </c>
    </row>
    <row r="4" spans="1:16" x14ac:dyDescent="0.2">
      <c r="I4" s="44" t="s">
        <v>88</v>
      </c>
      <c r="J4" s="45" t="s">
        <v>87</v>
      </c>
    </row>
    <row r="5" spans="1:16" ht="13.5" thickBot="1" x14ac:dyDescent="0.25">
      <c r="I5" s="47" t="s">
        <v>89</v>
      </c>
      <c r="J5" s="48" t="s">
        <v>90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AAP 70.355 </v>
      </c>
      <c r="B11" s="13" t="str">
        <f t="shared" ref="B11:B42" si="1">IF(H11=INT(H11),"I","II")</f>
        <v>I</v>
      </c>
      <c r="C11" s="41">
        <f t="shared" ref="C11:C42" si="2">1*G11</f>
        <v>43082.634299999998</v>
      </c>
      <c r="D11" s="10" t="str">
        <f t="shared" ref="D11:D42" si="3">VLOOKUP(F11,I$1:J$5,2,FALSE)</f>
        <v>vis</v>
      </c>
      <c r="E11" s="49">
        <f>VLOOKUP(C11,Active!C$21:E$961,3,FALSE)</f>
        <v>0</v>
      </c>
      <c r="F11" s="13" t="s">
        <v>89</v>
      </c>
      <c r="G11" s="10" t="str">
        <f t="shared" ref="G11:G42" si="4">MID(I11,3,LEN(I11)-3)</f>
        <v>43082.6343</v>
      </c>
      <c r="H11" s="41">
        <f t="shared" ref="H11:H42" si="5">1*K11</f>
        <v>0</v>
      </c>
      <c r="I11" s="50" t="s">
        <v>175</v>
      </c>
      <c r="J11" s="51" t="s">
        <v>176</v>
      </c>
      <c r="K11" s="50">
        <v>0</v>
      </c>
      <c r="L11" s="50" t="s">
        <v>177</v>
      </c>
      <c r="M11" s="51" t="s">
        <v>178</v>
      </c>
      <c r="N11" s="51" t="s">
        <v>179</v>
      </c>
      <c r="O11" s="52" t="s">
        <v>180</v>
      </c>
      <c r="P11" s="52" t="s">
        <v>181</v>
      </c>
    </row>
    <row r="12" spans="1:16" ht="12.75" customHeight="1" thickBot="1" x14ac:dyDescent="0.25">
      <c r="A12" s="41" t="str">
        <f t="shared" si="0"/>
        <v> BBS 51 </v>
      </c>
      <c r="B12" s="13" t="str">
        <f t="shared" si="1"/>
        <v>I</v>
      </c>
      <c r="C12" s="41">
        <f t="shared" si="2"/>
        <v>44486.514000000003</v>
      </c>
      <c r="D12" s="10" t="str">
        <f t="shared" si="3"/>
        <v>vis</v>
      </c>
      <c r="E12" s="49">
        <f>VLOOKUP(C12,Active!C$21:E$961,3,FALSE)</f>
        <v>1894.9830277175208</v>
      </c>
      <c r="F12" s="13" t="s">
        <v>89</v>
      </c>
      <c r="G12" s="10" t="str">
        <f t="shared" si="4"/>
        <v>44486.514</v>
      </c>
      <c r="H12" s="41">
        <f t="shared" si="5"/>
        <v>1895</v>
      </c>
      <c r="I12" s="50" t="s">
        <v>182</v>
      </c>
      <c r="J12" s="51" t="s">
        <v>183</v>
      </c>
      <c r="K12" s="50">
        <v>1895</v>
      </c>
      <c r="L12" s="50" t="s">
        <v>184</v>
      </c>
      <c r="M12" s="51" t="s">
        <v>106</v>
      </c>
      <c r="N12" s="51"/>
      <c r="O12" s="52" t="s">
        <v>185</v>
      </c>
      <c r="P12" s="52" t="s">
        <v>186</v>
      </c>
    </row>
    <row r="13" spans="1:16" ht="12.75" customHeight="1" thickBot="1" x14ac:dyDescent="0.25">
      <c r="A13" s="41" t="str">
        <f t="shared" si="0"/>
        <v> BBS 51 </v>
      </c>
      <c r="B13" s="13" t="str">
        <f t="shared" si="1"/>
        <v>I</v>
      </c>
      <c r="C13" s="41">
        <f t="shared" si="2"/>
        <v>44555.428</v>
      </c>
      <c r="D13" s="10" t="str">
        <f t="shared" si="3"/>
        <v>vis</v>
      </c>
      <c r="E13" s="49">
        <f>VLOOKUP(C13,Active!C$21:E$961,3,FALSE)</f>
        <v>1988.0044314546922</v>
      </c>
      <c r="F13" s="13" t="s">
        <v>89</v>
      </c>
      <c r="G13" s="10" t="str">
        <f t="shared" si="4"/>
        <v>44555.428</v>
      </c>
      <c r="H13" s="41">
        <f t="shared" si="5"/>
        <v>1988</v>
      </c>
      <c r="I13" s="50" t="s">
        <v>187</v>
      </c>
      <c r="J13" s="51" t="s">
        <v>188</v>
      </c>
      <c r="K13" s="50">
        <v>1988</v>
      </c>
      <c r="L13" s="50" t="s">
        <v>102</v>
      </c>
      <c r="M13" s="51" t="s">
        <v>106</v>
      </c>
      <c r="N13" s="51"/>
      <c r="O13" s="52" t="s">
        <v>185</v>
      </c>
      <c r="P13" s="52" t="s">
        <v>186</v>
      </c>
    </row>
    <row r="14" spans="1:16" ht="12.75" customHeight="1" thickBot="1" x14ac:dyDescent="0.25">
      <c r="A14" s="41" t="str">
        <f t="shared" si="0"/>
        <v> BBS 51 </v>
      </c>
      <c r="B14" s="13" t="str">
        <f t="shared" si="1"/>
        <v>I</v>
      </c>
      <c r="C14" s="41">
        <f t="shared" si="2"/>
        <v>44567.292999999998</v>
      </c>
      <c r="D14" s="10" t="str">
        <f t="shared" si="3"/>
        <v>vis</v>
      </c>
      <c r="E14" s="49">
        <f>VLOOKUP(C14,Active!C$21:E$961,3,FALSE)</f>
        <v>2004.0200299592254</v>
      </c>
      <c r="F14" s="13" t="s">
        <v>89</v>
      </c>
      <c r="G14" s="10" t="str">
        <f t="shared" si="4"/>
        <v>44567.293</v>
      </c>
      <c r="H14" s="41">
        <f t="shared" si="5"/>
        <v>2004</v>
      </c>
      <c r="I14" s="50" t="s">
        <v>189</v>
      </c>
      <c r="J14" s="51" t="s">
        <v>190</v>
      </c>
      <c r="K14" s="50">
        <v>2004</v>
      </c>
      <c r="L14" s="50" t="s">
        <v>191</v>
      </c>
      <c r="M14" s="51" t="s">
        <v>106</v>
      </c>
      <c r="N14" s="51"/>
      <c r="O14" s="52" t="s">
        <v>185</v>
      </c>
      <c r="P14" s="52" t="s">
        <v>186</v>
      </c>
    </row>
    <row r="15" spans="1:16" ht="12.75" customHeight="1" thickBot="1" x14ac:dyDescent="0.25">
      <c r="A15" s="41" t="str">
        <f t="shared" si="0"/>
        <v> BBS 52 </v>
      </c>
      <c r="B15" s="13" t="str">
        <f t="shared" si="1"/>
        <v>I</v>
      </c>
      <c r="C15" s="41">
        <f t="shared" si="2"/>
        <v>44598.398999999998</v>
      </c>
      <c r="D15" s="10" t="str">
        <f t="shared" si="3"/>
        <v>vis</v>
      </c>
      <c r="E15" s="49">
        <f>VLOOKUP(C15,Active!C$21:E$961,3,FALSE)</f>
        <v>2046.0074894688833</v>
      </c>
      <c r="F15" s="13" t="s">
        <v>89</v>
      </c>
      <c r="G15" s="10" t="str">
        <f t="shared" si="4"/>
        <v>44598.399</v>
      </c>
      <c r="H15" s="41">
        <f t="shared" si="5"/>
        <v>2046</v>
      </c>
      <c r="I15" s="50" t="s">
        <v>192</v>
      </c>
      <c r="J15" s="51" t="s">
        <v>193</v>
      </c>
      <c r="K15" s="50">
        <v>2046</v>
      </c>
      <c r="L15" s="50" t="s">
        <v>194</v>
      </c>
      <c r="M15" s="51" t="s">
        <v>106</v>
      </c>
      <c r="N15" s="51"/>
      <c r="O15" s="52" t="s">
        <v>185</v>
      </c>
      <c r="P15" s="52" t="s">
        <v>195</v>
      </c>
    </row>
    <row r="16" spans="1:16" ht="12.75" customHeight="1" thickBot="1" x14ac:dyDescent="0.25">
      <c r="A16" s="41" t="str">
        <f t="shared" si="0"/>
        <v> BBS 57 </v>
      </c>
      <c r="B16" s="13" t="str">
        <f t="shared" si="1"/>
        <v>I</v>
      </c>
      <c r="C16" s="41">
        <f t="shared" si="2"/>
        <v>44895.464</v>
      </c>
      <c r="D16" s="10" t="str">
        <f t="shared" si="3"/>
        <v>vis</v>
      </c>
      <c r="E16" s="49">
        <f>VLOOKUP(C16,Active!C$21:E$961,3,FALSE)</f>
        <v>2446.9913722965271</v>
      </c>
      <c r="F16" s="13" t="s">
        <v>89</v>
      </c>
      <c r="G16" s="10" t="str">
        <f t="shared" si="4"/>
        <v>44895.464</v>
      </c>
      <c r="H16" s="41">
        <f t="shared" si="5"/>
        <v>2447</v>
      </c>
      <c r="I16" s="50" t="s">
        <v>196</v>
      </c>
      <c r="J16" s="51" t="s">
        <v>197</v>
      </c>
      <c r="K16" s="50">
        <v>2447</v>
      </c>
      <c r="L16" s="50" t="s">
        <v>198</v>
      </c>
      <c r="M16" s="51" t="s">
        <v>106</v>
      </c>
      <c r="N16" s="51"/>
      <c r="O16" s="52" t="s">
        <v>185</v>
      </c>
      <c r="P16" s="52" t="s">
        <v>199</v>
      </c>
    </row>
    <row r="17" spans="1:16" ht="12.75" customHeight="1" thickBot="1" x14ac:dyDescent="0.25">
      <c r="A17" s="41" t="str">
        <f t="shared" si="0"/>
        <v> BBS 58 </v>
      </c>
      <c r="B17" s="13" t="str">
        <f t="shared" si="1"/>
        <v>I</v>
      </c>
      <c r="C17" s="41">
        <f t="shared" si="2"/>
        <v>44987.326000000001</v>
      </c>
      <c r="D17" s="10" t="str">
        <f t="shared" si="3"/>
        <v>vis</v>
      </c>
      <c r="E17" s="49">
        <f>VLOOKUP(C17,Active!C$21:E$961,3,FALSE)</f>
        <v>2570.988414843825</v>
      </c>
      <c r="F17" s="13" t="s">
        <v>89</v>
      </c>
      <c r="G17" s="10" t="str">
        <f t="shared" si="4"/>
        <v>44987.326</v>
      </c>
      <c r="H17" s="41">
        <f t="shared" si="5"/>
        <v>2571</v>
      </c>
      <c r="I17" s="50" t="s">
        <v>200</v>
      </c>
      <c r="J17" s="51" t="s">
        <v>201</v>
      </c>
      <c r="K17" s="50">
        <v>2571</v>
      </c>
      <c r="L17" s="50" t="s">
        <v>202</v>
      </c>
      <c r="M17" s="51" t="s">
        <v>106</v>
      </c>
      <c r="N17" s="51"/>
      <c r="O17" s="52" t="s">
        <v>185</v>
      </c>
      <c r="P17" s="52" t="s">
        <v>203</v>
      </c>
    </row>
    <row r="18" spans="1:16" ht="12.75" customHeight="1" thickBot="1" x14ac:dyDescent="0.25">
      <c r="A18" s="41" t="str">
        <f t="shared" si="0"/>
        <v> BBS 58 </v>
      </c>
      <c r="B18" s="13" t="str">
        <f t="shared" si="1"/>
        <v>I</v>
      </c>
      <c r="C18" s="41">
        <f t="shared" si="2"/>
        <v>44990.290999999997</v>
      </c>
      <c r="D18" s="10" t="str">
        <f t="shared" si="3"/>
        <v>vis</v>
      </c>
      <c r="E18" s="49">
        <f>VLOOKUP(C18,Active!C$21:E$961,3,FALSE)</f>
        <v>2574.9906271966183</v>
      </c>
      <c r="F18" s="13" t="s">
        <v>89</v>
      </c>
      <c r="G18" s="10" t="str">
        <f t="shared" si="4"/>
        <v>44990.291</v>
      </c>
      <c r="H18" s="41">
        <f t="shared" si="5"/>
        <v>2575</v>
      </c>
      <c r="I18" s="50" t="s">
        <v>204</v>
      </c>
      <c r="J18" s="51" t="s">
        <v>205</v>
      </c>
      <c r="K18" s="50">
        <v>2575</v>
      </c>
      <c r="L18" s="50" t="s">
        <v>206</v>
      </c>
      <c r="M18" s="51" t="s">
        <v>106</v>
      </c>
      <c r="N18" s="51"/>
      <c r="O18" s="52" t="s">
        <v>185</v>
      </c>
      <c r="P18" s="52" t="s">
        <v>203</v>
      </c>
    </row>
    <row r="19" spans="1:16" ht="12.75" customHeight="1" thickBot="1" x14ac:dyDescent="0.25">
      <c r="A19" s="41" t="str">
        <f t="shared" si="0"/>
        <v> BBS 63 </v>
      </c>
      <c r="B19" s="13" t="str">
        <f t="shared" si="1"/>
        <v>I</v>
      </c>
      <c r="C19" s="41">
        <f t="shared" si="2"/>
        <v>45252.553999999996</v>
      </c>
      <c r="D19" s="10" t="str">
        <f t="shared" si="3"/>
        <v>vis</v>
      </c>
      <c r="E19" s="49">
        <f>VLOOKUP(C19,Active!C$21:E$961,3,FALSE)</f>
        <v>2928.9981207149567</v>
      </c>
      <c r="F19" s="13" t="s">
        <v>89</v>
      </c>
      <c r="G19" s="10" t="str">
        <f t="shared" si="4"/>
        <v>45252.554</v>
      </c>
      <c r="H19" s="41">
        <f t="shared" si="5"/>
        <v>2929</v>
      </c>
      <c r="I19" s="50" t="s">
        <v>207</v>
      </c>
      <c r="J19" s="51" t="s">
        <v>208</v>
      </c>
      <c r="K19" s="50">
        <v>2929</v>
      </c>
      <c r="L19" s="50" t="s">
        <v>147</v>
      </c>
      <c r="M19" s="51" t="s">
        <v>106</v>
      </c>
      <c r="N19" s="51"/>
      <c r="O19" s="52" t="s">
        <v>185</v>
      </c>
      <c r="P19" s="52" t="s">
        <v>209</v>
      </c>
    </row>
    <row r="20" spans="1:16" ht="12.75" customHeight="1" thickBot="1" x14ac:dyDescent="0.25">
      <c r="A20" s="41" t="str">
        <f t="shared" si="0"/>
        <v> BBS 63 </v>
      </c>
      <c r="B20" s="13" t="str">
        <f t="shared" si="1"/>
        <v>I</v>
      </c>
      <c r="C20" s="41">
        <f t="shared" si="2"/>
        <v>45255.523999999998</v>
      </c>
      <c r="D20" s="10" t="str">
        <f t="shared" si="3"/>
        <v>vis</v>
      </c>
      <c r="E20" s="49">
        <f>VLOOKUP(C20,Active!C$21:E$961,3,FALSE)</f>
        <v>2933.0070821610998</v>
      </c>
      <c r="F20" s="13" t="s">
        <v>89</v>
      </c>
      <c r="G20" s="10" t="str">
        <f t="shared" si="4"/>
        <v>45255.524</v>
      </c>
      <c r="H20" s="41">
        <f t="shared" si="5"/>
        <v>2933</v>
      </c>
      <c r="I20" s="50" t="s">
        <v>210</v>
      </c>
      <c r="J20" s="51" t="s">
        <v>211</v>
      </c>
      <c r="K20" s="50">
        <v>2933</v>
      </c>
      <c r="L20" s="50" t="s">
        <v>212</v>
      </c>
      <c r="M20" s="51" t="s">
        <v>106</v>
      </c>
      <c r="N20" s="51"/>
      <c r="O20" s="52" t="s">
        <v>185</v>
      </c>
      <c r="P20" s="52" t="s">
        <v>209</v>
      </c>
    </row>
    <row r="21" spans="1:16" ht="12.75" customHeight="1" thickBot="1" x14ac:dyDescent="0.25">
      <c r="A21" s="41" t="str">
        <f t="shared" si="0"/>
        <v> BBS 64 </v>
      </c>
      <c r="B21" s="13" t="str">
        <f t="shared" si="1"/>
        <v>I</v>
      </c>
      <c r="C21" s="41">
        <f t="shared" si="2"/>
        <v>45296.258000000002</v>
      </c>
      <c r="D21" s="10" t="str">
        <f t="shared" si="3"/>
        <v>vis</v>
      </c>
      <c r="E21" s="49">
        <f>VLOOKUP(C21,Active!C$21:E$961,3,FALSE)</f>
        <v>2987.99059581334</v>
      </c>
      <c r="F21" s="13" t="s">
        <v>89</v>
      </c>
      <c r="G21" s="10" t="str">
        <f t="shared" si="4"/>
        <v>45296.258</v>
      </c>
      <c r="H21" s="41">
        <f t="shared" si="5"/>
        <v>2988</v>
      </c>
      <c r="I21" s="50" t="s">
        <v>213</v>
      </c>
      <c r="J21" s="51" t="s">
        <v>214</v>
      </c>
      <c r="K21" s="50">
        <v>2988</v>
      </c>
      <c r="L21" s="50" t="s">
        <v>206</v>
      </c>
      <c r="M21" s="51" t="s">
        <v>106</v>
      </c>
      <c r="N21" s="51"/>
      <c r="O21" s="52" t="s">
        <v>215</v>
      </c>
      <c r="P21" s="52" t="s">
        <v>216</v>
      </c>
    </row>
    <row r="22" spans="1:16" ht="12.75" customHeight="1" thickBot="1" x14ac:dyDescent="0.25">
      <c r="A22" s="41" t="str">
        <f t="shared" si="0"/>
        <v> BBS 64 </v>
      </c>
      <c r="B22" s="13" t="str">
        <f t="shared" si="1"/>
        <v>I</v>
      </c>
      <c r="C22" s="41">
        <f t="shared" si="2"/>
        <v>45336.256999999998</v>
      </c>
      <c r="D22" s="10" t="str">
        <f t="shared" si="3"/>
        <v>vis</v>
      </c>
      <c r="E22" s="49">
        <f>VLOOKUP(C22,Active!C$21:E$961,3,FALSE)</f>
        <v>3041.9819927440499</v>
      </c>
      <c r="F22" s="13" t="s">
        <v>89</v>
      </c>
      <c r="G22" s="10" t="str">
        <f t="shared" si="4"/>
        <v>45336.257</v>
      </c>
      <c r="H22" s="41">
        <f t="shared" si="5"/>
        <v>3042</v>
      </c>
      <c r="I22" s="50" t="s">
        <v>217</v>
      </c>
      <c r="J22" s="51" t="s">
        <v>218</v>
      </c>
      <c r="K22" s="50">
        <v>3042</v>
      </c>
      <c r="L22" s="50" t="s">
        <v>184</v>
      </c>
      <c r="M22" s="51" t="s">
        <v>106</v>
      </c>
      <c r="N22" s="51"/>
      <c r="O22" s="52" t="s">
        <v>215</v>
      </c>
      <c r="P22" s="52" t="s">
        <v>216</v>
      </c>
    </row>
    <row r="23" spans="1:16" ht="12.75" customHeight="1" thickBot="1" x14ac:dyDescent="0.25">
      <c r="A23" s="41" t="str">
        <f t="shared" si="0"/>
        <v> BBS 64 </v>
      </c>
      <c r="B23" s="13" t="str">
        <f t="shared" si="1"/>
        <v>I</v>
      </c>
      <c r="C23" s="41">
        <f t="shared" si="2"/>
        <v>45359.226000000002</v>
      </c>
      <c r="D23" s="10" t="str">
        <f t="shared" si="3"/>
        <v>vis</v>
      </c>
      <c r="E23" s="49">
        <f>VLOOKUP(C23,Active!C$21:E$961,3,FALSE)</f>
        <v>3072.9859777462207</v>
      </c>
      <c r="F23" s="13" t="s">
        <v>89</v>
      </c>
      <c r="G23" s="10" t="str">
        <f t="shared" si="4"/>
        <v>45359.226</v>
      </c>
      <c r="H23" s="41">
        <f t="shared" si="5"/>
        <v>3073</v>
      </c>
      <c r="I23" s="50" t="s">
        <v>219</v>
      </c>
      <c r="J23" s="51" t="s">
        <v>220</v>
      </c>
      <c r="K23" s="50">
        <v>3073</v>
      </c>
      <c r="L23" s="50" t="s">
        <v>221</v>
      </c>
      <c r="M23" s="51" t="s">
        <v>106</v>
      </c>
      <c r="N23" s="51"/>
      <c r="O23" s="52" t="s">
        <v>215</v>
      </c>
      <c r="P23" s="52" t="s">
        <v>216</v>
      </c>
    </row>
    <row r="24" spans="1:16" ht="12.75" customHeight="1" thickBot="1" x14ac:dyDescent="0.25">
      <c r="A24" s="41" t="str">
        <f t="shared" si="0"/>
        <v> BBS 70 </v>
      </c>
      <c r="B24" s="13" t="str">
        <f t="shared" si="1"/>
        <v>I</v>
      </c>
      <c r="C24" s="41">
        <f t="shared" si="2"/>
        <v>45673.347999999998</v>
      </c>
      <c r="D24" s="10" t="str">
        <f t="shared" si="3"/>
        <v>vis</v>
      </c>
      <c r="E24" s="49">
        <f>VLOOKUP(C24,Active!C$21:E$961,3,FALSE)</f>
        <v>3496.9937176064614</v>
      </c>
      <c r="F24" s="13" t="s">
        <v>89</v>
      </c>
      <c r="G24" s="10" t="str">
        <f t="shared" si="4"/>
        <v>45673.348</v>
      </c>
      <c r="H24" s="41">
        <f t="shared" si="5"/>
        <v>3497</v>
      </c>
      <c r="I24" s="50" t="s">
        <v>222</v>
      </c>
      <c r="J24" s="51" t="s">
        <v>223</v>
      </c>
      <c r="K24" s="50">
        <v>3497</v>
      </c>
      <c r="L24" s="50" t="s">
        <v>224</v>
      </c>
      <c r="M24" s="51" t="s">
        <v>106</v>
      </c>
      <c r="N24" s="51"/>
      <c r="O24" s="52" t="s">
        <v>225</v>
      </c>
      <c r="P24" s="52" t="s">
        <v>226</v>
      </c>
    </row>
    <row r="25" spans="1:16" ht="12.75" customHeight="1" thickBot="1" x14ac:dyDescent="0.25">
      <c r="A25" s="41" t="str">
        <f t="shared" si="0"/>
        <v> BBS 82 </v>
      </c>
      <c r="B25" s="13" t="str">
        <f t="shared" si="1"/>
        <v>I</v>
      </c>
      <c r="C25" s="41">
        <f t="shared" si="2"/>
        <v>46762.402000000002</v>
      </c>
      <c r="D25" s="10" t="str">
        <f t="shared" si="3"/>
        <v>vis</v>
      </c>
      <c r="E25" s="49">
        <f>VLOOKUP(C25,Active!C$21:E$961,3,FALSE)</f>
        <v>4967.0191380665456</v>
      </c>
      <c r="F25" s="13" t="s">
        <v>89</v>
      </c>
      <c r="G25" s="10" t="str">
        <f t="shared" si="4"/>
        <v>46762.402</v>
      </c>
      <c r="H25" s="41">
        <f t="shared" si="5"/>
        <v>4967</v>
      </c>
      <c r="I25" s="50" t="s">
        <v>233</v>
      </c>
      <c r="J25" s="51" t="s">
        <v>234</v>
      </c>
      <c r="K25" s="50">
        <v>4967</v>
      </c>
      <c r="L25" s="50" t="s">
        <v>169</v>
      </c>
      <c r="M25" s="51" t="s">
        <v>106</v>
      </c>
      <c r="N25" s="51"/>
      <c r="O25" s="52" t="s">
        <v>225</v>
      </c>
      <c r="P25" s="52" t="s">
        <v>235</v>
      </c>
    </row>
    <row r="26" spans="1:16" ht="12.75" customHeight="1" thickBot="1" x14ac:dyDescent="0.25">
      <c r="A26" s="41" t="str">
        <f t="shared" si="0"/>
        <v> BBS 90 </v>
      </c>
      <c r="B26" s="13" t="str">
        <f t="shared" si="1"/>
        <v>I</v>
      </c>
      <c r="C26" s="41">
        <f t="shared" si="2"/>
        <v>47471.362999999998</v>
      </c>
      <c r="D26" s="10" t="str">
        <f t="shared" si="3"/>
        <v>vis</v>
      </c>
      <c r="E26" s="49">
        <f>VLOOKUP(C26,Active!C$21:E$961,3,FALSE)</f>
        <v>5923.9879312712828</v>
      </c>
      <c r="F26" s="13" t="s">
        <v>89</v>
      </c>
      <c r="G26" s="10" t="str">
        <f t="shared" si="4"/>
        <v>47471.363</v>
      </c>
      <c r="H26" s="41">
        <f t="shared" si="5"/>
        <v>5924</v>
      </c>
      <c r="I26" s="50" t="s">
        <v>236</v>
      </c>
      <c r="J26" s="51" t="s">
        <v>237</v>
      </c>
      <c r="K26" s="50">
        <v>5924</v>
      </c>
      <c r="L26" s="50" t="s">
        <v>202</v>
      </c>
      <c r="M26" s="51" t="s">
        <v>106</v>
      </c>
      <c r="N26" s="51"/>
      <c r="O26" s="52" t="s">
        <v>238</v>
      </c>
      <c r="P26" s="52" t="s">
        <v>239</v>
      </c>
    </row>
    <row r="27" spans="1:16" ht="12.75" customHeight="1" thickBot="1" x14ac:dyDescent="0.25">
      <c r="A27" s="41" t="str">
        <f t="shared" si="0"/>
        <v> BBS 102 </v>
      </c>
      <c r="B27" s="13" t="str">
        <f t="shared" si="1"/>
        <v>I</v>
      </c>
      <c r="C27" s="41">
        <f t="shared" si="2"/>
        <v>48871.57</v>
      </c>
      <c r="D27" s="10" t="str">
        <f t="shared" si="3"/>
        <v>vis</v>
      </c>
      <c r="E27" s="49">
        <f>VLOOKUP(C27,Active!C$21:E$961,3,FALSE)</f>
        <v>7814.0134799641382</v>
      </c>
      <c r="F27" s="13" t="s">
        <v>89</v>
      </c>
      <c r="G27" s="10" t="str">
        <f t="shared" si="4"/>
        <v>48871.57</v>
      </c>
      <c r="H27" s="41">
        <f t="shared" si="5"/>
        <v>7814</v>
      </c>
      <c r="I27" s="50" t="s">
        <v>240</v>
      </c>
      <c r="J27" s="51" t="s">
        <v>241</v>
      </c>
      <c r="K27" s="50">
        <v>7814</v>
      </c>
      <c r="L27" s="50" t="s">
        <v>125</v>
      </c>
      <c r="M27" s="51" t="s">
        <v>178</v>
      </c>
      <c r="N27" s="51" t="s">
        <v>179</v>
      </c>
      <c r="O27" s="52" t="s">
        <v>242</v>
      </c>
      <c r="P27" s="52" t="s">
        <v>243</v>
      </c>
    </row>
    <row r="28" spans="1:16" ht="12.75" customHeight="1" thickBot="1" x14ac:dyDescent="0.25">
      <c r="A28" s="41" t="str">
        <f t="shared" si="0"/>
        <v> BBS 102 </v>
      </c>
      <c r="B28" s="13" t="str">
        <f t="shared" si="1"/>
        <v>I</v>
      </c>
      <c r="C28" s="41">
        <f t="shared" si="2"/>
        <v>48946.38</v>
      </c>
      <c r="D28" s="10" t="str">
        <f t="shared" si="3"/>
        <v>vis</v>
      </c>
      <c r="E28" s="49">
        <f>VLOOKUP(C28,Active!C$21:E$961,3,FALSE)</f>
        <v>7914.9934145721691</v>
      </c>
      <c r="F28" s="13" t="s">
        <v>89</v>
      </c>
      <c r="G28" s="10" t="str">
        <f t="shared" si="4"/>
        <v>48946.380</v>
      </c>
      <c r="H28" s="41">
        <f t="shared" si="5"/>
        <v>7915</v>
      </c>
      <c r="I28" s="50" t="s">
        <v>244</v>
      </c>
      <c r="J28" s="51" t="s">
        <v>245</v>
      </c>
      <c r="K28" s="50">
        <v>7915</v>
      </c>
      <c r="L28" s="50" t="s">
        <v>224</v>
      </c>
      <c r="M28" s="51" t="s">
        <v>106</v>
      </c>
      <c r="N28" s="51"/>
      <c r="O28" s="52" t="s">
        <v>225</v>
      </c>
      <c r="P28" s="52" t="s">
        <v>243</v>
      </c>
    </row>
    <row r="29" spans="1:16" ht="12.75" customHeight="1" thickBot="1" x14ac:dyDescent="0.25">
      <c r="A29" s="41" t="str">
        <f t="shared" si="0"/>
        <v>BAVM 102 </v>
      </c>
      <c r="B29" s="13" t="str">
        <f t="shared" si="1"/>
        <v>I</v>
      </c>
      <c r="C29" s="41">
        <f t="shared" si="2"/>
        <v>50450.311399999999</v>
      </c>
      <c r="D29" s="10" t="str">
        <f t="shared" si="3"/>
        <v>vis</v>
      </c>
      <c r="E29" s="49">
        <f>VLOOKUP(C29,Active!C$21:E$961,3,FALSE)</f>
        <v>9945.0280947883184</v>
      </c>
      <c r="F29" s="13" t="s">
        <v>89</v>
      </c>
      <c r="G29" s="10" t="str">
        <f t="shared" si="4"/>
        <v>50450.3114</v>
      </c>
      <c r="H29" s="41">
        <f t="shared" si="5"/>
        <v>9945</v>
      </c>
      <c r="I29" s="50" t="s">
        <v>250</v>
      </c>
      <c r="J29" s="51" t="s">
        <v>251</v>
      </c>
      <c r="K29" s="50">
        <v>9945</v>
      </c>
      <c r="L29" s="50" t="s">
        <v>252</v>
      </c>
      <c r="M29" s="51" t="s">
        <v>178</v>
      </c>
      <c r="N29" s="51" t="s">
        <v>253</v>
      </c>
      <c r="O29" s="52" t="s">
        <v>254</v>
      </c>
      <c r="P29" s="53" t="s">
        <v>255</v>
      </c>
    </row>
    <row r="30" spans="1:16" ht="12.75" customHeight="1" thickBot="1" x14ac:dyDescent="0.25">
      <c r="A30" s="41" t="str">
        <f t="shared" si="0"/>
        <v>BAVM 117 </v>
      </c>
      <c r="B30" s="13" t="str">
        <f t="shared" si="1"/>
        <v>I</v>
      </c>
      <c r="C30" s="41">
        <f t="shared" si="2"/>
        <v>50741.457399999999</v>
      </c>
      <c r="D30" s="10" t="str">
        <f t="shared" si="3"/>
        <v>vis</v>
      </c>
      <c r="E30" s="49">
        <f>VLOOKUP(C30,Active!C$21:E$961,3,FALSE)</f>
        <v>10338.022400915719</v>
      </c>
      <c r="F30" s="13" t="s">
        <v>89</v>
      </c>
      <c r="G30" s="10" t="str">
        <f t="shared" si="4"/>
        <v>50741.4574</v>
      </c>
      <c r="H30" s="41">
        <f t="shared" si="5"/>
        <v>10338</v>
      </c>
      <c r="I30" s="50" t="s">
        <v>256</v>
      </c>
      <c r="J30" s="51" t="s">
        <v>257</v>
      </c>
      <c r="K30" s="50">
        <v>10338</v>
      </c>
      <c r="L30" s="50" t="s">
        <v>258</v>
      </c>
      <c r="M30" s="51" t="s">
        <v>178</v>
      </c>
      <c r="N30" s="51" t="s">
        <v>253</v>
      </c>
      <c r="O30" s="52" t="s">
        <v>254</v>
      </c>
      <c r="P30" s="53" t="s">
        <v>259</v>
      </c>
    </row>
    <row r="31" spans="1:16" ht="12.75" customHeight="1" thickBot="1" x14ac:dyDescent="0.25">
      <c r="A31" s="41" t="str">
        <f t="shared" si="0"/>
        <v>BAVM 117 </v>
      </c>
      <c r="B31" s="13" t="str">
        <f t="shared" si="1"/>
        <v>I</v>
      </c>
      <c r="C31" s="41">
        <f t="shared" si="2"/>
        <v>51078.5389</v>
      </c>
      <c r="D31" s="10" t="str">
        <f t="shared" si="3"/>
        <v>vis</v>
      </c>
      <c r="E31" s="49">
        <f>VLOOKUP(C31,Active!C$21:E$961,3,FALSE)</f>
        <v>10793.021302500778</v>
      </c>
      <c r="F31" s="13" t="s">
        <v>89</v>
      </c>
      <c r="G31" s="10" t="str">
        <f t="shared" si="4"/>
        <v>51078.5389</v>
      </c>
      <c r="H31" s="41">
        <f t="shared" si="5"/>
        <v>10793</v>
      </c>
      <c r="I31" s="50" t="s">
        <v>260</v>
      </c>
      <c r="J31" s="51" t="s">
        <v>261</v>
      </c>
      <c r="K31" s="50">
        <v>10793</v>
      </c>
      <c r="L31" s="50" t="s">
        <v>262</v>
      </c>
      <c r="M31" s="51" t="s">
        <v>178</v>
      </c>
      <c r="N31" s="51" t="s">
        <v>253</v>
      </c>
      <c r="O31" s="52" t="s">
        <v>254</v>
      </c>
      <c r="P31" s="53" t="s">
        <v>259</v>
      </c>
    </row>
    <row r="32" spans="1:16" ht="12.75" customHeight="1" thickBot="1" x14ac:dyDescent="0.25">
      <c r="A32" s="41" t="str">
        <f t="shared" si="0"/>
        <v>IBVS 5378 </v>
      </c>
      <c r="B32" s="13" t="str">
        <f t="shared" si="1"/>
        <v>I</v>
      </c>
      <c r="C32" s="41">
        <f t="shared" si="2"/>
        <v>52552.806299999997</v>
      </c>
      <c r="D32" s="10" t="str">
        <f t="shared" si="3"/>
        <v>vis</v>
      </c>
      <c r="E32" s="49">
        <f>VLOOKUP(C32,Active!C$21:E$961,3,FALSE)</f>
        <v>12783.014961727578</v>
      </c>
      <c r="F32" s="13" t="s">
        <v>89</v>
      </c>
      <c r="G32" s="10" t="str">
        <f t="shared" si="4"/>
        <v>52552.8063</v>
      </c>
      <c r="H32" s="41">
        <f t="shared" si="5"/>
        <v>12783</v>
      </c>
      <c r="I32" s="50" t="s">
        <v>276</v>
      </c>
      <c r="J32" s="51" t="s">
        <v>277</v>
      </c>
      <c r="K32" s="50">
        <v>12783</v>
      </c>
      <c r="L32" s="50" t="s">
        <v>278</v>
      </c>
      <c r="M32" s="51" t="s">
        <v>178</v>
      </c>
      <c r="N32" s="51" t="s">
        <v>179</v>
      </c>
      <c r="O32" s="52" t="s">
        <v>279</v>
      </c>
      <c r="P32" s="53" t="s">
        <v>280</v>
      </c>
    </row>
    <row r="33" spans="1:16" ht="12.75" customHeight="1" thickBot="1" x14ac:dyDescent="0.25">
      <c r="A33" s="41" t="str">
        <f t="shared" si="0"/>
        <v>BAVM 172 </v>
      </c>
      <c r="B33" s="13" t="str">
        <f t="shared" si="1"/>
        <v>I</v>
      </c>
      <c r="C33" s="41">
        <f t="shared" si="2"/>
        <v>53003.2399</v>
      </c>
      <c r="D33" s="10" t="str">
        <f t="shared" si="3"/>
        <v>vis</v>
      </c>
      <c r="E33" s="49">
        <f>VLOOKUP(C33,Active!C$21:E$961,3,FALSE)</f>
        <v>13391.018644032911</v>
      </c>
      <c r="F33" s="13" t="s">
        <v>89</v>
      </c>
      <c r="G33" s="10" t="str">
        <f t="shared" si="4"/>
        <v>53003.2399</v>
      </c>
      <c r="H33" s="41">
        <f t="shared" si="5"/>
        <v>13391</v>
      </c>
      <c r="I33" s="50" t="s">
        <v>285</v>
      </c>
      <c r="J33" s="51" t="s">
        <v>286</v>
      </c>
      <c r="K33" s="50">
        <v>13391</v>
      </c>
      <c r="L33" s="50" t="s">
        <v>287</v>
      </c>
      <c r="M33" s="51" t="s">
        <v>178</v>
      </c>
      <c r="N33" s="51" t="s">
        <v>288</v>
      </c>
      <c r="O33" s="52" t="s">
        <v>289</v>
      </c>
      <c r="P33" s="53" t="s">
        <v>290</v>
      </c>
    </row>
    <row r="34" spans="1:16" ht="12.75" customHeight="1" thickBot="1" x14ac:dyDescent="0.25">
      <c r="A34" s="41" t="str">
        <f t="shared" si="0"/>
        <v>IBVS 5843 </v>
      </c>
      <c r="B34" s="13" t="str">
        <f t="shared" si="1"/>
        <v>I</v>
      </c>
      <c r="C34" s="41">
        <f t="shared" si="2"/>
        <v>53287.716800000002</v>
      </c>
      <c r="D34" s="10" t="str">
        <f t="shared" si="3"/>
        <v>vis</v>
      </c>
      <c r="E34" s="49">
        <f>VLOOKUP(C34,Active!C$21:E$961,3,FALSE)</f>
        <v>13775.010874476657</v>
      </c>
      <c r="F34" s="13" t="s">
        <v>89</v>
      </c>
      <c r="G34" s="10" t="str">
        <f t="shared" si="4"/>
        <v>53287.7168</v>
      </c>
      <c r="H34" s="41">
        <f t="shared" si="5"/>
        <v>13775</v>
      </c>
      <c r="I34" s="50" t="s">
        <v>297</v>
      </c>
      <c r="J34" s="51" t="s">
        <v>298</v>
      </c>
      <c r="K34" s="50" t="s">
        <v>299</v>
      </c>
      <c r="L34" s="50" t="s">
        <v>300</v>
      </c>
      <c r="M34" s="51" t="s">
        <v>265</v>
      </c>
      <c r="N34" s="51" t="s">
        <v>288</v>
      </c>
      <c r="O34" s="52" t="s">
        <v>301</v>
      </c>
      <c r="P34" s="53" t="s">
        <v>302</v>
      </c>
    </row>
    <row r="35" spans="1:16" ht="12.75" customHeight="1" thickBot="1" x14ac:dyDescent="0.25">
      <c r="A35" s="41" t="str">
        <f t="shared" si="0"/>
        <v>JAAVSO 36(2);171 </v>
      </c>
      <c r="B35" s="13" t="str">
        <f t="shared" si="1"/>
        <v>I</v>
      </c>
      <c r="C35" s="41">
        <f t="shared" si="2"/>
        <v>54416.761299999998</v>
      </c>
      <c r="D35" s="10" t="str">
        <f t="shared" si="3"/>
        <v>vis</v>
      </c>
      <c r="E35" s="49">
        <f>VLOOKUP(C35,Active!C$21:E$961,3,FALSE)</f>
        <v>15299.01621840876</v>
      </c>
      <c r="F35" s="13" t="s">
        <v>89</v>
      </c>
      <c r="G35" s="10" t="str">
        <f t="shared" si="4"/>
        <v>54416.7613</v>
      </c>
      <c r="H35" s="41">
        <f t="shared" si="5"/>
        <v>15299</v>
      </c>
      <c r="I35" s="50" t="s">
        <v>318</v>
      </c>
      <c r="J35" s="51" t="s">
        <v>319</v>
      </c>
      <c r="K35" s="50" t="s">
        <v>320</v>
      </c>
      <c r="L35" s="50" t="s">
        <v>283</v>
      </c>
      <c r="M35" s="51" t="s">
        <v>265</v>
      </c>
      <c r="N35" s="51" t="s">
        <v>295</v>
      </c>
      <c r="O35" s="52" t="s">
        <v>321</v>
      </c>
      <c r="P35" s="53" t="s">
        <v>322</v>
      </c>
    </row>
    <row r="36" spans="1:16" ht="12.75" customHeight="1" thickBot="1" x14ac:dyDescent="0.25">
      <c r="A36" s="41" t="str">
        <f t="shared" si="0"/>
        <v>JAAVSO 36(2);171 </v>
      </c>
      <c r="B36" s="13" t="str">
        <f t="shared" si="1"/>
        <v>I</v>
      </c>
      <c r="C36" s="41">
        <f t="shared" si="2"/>
        <v>54448.616600000001</v>
      </c>
      <c r="D36" s="10" t="str">
        <f t="shared" si="3"/>
        <v>vis</v>
      </c>
      <c r="E36" s="49">
        <f>VLOOKUP(C36,Active!C$21:E$961,3,FALSE)</f>
        <v>15342.015097046906</v>
      </c>
      <c r="F36" s="13" t="s">
        <v>89</v>
      </c>
      <c r="G36" s="10" t="str">
        <f t="shared" si="4"/>
        <v>54448.6166</v>
      </c>
      <c r="H36" s="41">
        <f t="shared" si="5"/>
        <v>15342</v>
      </c>
      <c r="I36" s="50" t="s">
        <v>323</v>
      </c>
      <c r="J36" s="51" t="s">
        <v>324</v>
      </c>
      <c r="K36" s="50" t="s">
        <v>325</v>
      </c>
      <c r="L36" s="50" t="s">
        <v>326</v>
      </c>
      <c r="M36" s="51" t="s">
        <v>265</v>
      </c>
      <c r="N36" s="51" t="s">
        <v>295</v>
      </c>
      <c r="O36" s="52" t="s">
        <v>317</v>
      </c>
      <c r="P36" s="53" t="s">
        <v>322</v>
      </c>
    </row>
    <row r="37" spans="1:16" ht="12.75" customHeight="1" thickBot="1" x14ac:dyDescent="0.25">
      <c r="A37" s="41" t="str">
        <f t="shared" si="0"/>
        <v> JAAVSO 37;44 </v>
      </c>
      <c r="B37" s="13" t="str">
        <f t="shared" si="1"/>
        <v>I</v>
      </c>
      <c r="C37" s="41">
        <f t="shared" si="2"/>
        <v>54788.661399999997</v>
      </c>
      <c r="D37" s="10" t="str">
        <f t="shared" si="3"/>
        <v>vis</v>
      </c>
      <c r="E37" s="49">
        <f>VLOOKUP(C37,Active!C$21:E$961,3,FALSE)</f>
        <v>15801.013916293019</v>
      </c>
      <c r="F37" s="13" t="s">
        <v>89</v>
      </c>
      <c r="G37" s="10" t="str">
        <f t="shared" si="4"/>
        <v>54788.6614</v>
      </c>
      <c r="H37" s="41">
        <f t="shared" si="5"/>
        <v>15801</v>
      </c>
      <c r="I37" s="50" t="s">
        <v>327</v>
      </c>
      <c r="J37" s="51" t="s">
        <v>328</v>
      </c>
      <c r="K37" s="50" t="s">
        <v>329</v>
      </c>
      <c r="L37" s="50" t="s">
        <v>330</v>
      </c>
      <c r="M37" s="51" t="s">
        <v>265</v>
      </c>
      <c r="N37" s="51" t="s">
        <v>295</v>
      </c>
      <c r="O37" s="52" t="s">
        <v>296</v>
      </c>
      <c r="P37" s="52" t="s">
        <v>331</v>
      </c>
    </row>
    <row r="38" spans="1:16" ht="12.75" customHeight="1" thickBot="1" x14ac:dyDescent="0.25">
      <c r="A38" s="41" t="str">
        <f t="shared" si="0"/>
        <v> JAAVSO 38;120 </v>
      </c>
      <c r="B38" s="13" t="str">
        <f t="shared" si="1"/>
        <v>I</v>
      </c>
      <c r="C38" s="41">
        <f t="shared" si="2"/>
        <v>55151.672700000003</v>
      </c>
      <c r="D38" s="10" t="str">
        <f t="shared" si="3"/>
        <v>vis</v>
      </c>
      <c r="E38" s="49">
        <f>VLOOKUP(C38,Active!C$21:E$961,3,FALSE)</f>
        <v>16291.013345994639</v>
      </c>
      <c r="F38" s="13" t="s">
        <v>89</v>
      </c>
      <c r="G38" s="10" t="str">
        <f t="shared" si="4"/>
        <v>55151.6727</v>
      </c>
      <c r="H38" s="41">
        <f t="shared" si="5"/>
        <v>16291</v>
      </c>
      <c r="I38" s="50" t="s">
        <v>343</v>
      </c>
      <c r="J38" s="51" t="s">
        <v>344</v>
      </c>
      <c r="K38" s="50" t="s">
        <v>345</v>
      </c>
      <c r="L38" s="50" t="s">
        <v>346</v>
      </c>
      <c r="M38" s="51" t="s">
        <v>265</v>
      </c>
      <c r="N38" s="51" t="s">
        <v>295</v>
      </c>
      <c r="O38" s="52" t="s">
        <v>317</v>
      </c>
      <c r="P38" s="52" t="s">
        <v>347</v>
      </c>
    </row>
    <row r="39" spans="1:16" ht="12.75" customHeight="1" thickBot="1" x14ac:dyDescent="0.25">
      <c r="A39" s="41" t="str">
        <f t="shared" si="0"/>
        <v> JAAVSO 38;120 </v>
      </c>
      <c r="B39" s="13" t="str">
        <f t="shared" si="1"/>
        <v>I</v>
      </c>
      <c r="C39" s="41">
        <f t="shared" si="2"/>
        <v>55174.639900000002</v>
      </c>
      <c r="D39" s="10" t="str">
        <f t="shared" si="3"/>
        <v>vis</v>
      </c>
      <c r="E39" s="49">
        <f>VLOOKUP(C39,Active!C$21:E$961,3,FALSE)</f>
        <v>16322.0149013232</v>
      </c>
      <c r="F39" s="13" t="s">
        <v>89</v>
      </c>
      <c r="G39" s="10" t="str">
        <f t="shared" si="4"/>
        <v>55174.6399</v>
      </c>
      <c r="H39" s="41">
        <f t="shared" si="5"/>
        <v>16322</v>
      </c>
      <c r="I39" s="50" t="s">
        <v>348</v>
      </c>
      <c r="J39" s="51" t="s">
        <v>349</v>
      </c>
      <c r="K39" s="50" t="s">
        <v>350</v>
      </c>
      <c r="L39" s="50" t="s">
        <v>351</v>
      </c>
      <c r="M39" s="51" t="s">
        <v>265</v>
      </c>
      <c r="N39" s="51" t="s">
        <v>295</v>
      </c>
      <c r="O39" s="52" t="s">
        <v>296</v>
      </c>
      <c r="P39" s="52" t="s">
        <v>347</v>
      </c>
    </row>
    <row r="40" spans="1:16" ht="12.75" customHeight="1" thickBot="1" x14ac:dyDescent="0.25">
      <c r="A40" s="41" t="str">
        <f t="shared" si="0"/>
        <v> JAAVSO 39;177 </v>
      </c>
      <c r="B40" s="13" t="str">
        <f t="shared" si="1"/>
        <v>I</v>
      </c>
      <c r="C40" s="41">
        <f t="shared" si="2"/>
        <v>55514.684300000001</v>
      </c>
      <c r="D40" s="10" t="str">
        <f t="shared" si="3"/>
        <v>CCD</v>
      </c>
      <c r="E40" s="49">
        <f>VLOOKUP(C40,Active!C$21:E$961,3,FALSE)</f>
        <v>16781.01318064185</v>
      </c>
      <c r="F40" s="13" t="str">
        <f>LEFT(M40,1)</f>
        <v>C</v>
      </c>
      <c r="G40" s="10" t="str">
        <f t="shared" si="4"/>
        <v>55514.6843</v>
      </c>
      <c r="H40" s="41">
        <f t="shared" si="5"/>
        <v>16781</v>
      </c>
      <c r="I40" s="50" t="s">
        <v>352</v>
      </c>
      <c r="J40" s="51" t="s">
        <v>353</v>
      </c>
      <c r="K40" s="50" t="s">
        <v>354</v>
      </c>
      <c r="L40" s="50" t="s">
        <v>355</v>
      </c>
      <c r="M40" s="51" t="s">
        <v>265</v>
      </c>
      <c r="N40" s="51" t="s">
        <v>89</v>
      </c>
      <c r="O40" s="52" t="s">
        <v>317</v>
      </c>
      <c r="P40" s="52" t="s">
        <v>356</v>
      </c>
    </row>
    <row r="41" spans="1:16" ht="12.75" customHeight="1" thickBot="1" x14ac:dyDescent="0.25">
      <c r="A41" s="41" t="str">
        <f t="shared" si="0"/>
        <v>IBVS 6011 </v>
      </c>
      <c r="B41" s="13" t="str">
        <f t="shared" si="1"/>
        <v>I</v>
      </c>
      <c r="C41" s="41">
        <f t="shared" si="2"/>
        <v>55903.624000000003</v>
      </c>
      <c r="D41" s="10" t="str">
        <f t="shared" si="3"/>
        <v>CCD</v>
      </c>
      <c r="E41" s="49">
        <f>VLOOKUP(C41,Active!C$21:E$961,3,FALSE)</f>
        <v>17306.011248713883</v>
      </c>
      <c r="F41" s="13" t="str">
        <f>LEFT(M41,1)</f>
        <v>C</v>
      </c>
      <c r="G41" s="10" t="str">
        <f t="shared" si="4"/>
        <v>55903.624</v>
      </c>
      <c r="H41" s="41">
        <f t="shared" si="5"/>
        <v>17306</v>
      </c>
      <c r="I41" s="50" t="s">
        <v>357</v>
      </c>
      <c r="J41" s="51" t="s">
        <v>358</v>
      </c>
      <c r="K41" s="50" t="s">
        <v>359</v>
      </c>
      <c r="L41" s="50" t="s">
        <v>360</v>
      </c>
      <c r="M41" s="51" t="s">
        <v>265</v>
      </c>
      <c r="N41" s="51" t="s">
        <v>89</v>
      </c>
      <c r="O41" s="52" t="s">
        <v>361</v>
      </c>
      <c r="P41" s="53" t="s">
        <v>362</v>
      </c>
    </row>
    <row r="42" spans="1:16" ht="12.75" customHeight="1" thickBot="1" x14ac:dyDescent="0.25">
      <c r="A42" s="41" t="str">
        <f t="shared" si="0"/>
        <v> JAAVSO 40;975 </v>
      </c>
      <c r="B42" s="13" t="str">
        <f t="shared" si="1"/>
        <v>I</v>
      </c>
      <c r="C42" s="41">
        <f t="shared" si="2"/>
        <v>55903.624400000001</v>
      </c>
      <c r="D42" s="10" t="str">
        <f t="shared" si="3"/>
        <v>CCD</v>
      </c>
      <c r="E42" s="49">
        <f>VLOOKUP(C42,Active!C$21:E$961,3,FALSE)</f>
        <v>17306.011788641346</v>
      </c>
      <c r="F42" s="13" t="str">
        <f>LEFT(M42,1)</f>
        <v>C</v>
      </c>
      <c r="G42" s="10" t="str">
        <f t="shared" si="4"/>
        <v>55903.6244</v>
      </c>
      <c r="H42" s="41">
        <f t="shared" si="5"/>
        <v>17306</v>
      </c>
      <c r="I42" s="50" t="s">
        <v>363</v>
      </c>
      <c r="J42" s="51" t="s">
        <v>364</v>
      </c>
      <c r="K42" s="50" t="s">
        <v>359</v>
      </c>
      <c r="L42" s="50" t="s">
        <v>365</v>
      </c>
      <c r="M42" s="51" t="s">
        <v>265</v>
      </c>
      <c r="N42" s="51" t="s">
        <v>89</v>
      </c>
      <c r="O42" s="52" t="s">
        <v>317</v>
      </c>
      <c r="P42" s="52" t="s">
        <v>366</v>
      </c>
    </row>
    <row r="43" spans="1:16" ht="12.75" customHeight="1" thickBot="1" x14ac:dyDescent="0.25">
      <c r="A43" s="41" t="str">
        <f t="shared" ref="A43:A74" si="6">P43</f>
        <v> JAAVSO 41;122 </v>
      </c>
      <c r="B43" s="13" t="str">
        <f t="shared" ref="B43:B74" si="7">IF(H43=INT(H43),"I","II")</f>
        <v>I</v>
      </c>
      <c r="C43" s="41">
        <f t="shared" ref="C43:C74" si="8">1*G43</f>
        <v>56243.669800000003</v>
      </c>
      <c r="D43" s="10" t="str">
        <f t="shared" ref="D43:D74" si="9">VLOOKUP(F43,I$1:J$5,2,FALSE)</f>
        <v>CCD</v>
      </c>
      <c r="E43" s="49">
        <f>VLOOKUP(C43,Active!C$21:E$961,3,FALSE)</f>
        <v>17765.011417778671</v>
      </c>
      <c r="F43" s="13" t="str">
        <f>LEFT(M43,1)</f>
        <v>C</v>
      </c>
      <c r="G43" s="10" t="str">
        <f t="shared" ref="G43:G74" si="10">MID(I43,3,LEN(I43)-3)</f>
        <v>56243.6698</v>
      </c>
      <c r="H43" s="41">
        <f t="shared" ref="H43:H74" si="11">1*K43</f>
        <v>17765</v>
      </c>
      <c r="I43" s="50" t="s">
        <v>367</v>
      </c>
      <c r="J43" s="51" t="s">
        <v>368</v>
      </c>
      <c r="K43" s="50" t="s">
        <v>369</v>
      </c>
      <c r="L43" s="50" t="s">
        <v>370</v>
      </c>
      <c r="M43" s="51" t="s">
        <v>265</v>
      </c>
      <c r="N43" s="51" t="s">
        <v>89</v>
      </c>
      <c r="O43" s="52" t="s">
        <v>317</v>
      </c>
      <c r="P43" s="52" t="s">
        <v>371</v>
      </c>
    </row>
    <row r="44" spans="1:16" ht="12.75" customHeight="1" thickBot="1" x14ac:dyDescent="0.25">
      <c r="A44" s="41" t="str">
        <f t="shared" si="6"/>
        <v> JAAVSO 42;426 </v>
      </c>
      <c r="B44" s="13" t="str">
        <f t="shared" si="7"/>
        <v>I</v>
      </c>
      <c r="C44" s="41">
        <f t="shared" si="8"/>
        <v>56603.718999999997</v>
      </c>
      <c r="D44" s="10" t="str">
        <f t="shared" si="9"/>
        <v>vis</v>
      </c>
      <c r="E44" s="49">
        <f>VLOOKUP(C44,Active!C$21:E$961,3,FALSE)</f>
        <v>18251.012549601619</v>
      </c>
      <c r="F44" s="13" t="s">
        <v>89</v>
      </c>
      <c r="G44" s="10" t="str">
        <f t="shared" si="10"/>
        <v>56603.7190</v>
      </c>
      <c r="H44" s="41">
        <f t="shared" si="11"/>
        <v>18251</v>
      </c>
      <c r="I44" s="50" t="s">
        <v>383</v>
      </c>
      <c r="J44" s="51" t="s">
        <v>384</v>
      </c>
      <c r="K44" s="50" t="s">
        <v>385</v>
      </c>
      <c r="L44" s="50" t="s">
        <v>341</v>
      </c>
      <c r="M44" s="51" t="s">
        <v>265</v>
      </c>
      <c r="N44" s="51" t="s">
        <v>89</v>
      </c>
      <c r="O44" s="52" t="s">
        <v>317</v>
      </c>
      <c r="P44" s="52" t="s">
        <v>386</v>
      </c>
    </row>
    <row r="45" spans="1:16" ht="12.75" customHeight="1" thickBot="1" x14ac:dyDescent="0.25">
      <c r="A45" s="41" t="str">
        <f t="shared" si="6"/>
        <v> AN 253.200 </v>
      </c>
      <c r="B45" s="13" t="str">
        <f t="shared" si="7"/>
        <v>I</v>
      </c>
      <c r="C45" s="41">
        <f t="shared" si="8"/>
        <v>25502.499</v>
      </c>
      <c r="D45" s="10" t="str">
        <f t="shared" si="9"/>
        <v>vis</v>
      </c>
      <c r="E45" s="49">
        <f>VLOOKUP(C45,Active!C$21:E$961,3,FALSE)</f>
        <v>-23729.994826819951</v>
      </c>
      <c r="F45" s="13" t="s">
        <v>89</v>
      </c>
      <c r="G45" s="10" t="str">
        <f t="shared" si="10"/>
        <v>25502.499</v>
      </c>
      <c r="H45" s="41">
        <f t="shared" si="11"/>
        <v>-23730</v>
      </c>
      <c r="I45" s="50" t="s">
        <v>92</v>
      </c>
      <c r="J45" s="51" t="s">
        <v>93</v>
      </c>
      <c r="K45" s="50">
        <v>-23730</v>
      </c>
      <c r="L45" s="50" t="s">
        <v>94</v>
      </c>
      <c r="M45" s="51" t="s">
        <v>95</v>
      </c>
      <c r="N45" s="51"/>
      <c r="O45" s="52" t="s">
        <v>96</v>
      </c>
      <c r="P45" s="52" t="s">
        <v>97</v>
      </c>
    </row>
    <row r="46" spans="1:16" ht="12.75" customHeight="1" thickBot="1" x14ac:dyDescent="0.25">
      <c r="A46" s="41" t="str">
        <f t="shared" si="6"/>
        <v> AN 253.200 </v>
      </c>
      <c r="B46" s="13" t="str">
        <f t="shared" si="7"/>
        <v>I</v>
      </c>
      <c r="C46" s="41">
        <f t="shared" si="8"/>
        <v>26631.532999999999</v>
      </c>
      <c r="D46" s="10" t="str">
        <f t="shared" si="9"/>
        <v>vis</v>
      </c>
      <c r="E46" s="49">
        <f>VLOOKUP(C46,Active!C$21:E$961,3,FALSE)</f>
        <v>-22206.003655983863</v>
      </c>
      <c r="F46" s="13" t="s">
        <v>89</v>
      </c>
      <c r="G46" s="10" t="str">
        <f t="shared" si="10"/>
        <v>26631.533</v>
      </c>
      <c r="H46" s="41">
        <f t="shared" si="11"/>
        <v>-22206</v>
      </c>
      <c r="I46" s="50" t="s">
        <v>98</v>
      </c>
      <c r="J46" s="51" t="s">
        <v>99</v>
      </c>
      <c r="K46" s="50">
        <v>-22206</v>
      </c>
      <c r="L46" s="50" t="s">
        <v>91</v>
      </c>
      <c r="M46" s="51" t="s">
        <v>95</v>
      </c>
      <c r="N46" s="51"/>
      <c r="O46" s="52" t="s">
        <v>96</v>
      </c>
      <c r="P46" s="52" t="s">
        <v>97</v>
      </c>
    </row>
    <row r="47" spans="1:16" ht="12.75" customHeight="1" thickBot="1" x14ac:dyDescent="0.25">
      <c r="A47" s="41" t="str">
        <f t="shared" si="6"/>
        <v> AN 253.200 </v>
      </c>
      <c r="B47" s="13" t="str">
        <f t="shared" si="7"/>
        <v>I</v>
      </c>
      <c r="C47" s="41">
        <f t="shared" si="8"/>
        <v>26991.587</v>
      </c>
      <c r="D47" s="10" t="str">
        <f t="shared" si="9"/>
        <v>vis</v>
      </c>
      <c r="E47" s="49">
        <f>VLOOKUP(C47,Active!C$21:E$961,3,FALSE)</f>
        <v>-21719.996045031297</v>
      </c>
      <c r="F47" s="13" t="s">
        <v>89</v>
      </c>
      <c r="G47" s="10" t="str">
        <f t="shared" si="10"/>
        <v>26991.587</v>
      </c>
      <c r="H47" s="41">
        <f t="shared" si="11"/>
        <v>-21720</v>
      </c>
      <c r="I47" s="50" t="s">
        <v>100</v>
      </c>
      <c r="J47" s="51" t="s">
        <v>101</v>
      </c>
      <c r="K47" s="50">
        <v>-21720</v>
      </c>
      <c r="L47" s="50" t="s">
        <v>102</v>
      </c>
      <c r="M47" s="51" t="s">
        <v>95</v>
      </c>
      <c r="N47" s="51"/>
      <c r="O47" s="52" t="s">
        <v>96</v>
      </c>
      <c r="P47" s="52" t="s">
        <v>97</v>
      </c>
    </row>
    <row r="48" spans="1:16" ht="12.75" customHeight="1" thickBot="1" x14ac:dyDescent="0.25">
      <c r="A48" s="41" t="str">
        <f t="shared" si="6"/>
        <v> COVS </v>
      </c>
      <c r="B48" s="13" t="str">
        <f t="shared" si="7"/>
        <v>I</v>
      </c>
      <c r="C48" s="41">
        <f t="shared" si="8"/>
        <v>28833.302</v>
      </c>
      <c r="D48" s="10" t="str">
        <f t="shared" si="9"/>
        <v>vis</v>
      </c>
      <c r="E48" s="49">
        <f>VLOOKUP(C48,Active!C$21:E$961,3,FALSE)</f>
        <v>-19234.014755542776</v>
      </c>
      <c r="F48" s="13" t="s">
        <v>89</v>
      </c>
      <c r="G48" s="10" t="str">
        <f t="shared" si="10"/>
        <v>28833.302</v>
      </c>
      <c r="H48" s="41">
        <f t="shared" si="11"/>
        <v>-19234</v>
      </c>
      <c r="I48" s="50" t="s">
        <v>103</v>
      </c>
      <c r="J48" s="51" t="s">
        <v>104</v>
      </c>
      <c r="K48" s="50">
        <v>-19234</v>
      </c>
      <c r="L48" s="50" t="s">
        <v>105</v>
      </c>
      <c r="M48" s="51" t="s">
        <v>106</v>
      </c>
      <c r="N48" s="51"/>
      <c r="O48" s="52" t="s">
        <v>107</v>
      </c>
      <c r="P48" s="52" t="s">
        <v>108</v>
      </c>
    </row>
    <row r="49" spans="1:16" ht="12.75" customHeight="1" thickBot="1" x14ac:dyDescent="0.25">
      <c r="A49" s="41" t="str">
        <f t="shared" si="6"/>
        <v> COVS </v>
      </c>
      <c r="B49" s="13" t="str">
        <f t="shared" si="7"/>
        <v>II</v>
      </c>
      <c r="C49" s="41">
        <f t="shared" si="8"/>
        <v>28834.454000000002</v>
      </c>
      <c r="D49" s="10" t="str">
        <f t="shared" si="9"/>
        <v>vis</v>
      </c>
      <c r="E49" s="49">
        <f>VLOOKUP(C49,Active!C$21:E$961,3,FALSE)</f>
        <v>-19232.459764436389</v>
      </c>
      <c r="F49" s="13" t="s">
        <v>89</v>
      </c>
      <c r="G49" s="10" t="str">
        <f t="shared" si="10"/>
        <v>28834.454</v>
      </c>
      <c r="H49" s="41">
        <f t="shared" si="11"/>
        <v>-19232.5</v>
      </c>
      <c r="I49" s="50" t="s">
        <v>109</v>
      </c>
      <c r="J49" s="51" t="s">
        <v>110</v>
      </c>
      <c r="K49" s="50">
        <v>-19232.5</v>
      </c>
      <c r="L49" s="50" t="s">
        <v>111</v>
      </c>
      <c r="M49" s="51" t="s">
        <v>106</v>
      </c>
      <c r="N49" s="51"/>
      <c r="O49" s="52" t="s">
        <v>107</v>
      </c>
      <c r="P49" s="52" t="s">
        <v>108</v>
      </c>
    </row>
    <row r="50" spans="1:16" ht="12.75" customHeight="1" thickBot="1" x14ac:dyDescent="0.25">
      <c r="A50" s="41" t="str">
        <f t="shared" si="6"/>
        <v> COVS </v>
      </c>
      <c r="B50" s="13" t="str">
        <f t="shared" si="7"/>
        <v>I</v>
      </c>
      <c r="C50" s="41">
        <f t="shared" si="8"/>
        <v>28836.256000000001</v>
      </c>
      <c r="D50" s="10" t="str">
        <f t="shared" si="9"/>
        <v>vis</v>
      </c>
      <c r="E50" s="49">
        <f>VLOOKUP(C50,Active!C$21:E$961,3,FALSE)</f>
        <v>-19230.02739119533</v>
      </c>
      <c r="F50" s="13" t="s">
        <v>89</v>
      </c>
      <c r="G50" s="10" t="str">
        <f t="shared" si="10"/>
        <v>28836.256</v>
      </c>
      <c r="H50" s="41">
        <f t="shared" si="11"/>
        <v>-19230</v>
      </c>
      <c r="I50" s="50" t="s">
        <v>112</v>
      </c>
      <c r="J50" s="51" t="s">
        <v>113</v>
      </c>
      <c r="K50" s="50">
        <v>-19230</v>
      </c>
      <c r="L50" s="50" t="s">
        <v>114</v>
      </c>
      <c r="M50" s="51" t="s">
        <v>106</v>
      </c>
      <c r="N50" s="51"/>
      <c r="O50" s="52" t="s">
        <v>107</v>
      </c>
      <c r="P50" s="52" t="s">
        <v>108</v>
      </c>
    </row>
    <row r="51" spans="1:16" ht="12.75" customHeight="1" thickBot="1" x14ac:dyDescent="0.25">
      <c r="A51" s="41" t="str">
        <f t="shared" si="6"/>
        <v> COVS </v>
      </c>
      <c r="B51" s="13" t="str">
        <f t="shared" si="7"/>
        <v>I</v>
      </c>
      <c r="C51" s="41">
        <f t="shared" si="8"/>
        <v>28839.232</v>
      </c>
      <c r="D51" s="10" t="str">
        <f t="shared" si="9"/>
        <v>vis</v>
      </c>
      <c r="E51" s="49">
        <f>VLOOKUP(C51,Active!C$21:E$961,3,FALSE)</f>
        <v>-19226.01033083718</v>
      </c>
      <c r="F51" s="13" t="s">
        <v>89</v>
      </c>
      <c r="G51" s="10" t="str">
        <f t="shared" si="10"/>
        <v>28839.232</v>
      </c>
      <c r="H51" s="41">
        <f t="shared" si="11"/>
        <v>-19226</v>
      </c>
      <c r="I51" s="50" t="s">
        <v>115</v>
      </c>
      <c r="J51" s="51" t="s">
        <v>116</v>
      </c>
      <c r="K51" s="50">
        <v>-19226</v>
      </c>
      <c r="L51" s="50" t="s">
        <v>117</v>
      </c>
      <c r="M51" s="51" t="s">
        <v>106</v>
      </c>
      <c r="N51" s="51"/>
      <c r="O51" s="52" t="s">
        <v>107</v>
      </c>
      <c r="P51" s="52" t="s">
        <v>108</v>
      </c>
    </row>
    <row r="52" spans="1:16" ht="12.75" customHeight="1" thickBot="1" x14ac:dyDescent="0.25">
      <c r="A52" s="41" t="str">
        <f t="shared" si="6"/>
        <v> IODE 4.1.209 </v>
      </c>
      <c r="B52" s="13" t="str">
        <f t="shared" si="7"/>
        <v>I</v>
      </c>
      <c r="C52" s="41">
        <f t="shared" si="8"/>
        <v>30651.33</v>
      </c>
      <c r="D52" s="10" t="str">
        <f t="shared" si="9"/>
        <v>vis</v>
      </c>
      <c r="E52" s="49">
        <f>VLOOKUP(C52,Active!C$21:E$961,3,FALSE)</f>
        <v>-16780.006620860564</v>
      </c>
      <c r="F52" s="13" t="s">
        <v>89</v>
      </c>
      <c r="G52" s="10" t="str">
        <f t="shared" si="10"/>
        <v>30651.33</v>
      </c>
      <c r="H52" s="41">
        <f t="shared" si="11"/>
        <v>-16780</v>
      </c>
      <c r="I52" s="50" t="s">
        <v>118</v>
      </c>
      <c r="J52" s="51" t="s">
        <v>119</v>
      </c>
      <c r="K52" s="50">
        <v>-16780</v>
      </c>
      <c r="L52" s="50" t="s">
        <v>120</v>
      </c>
      <c r="M52" s="51" t="s">
        <v>106</v>
      </c>
      <c r="N52" s="51"/>
      <c r="O52" s="52" t="s">
        <v>121</v>
      </c>
      <c r="P52" s="52" t="s">
        <v>122</v>
      </c>
    </row>
    <row r="53" spans="1:16" ht="12.75" customHeight="1" thickBot="1" x14ac:dyDescent="0.25">
      <c r="A53" s="41" t="str">
        <f t="shared" si="6"/>
        <v> IODE 4.1.209 </v>
      </c>
      <c r="B53" s="13" t="str">
        <f t="shared" si="7"/>
        <v>I</v>
      </c>
      <c r="C53" s="41">
        <f t="shared" si="8"/>
        <v>30968.42</v>
      </c>
      <c r="D53" s="10" t="str">
        <f t="shared" si="9"/>
        <v>vis</v>
      </c>
      <c r="E53" s="49">
        <f>VLOOKUP(C53,Active!C$21:E$961,3,FALSE)</f>
        <v>-16351.99261919152</v>
      </c>
      <c r="F53" s="13" t="s">
        <v>89</v>
      </c>
      <c r="G53" s="10" t="str">
        <f t="shared" si="10"/>
        <v>30968.42</v>
      </c>
      <c r="H53" s="41">
        <f t="shared" si="11"/>
        <v>-16352</v>
      </c>
      <c r="I53" s="50" t="s">
        <v>123</v>
      </c>
      <c r="J53" s="51" t="s">
        <v>124</v>
      </c>
      <c r="K53" s="50">
        <v>-16352</v>
      </c>
      <c r="L53" s="50" t="s">
        <v>125</v>
      </c>
      <c r="M53" s="51" t="s">
        <v>106</v>
      </c>
      <c r="N53" s="51"/>
      <c r="O53" s="52" t="s">
        <v>121</v>
      </c>
      <c r="P53" s="52" t="s">
        <v>122</v>
      </c>
    </row>
    <row r="54" spans="1:16" ht="12.75" customHeight="1" thickBot="1" x14ac:dyDescent="0.25">
      <c r="A54" s="41" t="str">
        <f t="shared" si="6"/>
        <v> IODE 4.1.209 </v>
      </c>
      <c r="B54" s="13" t="str">
        <f t="shared" si="7"/>
        <v>I</v>
      </c>
      <c r="C54" s="41">
        <f t="shared" si="8"/>
        <v>30997.3</v>
      </c>
      <c r="D54" s="10" t="str">
        <f t="shared" si="9"/>
        <v>vis</v>
      </c>
      <c r="E54" s="49">
        <f>VLOOKUP(C54,Active!C$21:E$961,3,FALSE)</f>
        <v>-16313.009856038463</v>
      </c>
      <c r="F54" s="13" t="s">
        <v>89</v>
      </c>
      <c r="G54" s="10" t="str">
        <f t="shared" si="10"/>
        <v>30997.30</v>
      </c>
      <c r="H54" s="41">
        <f t="shared" si="11"/>
        <v>-16313</v>
      </c>
      <c r="I54" s="50" t="s">
        <v>126</v>
      </c>
      <c r="J54" s="51" t="s">
        <v>127</v>
      </c>
      <c r="K54" s="50">
        <v>-16313</v>
      </c>
      <c r="L54" s="50" t="s">
        <v>128</v>
      </c>
      <c r="M54" s="51" t="s">
        <v>106</v>
      </c>
      <c r="N54" s="51"/>
      <c r="O54" s="52" t="s">
        <v>121</v>
      </c>
      <c r="P54" s="52" t="s">
        <v>122</v>
      </c>
    </row>
    <row r="55" spans="1:16" ht="12.75" customHeight="1" thickBot="1" x14ac:dyDescent="0.25">
      <c r="A55" s="41" t="str">
        <f t="shared" si="6"/>
        <v> IODE 4.1.209 </v>
      </c>
      <c r="B55" s="13" t="str">
        <f t="shared" si="7"/>
        <v>I</v>
      </c>
      <c r="C55" s="41">
        <f t="shared" si="8"/>
        <v>31000.272000000001</v>
      </c>
      <c r="D55" s="10" t="str">
        <f t="shared" si="9"/>
        <v>vis</v>
      </c>
      <c r="E55" s="49">
        <f>VLOOKUP(C55,Active!C$21:E$961,3,FALSE)</f>
        <v>-16308.998194954982</v>
      </c>
      <c r="F55" s="13" t="s">
        <v>89</v>
      </c>
      <c r="G55" s="10" t="str">
        <f t="shared" si="10"/>
        <v>31000.272</v>
      </c>
      <c r="H55" s="41">
        <f t="shared" si="11"/>
        <v>-16309</v>
      </c>
      <c r="I55" s="50" t="s">
        <v>129</v>
      </c>
      <c r="J55" s="51" t="s">
        <v>130</v>
      </c>
      <c r="K55" s="50">
        <v>-16309</v>
      </c>
      <c r="L55" s="50" t="s">
        <v>131</v>
      </c>
      <c r="M55" s="51" t="s">
        <v>106</v>
      </c>
      <c r="N55" s="51"/>
      <c r="O55" s="52" t="s">
        <v>121</v>
      </c>
      <c r="P55" s="52" t="s">
        <v>122</v>
      </c>
    </row>
    <row r="56" spans="1:16" ht="12.75" customHeight="1" thickBot="1" x14ac:dyDescent="0.25">
      <c r="A56" s="41" t="str">
        <f t="shared" si="6"/>
        <v> ASS 166.206 </v>
      </c>
      <c r="B56" s="13" t="str">
        <f t="shared" si="7"/>
        <v>I</v>
      </c>
      <c r="C56" s="41">
        <f t="shared" si="8"/>
        <v>31020.27</v>
      </c>
      <c r="D56" s="10" t="str">
        <f t="shared" si="9"/>
        <v>vis</v>
      </c>
      <c r="E56" s="49">
        <f>VLOOKUP(C56,Active!C$21:E$961,3,FALSE)</f>
        <v>-16282.004521217628</v>
      </c>
      <c r="F56" s="13" t="s">
        <v>89</v>
      </c>
      <c r="G56" s="10" t="str">
        <f t="shared" si="10"/>
        <v>31020.270</v>
      </c>
      <c r="H56" s="41">
        <f t="shared" si="11"/>
        <v>-16282</v>
      </c>
      <c r="I56" s="50" t="s">
        <v>132</v>
      </c>
      <c r="J56" s="51" t="s">
        <v>133</v>
      </c>
      <c r="K56" s="50">
        <v>-16282</v>
      </c>
      <c r="L56" s="50" t="s">
        <v>91</v>
      </c>
      <c r="M56" s="51" t="s">
        <v>106</v>
      </c>
      <c r="N56" s="51"/>
      <c r="O56" s="52" t="s">
        <v>134</v>
      </c>
      <c r="P56" s="52" t="s">
        <v>135</v>
      </c>
    </row>
    <row r="57" spans="1:16" ht="12.75" customHeight="1" thickBot="1" x14ac:dyDescent="0.25">
      <c r="A57" s="41" t="str">
        <f t="shared" si="6"/>
        <v> IODE 4.1.209 </v>
      </c>
      <c r="B57" s="13" t="str">
        <f t="shared" si="7"/>
        <v>I</v>
      </c>
      <c r="C57" s="41">
        <f t="shared" si="8"/>
        <v>31020.271000000001</v>
      </c>
      <c r="D57" s="10" t="str">
        <f t="shared" si="9"/>
        <v>vis</v>
      </c>
      <c r="E57" s="49">
        <f>VLOOKUP(C57,Active!C$21:E$961,3,FALSE)</f>
        <v>-16282.003171398959</v>
      </c>
      <c r="F57" s="13" t="s">
        <v>89</v>
      </c>
      <c r="G57" s="10" t="str">
        <f t="shared" si="10"/>
        <v>31020.271</v>
      </c>
      <c r="H57" s="41">
        <f t="shared" si="11"/>
        <v>-16282</v>
      </c>
      <c r="I57" s="50" t="s">
        <v>136</v>
      </c>
      <c r="J57" s="51" t="s">
        <v>137</v>
      </c>
      <c r="K57" s="50">
        <v>-16282</v>
      </c>
      <c r="L57" s="50" t="s">
        <v>138</v>
      </c>
      <c r="M57" s="51" t="s">
        <v>106</v>
      </c>
      <c r="N57" s="51"/>
      <c r="O57" s="52" t="s">
        <v>121</v>
      </c>
      <c r="P57" s="52" t="s">
        <v>122</v>
      </c>
    </row>
    <row r="58" spans="1:16" ht="12.75" customHeight="1" thickBot="1" x14ac:dyDescent="0.25">
      <c r="A58" s="41" t="str">
        <f t="shared" si="6"/>
        <v> IODE 4.1.209 </v>
      </c>
      <c r="B58" s="13" t="str">
        <f t="shared" si="7"/>
        <v>I</v>
      </c>
      <c r="C58" s="41">
        <f t="shared" si="8"/>
        <v>31023.238000000001</v>
      </c>
      <c r="D58" s="10" t="str">
        <f t="shared" si="9"/>
        <v>vis</v>
      </c>
      <c r="E58" s="49">
        <f>VLOOKUP(C58,Active!C$21:E$961,3,FALSE)</f>
        <v>-16277.998259408823</v>
      </c>
      <c r="F58" s="13" t="s">
        <v>89</v>
      </c>
      <c r="G58" s="10" t="str">
        <f t="shared" si="10"/>
        <v>31023.238</v>
      </c>
      <c r="H58" s="41">
        <f t="shared" si="11"/>
        <v>-16278</v>
      </c>
      <c r="I58" s="50" t="s">
        <v>139</v>
      </c>
      <c r="J58" s="51" t="s">
        <v>140</v>
      </c>
      <c r="K58" s="50">
        <v>-16278</v>
      </c>
      <c r="L58" s="50" t="s">
        <v>131</v>
      </c>
      <c r="M58" s="51" t="s">
        <v>106</v>
      </c>
      <c r="N58" s="51"/>
      <c r="O58" s="52" t="s">
        <v>121</v>
      </c>
      <c r="P58" s="52" t="s">
        <v>122</v>
      </c>
    </row>
    <row r="59" spans="1:16" ht="12.75" customHeight="1" thickBot="1" x14ac:dyDescent="0.25">
      <c r="A59" s="41" t="str">
        <f t="shared" si="6"/>
        <v> IODE 4.1.209 </v>
      </c>
      <c r="B59" s="13" t="str">
        <f t="shared" si="7"/>
        <v>I</v>
      </c>
      <c r="C59" s="41">
        <f t="shared" si="8"/>
        <v>31058.07</v>
      </c>
      <c r="D59" s="10" t="str">
        <f t="shared" si="9"/>
        <v>vis</v>
      </c>
      <c r="E59" s="49">
        <f>VLOOKUP(C59,Active!C$21:E$961,3,FALSE)</f>
        <v>-16230.981375539461</v>
      </c>
      <c r="F59" s="13" t="s">
        <v>89</v>
      </c>
      <c r="G59" s="10" t="str">
        <f t="shared" si="10"/>
        <v>31058.07</v>
      </c>
      <c r="H59" s="41">
        <f t="shared" si="11"/>
        <v>-16231</v>
      </c>
      <c r="I59" s="50" t="s">
        <v>141</v>
      </c>
      <c r="J59" s="51" t="s">
        <v>142</v>
      </c>
      <c r="K59" s="50">
        <v>-16231</v>
      </c>
      <c r="L59" s="50" t="s">
        <v>125</v>
      </c>
      <c r="M59" s="51" t="s">
        <v>106</v>
      </c>
      <c r="N59" s="51"/>
      <c r="O59" s="52" t="s">
        <v>121</v>
      </c>
      <c r="P59" s="52" t="s">
        <v>122</v>
      </c>
    </row>
    <row r="60" spans="1:16" ht="12.75" customHeight="1" thickBot="1" x14ac:dyDescent="0.25">
      <c r="A60" s="41" t="str">
        <f t="shared" si="6"/>
        <v> IODE 4.1.209 </v>
      </c>
      <c r="B60" s="13" t="str">
        <f t="shared" si="7"/>
        <v>I</v>
      </c>
      <c r="C60" s="41">
        <f t="shared" si="8"/>
        <v>31080.281999999999</v>
      </c>
      <c r="D60" s="10" t="str">
        <f t="shared" si="9"/>
        <v>vis</v>
      </c>
      <c r="E60" s="49">
        <f>VLOOKUP(C60,Active!C$21:E$961,3,FALSE)</f>
        <v>-16200.99920326953</v>
      </c>
      <c r="F60" s="13" t="s">
        <v>89</v>
      </c>
      <c r="G60" s="10" t="str">
        <f t="shared" si="10"/>
        <v>31080.282</v>
      </c>
      <c r="H60" s="41">
        <f t="shared" si="11"/>
        <v>-16201</v>
      </c>
      <c r="I60" s="50" t="s">
        <v>143</v>
      </c>
      <c r="J60" s="51" t="s">
        <v>144</v>
      </c>
      <c r="K60" s="50">
        <v>-16201</v>
      </c>
      <c r="L60" s="50" t="s">
        <v>131</v>
      </c>
      <c r="M60" s="51" t="s">
        <v>106</v>
      </c>
      <c r="N60" s="51"/>
      <c r="O60" s="52" t="s">
        <v>121</v>
      </c>
      <c r="P60" s="52" t="s">
        <v>122</v>
      </c>
    </row>
    <row r="61" spans="1:16" ht="12.75" customHeight="1" thickBot="1" x14ac:dyDescent="0.25">
      <c r="A61" s="41" t="str">
        <f t="shared" si="6"/>
        <v> IODE 4.1.209 </v>
      </c>
      <c r="B61" s="13" t="str">
        <f t="shared" si="7"/>
        <v>I</v>
      </c>
      <c r="C61" s="41">
        <f t="shared" si="8"/>
        <v>31089.17</v>
      </c>
      <c r="D61" s="10" t="str">
        <f t="shared" si="9"/>
        <v>vis</v>
      </c>
      <c r="E61" s="49">
        <f>VLOOKUP(C61,Active!C$21:E$961,3,FALSE)</f>
        <v>-16189.002014941818</v>
      </c>
      <c r="F61" s="13" t="s">
        <v>89</v>
      </c>
      <c r="G61" s="10" t="str">
        <f t="shared" si="10"/>
        <v>31089.170</v>
      </c>
      <c r="H61" s="41">
        <f t="shared" si="11"/>
        <v>-16189</v>
      </c>
      <c r="I61" s="50" t="s">
        <v>145</v>
      </c>
      <c r="J61" s="51" t="s">
        <v>146</v>
      </c>
      <c r="K61" s="50">
        <v>-16189</v>
      </c>
      <c r="L61" s="50" t="s">
        <v>147</v>
      </c>
      <c r="M61" s="51" t="s">
        <v>106</v>
      </c>
      <c r="N61" s="51"/>
      <c r="O61" s="52" t="s">
        <v>121</v>
      </c>
      <c r="P61" s="52" t="s">
        <v>122</v>
      </c>
    </row>
    <row r="62" spans="1:16" ht="12.75" customHeight="1" thickBot="1" x14ac:dyDescent="0.25">
      <c r="A62" s="41" t="str">
        <f t="shared" si="6"/>
        <v> AAC 5.75 </v>
      </c>
      <c r="B62" s="13" t="str">
        <f t="shared" si="7"/>
        <v>I</v>
      </c>
      <c r="C62" s="41">
        <f t="shared" si="8"/>
        <v>33561.353000000003</v>
      </c>
      <c r="D62" s="10" t="str">
        <f t="shared" si="9"/>
        <v>vis</v>
      </c>
      <c r="E62" s="49">
        <f>VLOOKUP(C62,Active!C$21:E$961,3,FALSE)</f>
        <v>-12852.003249013529</v>
      </c>
      <c r="F62" s="13" t="s">
        <v>89</v>
      </c>
      <c r="G62" s="10" t="str">
        <f t="shared" si="10"/>
        <v>33561.353</v>
      </c>
      <c r="H62" s="41">
        <f t="shared" si="11"/>
        <v>-12852</v>
      </c>
      <c r="I62" s="50" t="s">
        <v>148</v>
      </c>
      <c r="J62" s="51" t="s">
        <v>149</v>
      </c>
      <c r="K62" s="50">
        <v>-12852</v>
      </c>
      <c r="L62" s="50" t="s">
        <v>138</v>
      </c>
      <c r="M62" s="51" t="s">
        <v>106</v>
      </c>
      <c r="N62" s="51"/>
      <c r="O62" s="52" t="s">
        <v>150</v>
      </c>
      <c r="P62" s="52" t="s">
        <v>151</v>
      </c>
    </row>
    <row r="63" spans="1:16" ht="12.75" customHeight="1" thickBot="1" x14ac:dyDescent="0.25">
      <c r="A63" s="41" t="str">
        <f t="shared" si="6"/>
        <v> SAC 30.106 </v>
      </c>
      <c r="B63" s="13" t="str">
        <f t="shared" si="7"/>
        <v>I</v>
      </c>
      <c r="C63" s="41">
        <f t="shared" si="8"/>
        <v>36453.592700000001</v>
      </c>
      <c r="D63" s="10" t="str">
        <f t="shared" si="9"/>
        <v>vis</v>
      </c>
      <c r="E63" s="49">
        <f>VLOOKUP(C63,Active!C$21:E$961,3,FALSE)</f>
        <v>-8948.0041074982055</v>
      </c>
      <c r="F63" s="13" t="s">
        <v>89</v>
      </c>
      <c r="G63" s="10" t="str">
        <f t="shared" si="10"/>
        <v>36453.5927</v>
      </c>
      <c r="H63" s="41">
        <f t="shared" si="11"/>
        <v>-8948</v>
      </c>
      <c r="I63" s="50" t="s">
        <v>152</v>
      </c>
      <c r="J63" s="51" t="s">
        <v>153</v>
      </c>
      <c r="K63" s="50">
        <v>-8948</v>
      </c>
      <c r="L63" s="50" t="s">
        <v>154</v>
      </c>
      <c r="M63" s="51" t="s">
        <v>106</v>
      </c>
      <c r="N63" s="51"/>
      <c r="O63" s="52" t="s">
        <v>155</v>
      </c>
      <c r="P63" s="52" t="s">
        <v>156</v>
      </c>
    </row>
    <row r="64" spans="1:16" ht="12.75" customHeight="1" thickBot="1" x14ac:dyDescent="0.25">
      <c r="A64" s="41" t="str">
        <f t="shared" si="6"/>
        <v> AAP 70.356 </v>
      </c>
      <c r="B64" s="13" t="str">
        <f t="shared" si="7"/>
        <v>I</v>
      </c>
      <c r="C64" s="41">
        <f t="shared" si="8"/>
        <v>36453.593000000001</v>
      </c>
      <c r="D64" s="10" t="str">
        <f t="shared" si="9"/>
        <v>vis</v>
      </c>
      <c r="E64" s="49">
        <f>VLOOKUP(C64,Active!C$21:E$961,3,FALSE)</f>
        <v>-8948.0037025526053</v>
      </c>
      <c r="F64" s="13" t="s">
        <v>89</v>
      </c>
      <c r="G64" s="10" t="str">
        <f t="shared" si="10"/>
        <v>36453.593</v>
      </c>
      <c r="H64" s="41">
        <f t="shared" si="11"/>
        <v>-8948</v>
      </c>
      <c r="I64" s="50" t="s">
        <v>157</v>
      </c>
      <c r="J64" s="51" t="s">
        <v>153</v>
      </c>
      <c r="K64" s="50">
        <v>-8948</v>
      </c>
      <c r="L64" s="50" t="s">
        <v>91</v>
      </c>
      <c r="M64" s="51" t="s">
        <v>106</v>
      </c>
      <c r="N64" s="51"/>
      <c r="O64" s="52" t="s">
        <v>158</v>
      </c>
      <c r="P64" s="52" t="s">
        <v>159</v>
      </c>
    </row>
    <row r="65" spans="1:16" ht="12.75" customHeight="1" thickBot="1" x14ac:dyDescent="0.25">
      <c r="A65" s="41" t="str">
        <f t="shared" si="6"/>
        <v> AAP 70.356 </v>
      </c>
      <c r="B65" s="13" t="str">
        <f t="shared" si="7"/>
        <v>I</v>
      </c>
      <c r="C65" s="41">
        <f t="shared" si="8"/>
        <v>36453.597999999998</v>
      </c>
      <c r="D65" s="10" t="str">
        <f t="shared" si="9"/>
        <v>vis</v>
      </c>
      <c r="E65" s="49">
        <f>VLOOKUP(C65,Active!C$21:E$961,3,FALSE)</f>
        <v>-8947.9969534592638</v>
      </c>
      <c r="F65" s="13" t="s">
        <v>89</v>
      </c>
      <c r="G65" s="10" t="str">
        <f t="shared" si="10"/>
        <v>36453.598</v>
      </c>
      <c r="H65" s="41">
        <f t="shared" si="11"/>
        <v>-8948</v>
      </c>
      <c r="I65" s="50" t="s">
        <v>160</v>
      </c>
      <c r="J65" s="51" t="s">
        <v>161</v>
      </c>
      <c r="K65" s="50">
        <v>-8948</v>
      </c>
      <c r="L65" s="50" t="s">
        <v>162</v>
      </c>
      <c r="M65" s="51" t="s">
        <v>106</v>
      </c>
      <c r="N65" s="51"/>
      <c r="O65" s="52" t="s">
        <v>158</v>
      </c>
      <c r="P65" s="52" t="s">
        <v>159</v>
      </c>
    </row>
    <row r="66" spans="1:16" ht="12.75" customHeight="1" thickBot="1" x14ac:dyDescent="0.25">
      <c r="A66" s="41" t="str">
        <f t="shared" si="6"/>
        <v> AAP 70.356 </v>
      </c>
      <c r="B66" s="13" t="str">
        <f t="shared" si="7"/>
        <v>I</v>
      </c>
      <c r="C66" s="41">
        <f t="shared" si="8"/>
        <v>37306.288</v>
      </c>
      <c r="D66" s="10" t="str">
        <f t="shared" si="9"/>
        <v>vis</v>
      </c>
      <c r="E66" s="49">
        <f>VLOOKUP(C66,Active!C$21:E$961,3,FALSE)</f>
        <v>-7797.0200728159652</v>
      </c>
      <c r="F66" s="13" t="s">
        <v>89</v>
      </c>
      <c r="G66" s="10" t="str">
        <f t="shared" si="10"/>
        <v>37306.288</v>
      </c>
      <c r="H66" s="41">
        <f t="shared" si="11"/>
        <v>-7797</v>
      </c>
      <c r="I66" s="50" t="s">
        <v>163</v>
      </c>
      <c r="J66" s="51" t="s">
        <v>164</v>
      </c>
      <c r="K66" s="50">
        <v>-7797</v>
      </c>
      <c r="L66" s="50" t="s">
        <v>165</v>
      </c>
      <c r="M66" s="51" t="s">
        <v>106</v>
      </c>
      <c r="N66" s="51"/>
      <c r="O66" s="52" t="s">
        <v>166</v>
      </c>
      <c r="P66" s="52" t="s">
        <v>159</v>
      </c>
    </row>
    <row r="67" spans="1:16" ht="12.75" customHeight="1" thickBot="1" x14ac:dyDescent="0.25">
      <c r="A67" s="41" t="str">
        <f t="shared" si="6"/>
        <v> ASS 166.206 </v>
      </c>
      <c r="B67" s="13" t="str">
        <f t="shared" si="7"/>
        <v>I</v>
      </c>
      <c r="C67" s="41">
        <f t="shared" si="8"/>
        <v>39415.489000000001</v>
      </c>
      <c r="D67" s="10" t="str">
        <f t="shared" si="9"/>
        <v>vis</v>
      </c>
      <c r="E67" s="49">
        <f>VLOOKUP(C67,Active!C$21:E$961,3,FALSE)</f>
        <v>-4949.9811869022997</v>
      </c>
      <c r="F67" s="13" t="s">
        <v>89</v>
      </c>
      <c r="G67" s="10" t="str">
        <f t="shared" si="10"/>
        <v>39415.489</v>
      </c>
      <c r="H67" s="41">
        <f t="shared" si="11"/>
        <v>-4950</v>
      </c>
      <c r="I67" s="50" t="s">
        <v>167</v>
      </c>
      <c r="J67" s="51" t="s">
        <v>168</v>
      </c>
      <c r="K67" s="50">
        <v>-4950</v>
      </c>
      <c r="L67" s="50" t="s">
        <v>169</v>
      </c>
      <c r="M67" s="51" t="s">
        <v>106</v>
      </c>
      <c r="N67" s="51"/>
      <c r="O67" s="52" t="s">
        <v>170</v>
      </c>
      <c r="P67" s="52" t="s">
        <v>135</v>
      </c>
    </row>
    <row r="68" spans="1:16" ht="12.75" customHeight="1" thickBot="1" x14ac:dyDescent="0.25">
      <c r="A68" s="41" t="str">
        <f t="shared" si="6"/>
        <v>IBVS 1255 </v>
      </c>
      <c r="B68" s="13" t="str">
        <f t="shared" si="7"/>
        <v>I</v>
      </c>
      <c r="C68" s="41">
        <f t="shared" si="8"/>
        <v>39821.455000000002</v>
      </c>
      <c r="D68" s="10" t="str">
        <f t="shared" si="9"/>
        <v>vis</v>
      </c>
      <c r="E68" s="49" t="e">
        <f>VLOOKUP(C68,Active!C$21:E$961,3,FALSE)</f>
        <v>#N/A</v>
      </c>
      <c r="F68" s="13" t="s">
        <v>89</v>
      </c>
      <c r="G68" s="10" t="str">
        <f t="shared" si="10"/>
        <v>39821.455</v>
      </c>
      <c r="H68" s="41">
        <f t="shared" si="11"/>
        <v>-4402</v>
      </c>
      <c r="I68" s="50" t="s">
        <v>171</v>
      </c>
      <c r="J68" s="51" t="s">
        <v>172</v>
      </c>
      <c r="K68" s="50">
        <v>-4402</v>
      </c>
      <c r="L68" s="50" t="s">
        <v>147</v>
      </c>
      <c r="M68" s="51" t="s">
        <v>106</v>
      </c>
      <c r="N68" s="51"/>
      <c r="O68" s="52" t="s">
        <v>173</v>
      </c>
      <c r="P68" s="53" t="s">
        <v>174</v>
      </c>
    </row>
    <row r="69" spans="1:16" ht="12.75" customHeight="1" thickBot="1" x14ac:dyDescent="0.25">
      <c r="A69" s="41" t="str">
        <f t="shared" si="6"/>
        <v> AOEB 12 </v>
      </c>
      <c r="B69" s="13" t="str">
        <f t="shared" si="7"/>
        <v>I</v>
      </c>
      <c r="C69" s="41">
        <f t="shared" si="8"/>
        <v>46032.661</v>
      </c>
      <c r="D69" s="10" t="str">
        <f t="shared" si="9"/>
        <v>vis</v>
      </c>
      <c r="E69" s="49">
        <f>VLOOKUP(C69,Active!C$21:E$961,3,FALSE)</f>
        <v>3982.0011129254954</v>
      </c>
      <c r="F69" s="13" t="s">
        <v>89</v>
      </c>
      <c r="G69" s="10" t="str">
        <f t="shared" si="10"/>
        <v>46032.661</v>
      </c>
      <c r="H69" s="41">
        <f t="shared" si="11"/>
        <v>3982</v>
      </c>
      <c r="I69" s="50" t="s">
        <v>227</v>
      </c>
      <c r="J69" s="51" t="s">
        <v>228</v>
      </c>
      <c r="K69" s="50">
        <v>3982</v>
      </c>
      <c r="L69" s="50" t="s">
        <v>131</v>
      </c>
      <c r="M69" s="51" t="s">
        <v>106</v>
      </c>
      <c r="N69" s="51"/>
      <c r="O69" s="52" t="s">
        <v>229</v>
      </c>
      <c r="P69" s="52" t="s">
        <v>230</v>
      </c>
    </row>
    <row r="70" spans="1:16" ht="12.75" customHeight="1" thickBot="1" x14ac:dyDescent="0.25">
      <c r="A70" s="41" t="str">
        <f t="shared" si="6"/>
        <v> AOEB 12 </v>
      </c>
      <c r="B70" s="13" t="str">
        <f t="shared" si="7"/>
        <v>I</v>
      </c>
      <c r="C70" s="41">
        <f t="shared" si="8"/>
        <v>46035.627999999997</v>
      </c>
      <c r="D70" s="10" t="str">
        <f t="shared" si="9"/>
        <v>vis</v>
      </c>
      <c r="E70" s="49">
        <f>VLOOKUP(C70,Active!C$21:E$961,3,FALSE)</f>
        <v>3986.0060249156268</v>
      </c>
      <c r="F70" s="13" t="s">
        <v>89</v>
      </c>
      <c r="G70" s="10" t="str">
        <f t="shared" si="10"/>
        <v>46035.628</v>
      </c>
      <c r="H70" s="41">
        <f t="shared" si="11"/>
        <v>3986</v>
      </c>
      <c r="I70" s="50" t="s">
        <v>231</v>
      </c>
      <c r="J70" s="51" t="s">
        <v>232</v>
      </c>
      <c r="K70" s="50">
        <v>3986</v>
      </c>
      <c r="L70" s="50" t="s">
        <v>94</v>
      </c>
      <c r="M70" s="51" t="s">
        <v>106</v>
      </c>
      <c r="N70" s="51"/>
      <c r="O70" s="52" t="s">
        <v>229</v>
      </c>
      <c r="P70" s="52" t="s">
        <v>230</v>
      </c>
    </row>
    <row r="71" spans="1:16" ht="12.75" customHeight="1" thickBot="1" x14ac:dyDescent="0.25">
      <c r="A71" s="41" t="str">
        <f t="shared" si="6"/>
        <v> AOEB 12 </v>
      </c>
      <c r="B71" s="13" t="str">
        <f t="shared" si="7"/>
        <v>I</v>
      </c>
      <c r="C71" s="41">
        <f t="shared" si="8"/>
        <v>49311.614000000001</v>
      </c>
      <c r="D71" s="10" t="str">
        <f t="shared" si="9"/>
        <v>vis</v>
      </c>
      <c r="E71" s="49">
        <f>VLOOKUP(C71,Active!C$21:E$961,3,FALSE)</f>
        <v>8407.9930862287838</v>
      </c>
      <c r="F71" s="13" t="s">
        <v>89</v>
      </c>
      <c r="G71" s="10" t="str">
        <f t="shared" si="10"/>
        <v>49311.614</v>
      </c>
      <c r="H71" s="41">
        <f t="shared" si="11"/>
        <v>8408</v>
      </c>
      <c r="I71" s="50" t="s">
        <v>246</v>
      </c>
      <c r="J71" s="51" t="s">
        <v>247</v>
      </c>
      <c r="K71" s="50">
        <v>8408</v>
      </c>
      <c r="L71" s="50" t="s">
        <v>224</v>
      </c>
      <c r="M71" s="51" t="s">
        <v>106</v>
      </c>
      <c r="N71" s="51"/>
      <c r="O71" s="52" t="s">
        <v>229</v>
      </c>
      <c r="P71" s="52" t="s">
        <v>230</v>
      </c>
    </row>
    <row r="72" spans="1:16" ht="12.75" customHeight="1" thickBot="1" x14ac:dyDescent="0.25">
      <c r="A72" s="41" t="str">
        <f t="shared" si="6"/>
        <v> AOEB 12 </v>
      </c>
      <c r="B72" s="13" t="str">
        <f t="shared" si="7"/>
        <v>I</v>
      </c>
      <c r="C72" s="41">
        <f t="shared" si="8"/>
        <v>49328.652999999998</v>
      </c>
      <c r="D72" s="10" t="str">
        <f t="shared" si="9"/>
        <v>vis</v>
      </c>
      <c r="E72" s="49">
        <f>VLOOKUP(C72,Active!C$21:E$961,3,FALSE)</f>
        <v>8430.9926465253484</v>
      </c>
      <c r="F72" s="13" t="s">
        <v>89</v>
      </c>
      <c r="G72" s="10" t="str">
        <f t="shared" si="10"/>
        <v>49328.653</v>
      </c>
      <c r="H72" s="41">
        <f t="shared" si="11"/>
        <v>8431</v>
      </c>
      <c r="I72" s="50" t="s">
        <v>248</v>
      </c>
      <c r="J72" s="51" t="s">
        <v>249</v>
      </c>
      <c r="K72" s="50">
        <v>8431</v>
      </c>
      <c r="L72" s="50" t="s">
        <v>224</v>
      </c>
      <c r="M72" s="51" t="s">
        <v>106</v>
      </c>
      <c r="N72" s="51"/>
      <c r="O72" s="52" t="s">
        <v>229</v>
      </c>
      <c r="P72" s="52" t="s">
        <v>230</v>
      </c>
    </row>
    <row r="73" spans="1:16" ht="12.75" customHeight="1" thickBot="1" x14ac:dyDescent="0.25">
      <c r="A73" s="41" t="str">
        <f t="shared" si="6"/>
        <v>VSB 47 </v>
      </c>
      <c r="B73" s="13" t="str">
        <f t="shared" si="7"/>
        <v>I</v>
      </c>
      <c r="C73" s="41">
        <f t="shared" si="8"/>
        <v>51477.093999999997</v>
      </c>
      <c r="D73" s="10" t="str">
        <f t="shared" si="9"/>
        <v>vis</v>
      </c>
      <c r="E73" s="49">
        <f>VLOOKUP(C73,Active!C$21:E$961,3,FALSE)</f>
        <v>11330.998417000155</v>
      </c>
      <c r="F73" s="13" t="s">
        <v>89</v>
      </c>
      <c r="G73" s="10" t="str">
        <f t="shared" si="10"/>
        <v>51477.094</v>
      </c>
      <c r="H73" s="41">
        <f t="shared" si="11"/>
        <v>11331</v>
      </c>
      <c r="I73" s="50" t="s">
        <v>263</v>
      </c>
      <c r="J73" s="51" t="s">
        <v>264</v>
      </c>
      <c r="K73" s="50">
        <v>11331</v>
      </c>
      <c r="L73" s="50" t="s">
        <v>147</v>
      </c>
      <c r="M73" s="51" t="s">
        <v>265</v>
      </c>
      <c r="N73" s="51" t="s">
        <v>89</v>
      </c>
      <c r="O73" s="52" t="s">
        <v>266</v>
      </c>
      <c r="P73" s="53" t="s">
        <v>267</v>
      </c>
    </row>
    <row r="74" spans="1:16" ht="12.75" customHeight="1" thickBot="1" x14ac:dyDescent="0.25">
      <c r="A74" s="41" t="str">
        <f t="shared" si="6"/>
        <v>VSB 47 </v>
      </c>
      <c r="B74" s="13" t="str">
        <f t="shared" si="7"/>
        <v>II</v>
      </c>
      <c r="C74" s="41">
        <f t="shared" si="8"/>
        <v>51493.046999999999</v>
      </c>
      <c r="D74" s="10" t="str">
        <f t="shared" si="9"/>
        <v>vis</v>
      </c>
      <c r="E74" s="49">
        <f>VLOOKUP(C74,Active!C$21:E$961,3,FALSE)</f>
        <v>11352.532074222481</v>
      </c>
      <c r="F74" s="13" t="s">
        <v>89</v>
      </c>
      <c r="G74" s="10" t="str">
        <f t="shared" si="10"/>
        <v>51493.047</v>
      </c>
      <c r="H74" s="41">
        <f t="shared" si="11"/>
        <v>11352.5</v>
      </c>
      <c r="I74" s="50" t="s">
        <v>268</v>
      </c>
      <c r="J74" s="51" t="s">
        <v>269</v>
      </c>
      <c r="K74" s="50">
        <v>11352.5</v>
      </c>
      <c r="L74" s="50" t="s">
        <v>270</v>
      </c>
      <c r="M74" s="51" t="s">
        <v>265</v>
      </c>
      <c r="N74" s="51" t="s">
        <v>89</v>
      </c>
      <c r="O74" s="52" t="s">
        <v>266</v>
      </c>
      <c r="P74" s="53" t="s">
        <v>267</v>
      </c>
    </row>
    <row r="75" spans="1:16" ht="12.75" customHeight="1" thickBot="1" x14ac:dyDescent="0.25">
      <c r="A75" s="41" t="str">
        <f t="shared" ref="A75:A86" si="12">P75</f>
        <v>VSB 38 </v>
      </c>
      <c r="B75" s="13" t="str">
        <f t="shared" ref="B75:B86" si="13">IF(H75=INT(H75),"I","II")</f>
        <v>I</v>
      </c>
      <c r="C75" s="41">
        <f t="shared" ref="C75:C86" si="14">1*G75</f>
        <v>51814.191800000001</v>
      </c>
      <c r="D75" s="10" t="str">
        <f t="shared" ref="D75:D86" si="15">VLOOKUP(F75,I$1:J$5,2,FALSE)</f>
        <v>vis</v>
      </c>
      <c r="E75" s="49">
        <f>VLOOKUP(C75,Active!C$21:E$961,3,FALSE)</f>
        <v>11786.019320629519</v>
      </c>
      <c r="F75" s="13" t="s">
        <v>89</v>
      </c>
      <c r="G75" s="10" t="str">
        <f t="shared" ref="G75:G86" si="16">MID(I75,3,LEN(I75)-3)</f>
        <v>51814.1918</v>
      </c>
      <c r="H75" s="41">
        <f t="shared" ref="H75:H86" si="17">1*K75</f>
        <v>11786</v>
      </c>
      <c r="I75" s="50" t="s">
        <v>271</v>
      </c>
      <c r="J75" s="51" t="s">
        <v>272</v>
      </c>
      <c r="K75" s="50">
        <v>11786</v>
      </c>
      <c r="L75" s="50" t="s">
        <v>273</v>
      </c>
      <c r="M75" s="51" t="s">
        <v>178</v>
      </c>
      <c r="N75" s="51" t="s">
        <v>179</v>
      </c>
      <c r="O75" s="52" t="s">
        <v>274</v>
      </c>
      <c r="P75" s="53" t="s">
        <v>275</v>
      </c>
    </row>
    <row r="76" spans="1:16" ht="12.75" customHeight="1" thickBot="1" x14ac:dyDescent="0.25">
      <c r="A76" s="41" t="str">
        <f t="shared" si="12"/>
        <v>VSB 40 </v>
      </c>
      <c r="B76" s="13" t="str">
        <f t="shared" si="13"/>
        <v>I</v>
      </c>
      <c r="C76" s="41">
        <f t="shared" si="14"/>
        <v>52577.995799999997</v>
      </c>
      <c r="D76" s="10" t="str">
        <f t="shared" si="15"/>
        <v>vis</v>
      </c>
      <c r="E76" s="49">
        <f>VLOOKUP(C76,Active!C$21:E$961,3,FALSE)</f>
        <v>12817.016219083667</v>
      </c>
      <c r="F76" s="13" t="s">
        <v>89</v>
      </c>
      <c r="G76" s="10" t="str">
        <f t="shared" si="16"/>
        <v>52577.9958</v>
      </c>
      <c r="H76" s="41">
        <f t="shared" si="17"/>
        <v>12817</v>
      </c>
      <c r="I76" s="50" t="s">
        <v>281</v>
      </c>
      <c r="J76" s="51" t="s">
        <v>282</v>
      </c>
      <c r="K76" s="50">
        <v>12817</v>
      </c>
      <c r="L76" s="50" t="s">
        <v>283</v>
      </c>
      <c r="M76" s="51" t="s">
        <v>178</v>
      </c>
      <c r="N76" s="51" t="s">
        <v>179</v>
      </c>
      <c r="O76" s="52" t="s">
        <v>274</v>
      </c>
      <c r="P76" s="53" t="s">
        <v>284</v>
      </c>
    </row>
    <row r="77" spans="1:16" ht="12.75" customHeight="1" thickBot="1" x14ac:dyDescent="0.25">
      <c r="A77" s="41" t="str">
        <f t="shared" si="12"/>
        <v> AOEB 12 </v>
      </c>
      <c r="B77" s="13" t="str">
        <f t="shared" si="13"/>
        <v>I</v>
      </c>
      <c r="C77" s="41">
        <f t="shared" si="14"/>
        <v>53281.796399999999</v>
      </c>
      <c r="D77" s="10" t="str">
        <f t="shared" si="15"/>
        <v>vis</v>
      </c>
      <c r="E77" s="49">
        <f>VLOOKUP(C77,Active!C$21:E$961,3,FALSE)</f>
        <v>13767.019408030275</v>
      </c>
      <c r="F77" s="13" t="s">
        <v>89</v>
      </c>
      <c r="G77" s="10" t="str">
        <f t="shared" si="16"/>
        <v>53281.7964</v>
      </c>
      <c r="H77" s="41">
        <f t="shared" si="17"/>
        <v>13767</v>
      </c>
      <c r="I77" s="50" t="s">
        <v>291</v>
      </c>
      <c r="J77" s="51" t="s">
        <v>292</v>
      </c>
      <c r="K77" s="50" t="s">
        <v>293</v>
      </c>
      <c r="L77" s="50" t="s">
        <v>294</v>
      </c>
      <c r="M77" s="51" t="s">
        <v>265</v>
      </c>
      <c r="N77" s="51" t="s">
        <v>295</v>
      </c>
      <c r="O77" s="52" t="s">
        <v>296</v>
      </c>
      <c r="P77" s="52" t="s">
        <v>230</v>
      </c>
    </row>
    <row r="78" spans="1:16" ht="12.75" customHeight="1" thickBot="1" x14ac:dyDescent="0.25">
      <c r="A78" s="41" t="str">
        <f t="shared" si="12"/>
        <v> AOEB 12 </v>
      </c>
      <c r="B78" s="13" t="str">
        <f t="shared" si="13"/>
        <v>I</v>
      </c>
      <c r="C78" s="41">
        <f t="shared" si="14"/>
        <v>53396.633000000002</v>
      </c>
      <c r="D78" s="10" t="str">
        <f t="shared" si="15"/>
        <v>vis</v>
      </c>
      <c r="E78" s="49">
        <f>VLOOKUP(C78,Active!C$21:E$961,3,FALSE)</f>
        <v>13922.027994564285</v>
      </c>
      <c r="F78" s="13" t="s">
        <v>89</v>
      </c>
      <c r="G78" s="10" t="str">
        <f t="shared" si="16"/>
        <v>53396.633</v>
      </c>
      <c r="H78" s="41">
        <f t="shared" si="17"/>
        <v>13922</v>
      </c>
      <c r="I78" s="50" t="s">
        <v>303</v>
      </c>
      <c r="J78" s="51" t="s">
        <v>304</v>
      </c>
      <c r="K78" s="50" t="s">
        <v>305</v>
      </c>
      <c r="L78" s="50" t="s">
        <v>306</v>
      </c>
      <c r="M78" s="51" t="s">
        <v>265</v>
      </c>
      <c r="N78" s="51" t="s">
        <v>295</v>
      </c>
      <c r="O78" s="52" t="s">
        <v>229</v>
      </c>
      <c r="P78" s="52" t="s">
        <v>230</v>
      </c>
    </row>
    <row r="79" spans="1:16" ht="12.75" customHeight="1" thickBot="1" x14ac:dyDescent="0.25">
      <c r="A79" s="41" t="str">
        <f t="shared" si="12"/>
        <v>VSB 45 </v>
      </c>
      <c r="B79" s="13" t="str">
        <f t="shared" si="13"/>
        <v>II</v>
      </c>
      <c r="C79" s="41">
        <f t="shared" si="14"/>
        <v>53982.256600000001</v>
      </c>
      <c r="D79" s="10" t="str">
        <f t="shared" si="15"/>
        <v>vis</v>
      </c>
      <c r="E79" s="49">
        <f>VLOOKUP(C79,Active!C$21:E$961,3,FALSE)</f>
        <v>14712.513662695841</v>
      </c>
      <c r="F79" s="13" t="s">
        <v>89</v>
      </c>
      <c r="G79" s="10" t="str">
        <f t="shared" si="16"/>
        <v>53982.2566</v>
      </c>
      <c r="H79" s="41">
        <f t="shared" si="17"/>
        <v>14712.5</v>
      </c>
      <c r="I79" s="50" t="s">
        <v>307</v>
      </c>
      <c r="J79" s="51" t="s">
        <v>308</v>
      </c>
      <c r="K79" s="50" t="s">
        <v>309</v>
      </c>
      <c r="L79" s="50" t="s">
        <v>310</v>
      </c>
      <c r="M79" s="51" t="s">
        <v>178</v>
      </c>
      <c r="N79" s="51" t="s">
        <v>179</v>
      </c>
      <c r="O79" s="52" t="s">
        <v>311</v>
      </c>
      <c r="P79" s="53" t="s">
        <v>312</v>
      </c>
    </row>
    <row r="80" spans="1:16" ht="12.75" customHeight="1" thickBot="1" x14ac:dyDescent="0.25">
      <c r="A80" s="41" t="str">
        <f t="shared" si="12"/>
        <v> AOEB 12 </v>
      </c>
      <c r="B80" s="13" t="str">
        <f t="shared" si="13"/>
        <v>I</v>
      </c>
      <c r="C80" s="41">
        <f t="shared" si="14"/>
        <v>54059.6777</v>
      </c>
      <c r="D80" s="10" t="str">
        <f t="shared" si="15"/>
        <v>vis</v>
      </c>
      <c r="E80" s="49">
        <f>VLOOKUP(C80,Active!C$21:E$961,3,FALSE)</f>
        <v>14817.018108829809</v>
      </c>
      <c r="F80" s="13" t="s">
        <v>89</v>
      </c>
      <c r="G80" s="10" t="str">
        <f t="shared" si="16"/>
        <v>54059.6777</v>
      </c>
      <c r="H80" s="41">
        <f t="shared" si="17"/>
        <v>14817</v>
      </c>
      <c r="I80" s="50" t="s">
        <v>313</v>
      </c>
      <c r="J80" s="51" t="s">
        <v>314</v>
      </c>
      <c r="K80" s="50" t="s">
        <v>315</v>
      </c>
      <c r="L80" s="50" t="s">
        <v>316</v>
      </c>
      <c r="M80" s="51" t="s">
        <v>265</v>
      </c>
      <c r="N80" s="51" t="s">
        <v>295</v>
      </c>
      <c r="O80" s="52" t="s">
        <v>317</v>
      </c>
      <c r="P80" s="52" t="s">
        <v>230</v>
      </c>
    </row>
    <row r="81" spans="1:16" ht="12.75" customHeight="1" thickBot="1" x14ac:dyDescent="0.25">
      <c r="A81" s="41" t="str">
        <f t="shared" si="12"/>
        <v>VSB 48 </v>
      </c>
      <c r="B81" s="13" t="str">
        <f t="shared" si="13"/>
        <v>I</v>
      </c>
      <c r="C81" s="41">
        <f t="shared" si="14"/>
        <v>54807.925999999999</v>
      </c>
      <c r="D81" s="10" t="str">
        <f t="shared" si="15"/>
        <v>vis</v>
      </c>
      <c r="E81" s="49">
        <f>VLOOKUP(C81,Active!C$21:E$961,3,FALSE)</f>
        <v>15827.017633018728</v>
      </c>
      <c r="F81" s="13" t="s">
        <v>89</v>
      </c>
      <c r="G81" s="10" t="str">
        <f t="shared" si="16"/>
        <v>54807.926</v>
      </c>
      <c r="H81" s="41">
        <f t="shared" si="17"/>
        <v>15827</v>
      </c>
      <c r="I81" s="50" t="s">
        <v>332</v>
      </c>
      <c r="J81" s="51" t="s">
        <v>333</v>
      </c>
      <c r="K81" s="50" t="s">
        <v>334</v>
      </c>
      <c r="L81" s="50" t="s">
        <v>335</v>
      </c>
      <c r="M81" s="51" t="s">
        <v>265</v>
      </c>
      <c r="N81" s="51" t="s">
        <v>336</v>
      </c>
      <c r="O81" s="52" t="s">
        <v>266</v>
      </c>
      <c r="P81" s="53" t="s">
        <v>337</v>
      </c>
    </row>
    <row r="82" spans="1:16" ht="12.75" customHeight="1" thickBot="1" x14ac:dyDescent="0.25">
      <c r="A82" s="41" t="str">
        <f t="shared" si="12"/>
        <v>VSB 48 </v>
      </c>
      <c r="B82" s="13" t="str">
        <f t="shared" si="13"/>
        <v>I</v>
      </c>
      <c r="C82" s="41">
        <f t="shared" si="14"/>
        <v>54816.071499999998</v>
      </c>
      <c r="D82" s="10" t="str">
        <f t="shared" si="15"/>
        <v>vis</v>
      </c>
      <c r="E82" s="49">
        <f>VLOOKUP(C82,Active!C$21:E$961,3,FALSE)</f>
        <v>15838.012580984903</v>
      </c>
      <c r="F82" s="13" t="s">
        <v>89</v>
      </c>
      <c r="G82" s="10" t="str">
        <f t="shared" si="16"/>
        <v>54816.0715</v>
      </c>
      <c r="H82" s="41">
        <f t="shared" si="17"/>
        <v>15838</v>
      </c>
      <c r="I82" s="50" t="s">
        <v>338</v>
      </c>
      <c r="J82" s="51" t="s">
        <v>339</v>
      </c>
      <c r="K82" s="50" t="s">
        <v>340</v>
      </c>
      <c r="L82" s="50" t="s">
        <v>341</v>
      </c>
      <c r="M82" s="51" t="s">
        <v>265</v>
      </c>
      <c r="N82" s="51" t="s">
        <v>89</v>
      </c>
      <c r="O82" s="52" t="s">
        <v>342</v>
      </c>
      <c r="P82" s="53" t="s">
        <v>337</v>
      </c>
    </row>
    <row r="83" spans="1:16" ht="12.75" customHeight="1" thickBot="1" x14ac:dyDescent="0.25">
      <c r="A83" s="41" t="str">
        <f t="shared" si="12"/>
        <v>VSB 55 </v>
      </c>
      <c r="B83" s="13" t="str">
        <f t="shared" si="13"/>
        <v>I</v>
      </c>
      <c r="C83" s="41">
        <f t="shared" si="14"/>
        <v>56262.929300000003</v>
      </c>
      <c r="D83" s="10" t="str">
        <f t="shared" si="15"/>
        <v>CCD</v>
      </c>
      <c r="E83" s="49">
        <f>VLOOKUP(C83,Active!C$21:E$961,3,FALSE)</f>
        <v>17791.008250429168</v>
      </c>
      <c r="F83" s="13" t="str">
        <f>LEFT(M83,1)</f>
        <v>C</v>
      </c>
      <c r="G83" s="10" t="str">
        <f t="shared" si="16"/>
        <v>56262.9293</v>
      </c>
      <c r="H83" s="41">
        <f t="shared" si="17"/>
        <v>17791</v>
      </c>
      <c r="I83" s="50" t="s">
        <v>372</v>
      </c>
      <c r="J83" s="51" t="s">
        <v>373</v>
      </c>
      <c r="K83" s="50" t="s">
        <v>374</v>
      </c>
      <c r="L83" s="50" t="s">
        <v>375</v>
      </c>
      <c r="M83" s="51" t="s">
        <v>265</v>
      </c>
      <c r="N83" s="51" t="s">
        <v>32</v>
      </c>
      <c r="O83" s="52" t="s">
        <v>266</v>
      </c>
      <c r="P83" s="53" t="s">
        <v>376</v>
      </c>
    </row>
    <row r="84" spans="1:16" ht="12.75" customHeight="1" thickBot="1" x14ac:dyDescent="0.25">
      <c r="A84" s="41" t="str">
        <f t="shared" si="12"/>
        <v>VSB 55 </v>
      </c>
      <c r="B84" s="13" t="str">
        <f t="shared" si="13"/>
        <v>I</v>
      </c>
      <c r="C84" s="41">
        <f t="shared" si="14"/>
        <v>56262.931299999997</v>
      </c>
      <c r="D84" s="10" t="str">
        <f t="shared" si="15"/>
        <v>vis</v>
      </c>
      <c r="E84" s="49">
        <f>VLOOKUP(C84,Active!C$21:E$961,3,FALSE)</f>
        <v>17791.010950066495</v>
      </c>
      <c r="F84" s="13" t="s">
        <v>89</v>
      </c>
      <c r="G84" s="10" t="str">
        <f t="shared" si="16"/>
        <v>56262.9313</v>
      </c>
      <c r="H84" s="41">
        <f t="shared" si="17"/>
        <v>17791</v>
      </c>
      <c r="I84" s="50" t="s">
        <v>377</v>
      </c>
      <c r="J84" s="51" t="s">
        <v>378</v>
      </c>
      <c r="K84" s="50" t="s">
        <v>374</v>
      </c>
      <c r="L84" s="50" t="s">
        <v>300</v>
      </c>
      <c r="M84" s="51" t="s">
        <v>265</v>
      </c>
      <c r="N84" s="51" t="s">
        <v>379</v>
      </c>
      <c r="O84" s="52" t="s">
        <v>266</v>
      </c>
      <c r="P84" s="53" t="s">
        <v>376</v>
      </c>
    </row>
    <row r="85" spans="1:16" ht="12.75" customHeight="1" thickBot="1" x14ac:dyDescent="0.25">
      <c r="A85" s="41" t="str">
        <f t="shared" si="12"/>
        <v>VSB 55 </v>
      </c>
      <c r="B85" s="13" t="str">
        <f t="shared" si="13"/>
        <v>I</v>
      </c>
      <c r="C85" s="41">
        <f t="shared" si="14"/>
        <v>56262.932699999998</v>
      </c>
      <c r="D85" s="10" t="str">
        <f t="shared" si="15"/>
        <v>vis</v>
      </c>
      <c r="E85" s="49">
        <f>VLOOKUP(C85,Active!C$21:E$961,3,FALSE)</f>
        <v>17791.012839812633</v>
      </c>
      <c r="F85" s="13" t="s">
        <v>89</v>
      </c>
      <c r="G85" s="10" t="str">
        <f t="shared" si="16"/>
        <v>56262.9327</v>
      </c>
      <c r="H85" s="41">
        <f t="shared" si="17"/>
        <v>17791</v>
      </c>
      <c r="I85" s="50" t="s">
        <v>380</v>
      </c>
      <c r="J85" s="51" t="s">
        <v>381</v>
      </c>
      <c r="K85" s="50" t="s">
        <v>374</v>
      </c>
      <c r="L85" s="50" t="s">
        <v>382</v>
      </c>
      <c r="M85" s="51" t="s">
        <v>265</v>
      </c>
      <c r="N85" s="51" t="s">
        <v>89</v>
      </c>
      <c r="O85" s="52" t="s">
        <v>266</v>
      </c>
      <c r="P85" s="53" t="s">
        <v>376</v>
      </c>
    </row>
    <row r="86" spans="1:16" ht="12.75" customHeight="1" thickBot="1" x14ac:dyDescent="0.25">
      <c r="A86" s="41" t="str">
        <f t="shared" si="12"/>
        <v> JAAVSO 43-1 </v>
      </c>
      <c r="B86" s="13" t="str">
        <f t="shared" si="13"/>
        <v>I</v>
      </c>
      <c r="C86" s="41">
        <f t="shared" si="14"/>
        <v>56966.730300000003</v>
      </c>
      <c r="D86" s="10" t="str">
        <f t="shared" si="15"/>
        <v>vis</v>
      </c>
      <c r="E86" s="49">
        <f>VLOOKUP(C86,Active!C$21:E$961,3,FALSE)</f>
        <v>18741.011979303239</v>
      </c>
      <c r="F86" s="13" t="s">
        <v>89</v>
      </c>
      <c r="G86" s="10" t="str">
        <f t="shared" si="16"/>
        <v>56966.7303</v>
      </c>
      <c r="H86" s="41">
        <f t="shared" si="17"/>
        <v>18741</v>
      </c>
      <c r="I86" s="50" t="s">
        <v>387</v>
      </c>
      <c r="J86" s="51" t="s">
        <v>388</v>
      </c>
      <c r="K86" s="50" t="s">
        <v>389</v>
      </c>
      <c r="L86" s="50" t="s">
        <v>390</v>
      </c>
      <c r="M86" s="51" t="s">
        <v>265</v>
      </c>
      <c r="N86" s="51" t="s">
        <v>89</v>
      </c>
      <c r="O86" s="52" t="s">
        <v>296</v>
      </c>
      <c r="P86" s="52" t="s">
        <v>391</v>
      </c>
    </row>
    <row r="87" spans="1:16" x14ac:dyDescent="0.2">
      <c r="B87" s="13"/>
      <c r="F87" s="13"/>
    </row>
    <row r="88" spans="1:16" x14ac:dyDescent="0.2">
      <c r="B88" s="13"/>
      <c r="F88" s="13"/>
    </row>
    <row r="89" spans="1:16" x14ac:dyDescent="0.2">
      <c r="B89" s="13"/>
      <c r="F89" s="13"/>
    </row>
    <row r="90" spans="1:16" x14ac:dyDescent="0.2">
      <c r="B90" s="13"/>
      <c r="F90" s="13"/>
    </row>
    <row r="91" spans="1:16" x14ac:dyDescent="0.2">
      <c r="B91" s="13"/>
      <c r="F91" s="13"/>
    </row>
    <row r="92" spans="1:16" x14ac:dyDescent="0.2">
      <c r="B92" s="13"/>
      <c r="F92" s="13"/>
    </row>
    <row r="93" spans="1:16" x14ac:dyDescent="0.2">
      <c r="B93" s="13"/>
      <c r="F93" s="13"/>
    </row>
    <row r="94" spans="1:16" x14ac:dyDescent="0.2">
      <c r="B94" s="13"/>
      <c r="F94" s="13"/>
    </row>
    <row r="95" spans="1:16" x14ac:dyDescent="0.2">
      <c r="B95" s="13"/>
      <c r="F95" s="13"/>
    </row>
    <row r="96" spans="1:1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</sheetData>
  <phoneticPr fontId="8" type="noConversion"/>
  <hyperlinks>
    <hyperlink ref="P68" r:id="rId1" display="http://www.konkoly.hu/cgi-bin/IBVS?1255" xr:uid="{00000000-0004-0000-0100-000000000000}"/>
    <hyperlink ref="P29" r:id="rId2" display="http://www.bav-astro.de/sfs/BAVM_link.php?BAVMnr=102" xr:uid="{00000000-0004-0000-0100-000001000000}"/>
    <hyperlink ref="P30" r:id="rId3" display="http://www.bav-astro.de/sfs/BAVM_link.php?BAVMnr=117" xr:uid="{00000000-0004-0000-0100-000002000000}"/>
    <hyperlink ref="P31" r:id="rId4" display="http://www.bav-astro.de/sfs/BAVM_link.php?BAVMnr=117" xr:uid="{00000000-0004-0000-0100-000003000000}"/>
    <hyperlink ref="P73" r:id="rId5" display="http://vsolj.cetus-net.org/no47.pdf" xr:uid="{00000000-0004-0000-0100-000004000000}"/>
    <hyperlink ref="P74" r:id="rId6" display="http://vsolj.cetus-net.org/no47.pdf" xr:uid="{00000000-0004-0000-0100-000005000000}"/>
    <hyperlink ref="P75" r:id="rId7" display="http://vsolj.cetus-net.org/no38.pdf" xr:uid="{00000000-0004-0000-0100-000006000000}"/>
    <hyperlink ref="P32" r:id="rId8" display="http://www.konkoly.hu/cgi-bin/IBVS?5378" xr:uid="{00000000-0004-0000-0100-000007000000}"/>
    <hyperlink ref="P76" r:id="rId9" display="http://vsolj.cetus-net.org/no40.pdf" xr:uid="{00000000-0004-0000-0100-000008000000}"/>
    <hyperlink ref="P33" r:id="rId10" display="http://www.bav-astro.de/sfs/BAVM_link.php?BAVMnr=172" xr:uid="{00000000-0004-0000-0100-000009000000}"/>
    <hyperlink ref="P34" r:id="rId11" display="http://www.konkoly.hu/cgi-bin/IBVS?5843" xr:uid="{00000000-0004-0000-0100-00000A000000}"/>
    <hyperlink ref="P79" r:id="rId12" display="http://vsolj.cetus-net.org/no45.pdf" xr:uid="{00000000-0004-0000-0100-00000B000000}"/>
    <hyperlink ref="P35" r:id="rId13" display="http://www.aavso.org/sites/default/files/jaavso/v36n2/171.pdf" xr:uid="{00000000-0004-0000-0100-00000C000000}"/>
    <hyperlink ref="P36" r:id="rId14" display="http://www.aavso.org/sites/default/files/jaavso/v36n2/171.pdf" xr:uid="{00000000-0004-0000-0100-00000D000000}"/>
    <hyperlink ref="P81" r:id="rId15" display="http://vsolj.cetus-net.org/no48.pdf" xr:uid="{00000000-0004-0000-0100-00000E000000}"/>
    <hyperlink ref="P82" r:id="rId16" display="http://vsolj.cetus-net.org/no48.pdf" xr:uid="{00000000-0004-0000-0100-00000F000000}"/>
    <hyperlink ref="P41" r:id="rId17" display="http://www.konkoly.hu/cgi-bin/IBVS?6011" xr:uid="{00000000-0004-0000-0100-000010000000}"/>
    <hyperlink ref="P83" r:id="rId18" display="http://vsolj.cetus-net.org/vsoljno55.pdf" xr:uid="{00000000-0004-0000-0100-000011000000}"/>
    <hyperlink ref="P84" r:id="rId19" display="http://vsolj.cetus-net.org/vsoljno55.pdf" xr:uid="{00000000-0004-0000-0100-000012000000}"/>
    <hyperlink ref="P85" r:id="rId20" display="http://vsolj.cetus-net.org/vsoljno55.pdf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2024-01-26T02:45:30Z</dcterms:modified>
</cp:coreProperties>
</file>