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5A342A-F919-49A7-9319-4E559A046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8" i="1" l="1"/>
  <c r="F98" i="1" s="1"/>
  <c r="G98" i="1" s="1"/>
  <c r="K98" i="1" s="1"/>
  <c r="Q98" i="1"/>
  <c r="E97" i="1"/>
  <c r="F97" i="1"/>
  <c r="G97" i="1"/>
  <c r="K97" i="1"/>
  <c r="Q97" i="1"/>
  <c r="Q96" i="1"/>
  <c r="E27" i="1"/>
  <c r="F27" i="1"/>
  <c r="E33" i="1"/>
  <c r="F33" i="1"/>
  <c r="E63" i="1"/>
  <c r="F63" i="1"/>
  <c r="D9" i="1"/>
  <c r="C9" i="1"/>
  <c r="Q94" i="1"/>
  <c r="Q93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85" i="2"/>
  <c r="C85" i="2"/>
  <c r="G14" i="2"/>
  <c r="C14" i="2"/>
  <c r="G84" i="2"/>
  <c r="C84" i="2"/>
  <c r="G83" i="2"/>
  <c r="C83" i="2"/>
  <c r="G13" i="2"/>
  <c r="C13" i="2"/>
  <c r="G12" i="2"/>
  <c r="C12" i="2"/>
  <c r="G11" i="2"/>
  <c r="C11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85" i="2"/>
  <c r="B85" i="2"/>
  <c r="D85" i="2"/>
  <c r="A85" i="2"/>
  <c r="H14" i="2"/>
  <c r="D14" i="2"/>
  <c r="B14" i="2"/>
  <c r="A14" i="2"/>
  <c r="H84" i="2"/>
  <c r="B84" i="2"/>
  <c r="D84" i="2"/>
  <c r="A84" i="2"/>
  <c r="H83" i="2"/>
  <c r="F83" i="2"/>
  <c r="D83" i="2"/>
  <c r="B83" i="2"/>
  <c r="A83" i="2"/>
  <c r="H13" i="2"/>
  <c r="B13" i="2"/>
  <c r="F13" i="2"/>
  <c r="D13" i="2"/>
  <c r="A13" i="2"/>
  <c r="H12" i="2"/>
  <c r="F12" i="2"/>
  <c r="D12" i="2"/>
  <c r="B12" i="2"/>
  <c r="A12" i="2"/>
  <c r="H11" i="2"/>
  <c r="F11" i="2"/>
  <c r="D11" i="2"/>
  <c r="B11" i="2"/>
  <c r="A11" i="2"/>
  <c r="H82" i="2"/>
  <c r="B82" i="2"/>
  <c r="F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95" i="1"/>
  <c r="F16" i="1"/>
  <c r="C17" i="1"/>
  <c r="Q92" i="1"/>
  <c r="C7" i="1"/>
  <c r="C8" i="1"/>
  <c r="Q90" i="1"/>
  <c r="Q91" i="1"/>
  <c r="Q55" i="1"/>
  <c r="E76" i="2"/>
  <c r="E85" i="2"/>
  <c r="E17" i="2"/>
  <c r="E41" i="2"/>
  <c r="E57" i="2"/>
  <c r="E21" i="2"/>
  <c r="E29" i="2"/>
  <c r="E37" i="2"/>
  <c r="E69" i="2"/>
  <c r="G95" i="1"/>
  <c r="K95" i="1"/>
  <c r="E93" i="1"/>
  <c r="F93" i="1"/>
  <c r="G93" i="1"/>
  <c r="K93" i="1"/>
  <c r="E84" i="1"/>
  <c r="F84" i="1"/>
  <c r="E54" i="1"/>
  <c r="F54" i="1"/>
  <c r="G54" i="1"/>
  <c r="I54" i="1"/>
  <c r="E25" i="1"/>
  <c r="F25" i="1"/>
  <c r="G25" i="1"/>
  <c r="I25" i="1"/>
  <c r="E30" i="2"/>
  <c r="E62" i="2"/>
  <c r="E82" i="1"/>
  <c r="F82" i="1"/>
  <c r="E76" i="1"/>
  <c r="F76" i="1"/>
  <c r="G76" i="1"/>
  <c r="I76" i="1"/>
  <c r="E46" i="1"/>
  <c r="F46" i="1"/>
  <c r="E28" i="1"/>
  <c r="F28" i="1"/>
  <c r="G28" i="1"/>
  <c r="I28" i="1"/>
  <c r="G30" i="1"/>
  <c r="I30" i="1"/>
  <c r="E36" i="1"/>
  <c r="F36" i="1"/>
  <c r="E44" i="1"/>
  <c r="F44" i="1"/>
  <c r="G46" i="1"/>
  <c r="I46" i="1"/>
  <c r="E52" i="1"/>
  <c r="F52" i="1"/>
  <c r="E61" i="1"/>
  <c r="F61" i="1"/>
  <c r="G61" i="1"/>
  <c r="I61" i="1"/>
  <c r="G63" i="1"/>
  <c r="I63" i="1"/>
  <c r="E69" i="1"/>
  <c r="F69" i="1"/>
  <c r="E77" i="1"/>
  <c r="F77" i="1"/>
  <c r="G77" i="1"/>
  <c r="I77" i="1"/>
  <c r="G79" i="1"/>
  <c r="I79" i="1"/>
  <c r="E85" i="1"/>
  <c r="F85" i="1"/>
  <c r="E55" i="1"/>
  <c r="F55" i="1"/>
  <c r="G55" i="1"/>
  <c r="H55" i="1"/>
  <c r="G90" i="1"/>
  <c r="E23" i="1"/>
  <c r="F23" i="1"/>
  <c r="E31" i="1"/>
  <c r="F31" i="1"/>
  <c r="G31" i="1"/>
  <c r="I31" i="1"/>
  <c r="G33" i="1"/>
  <c r="I33" i="1"/>
  <c r="E39" i="1"/>
  <c r="F39" i="1"/>
  <c r="E47" i="1"/>
  <c r="F47" i="1"/>
  <c r="G47" i="1"/>
  <c r="I47" i="1"/>
  <c r="G49" i="1"/>
  <c r="I49" i="1"/>
  <c r="E56" i="1"/>
  <c r="F56" i="1"/>
  <c r="E64" i="1"/>
  <c r="F64" i="1"/>
  <c r="G64" i="1"/>
  <c r="I64" i="1"/>
  <c r="E72" i="1"/>
  <c r="F72" i="1"/>
  <c r="G72" i="1"/>
  <c r="I72" i="1"/>
  <c r="E80" i="1"/>
  <c r="F80" i="1"/>
  <c r="G80" i="1"/>
  <c r="I80" i="1"/>
  <c r="G82" i="1"/>
  <c r="I82" i="1"/>
  <c r="E88" i="1"/>
  <c r="F88" i="1"/>
  <c r="E92" i="1"/>
  <c r="F92" i="1"/>
  <c r="G92" i="1"/>
  <c r="K92" i="1"/>
  <c r="E26" i="1"/>
  <c r="F26" i="1"/>
  <c r="E34" i="1"/>
  <c r="F34" i="1"/>
  <c r="G36" i="1"/>
  <c r="I36" i="1"/>
  <c r="E42" i="1"/>
  <c r="F42" i="1"/>
  <c r="G44" i="1"/>
  <c r="I44" i="1"/>
  <c r="E50" i="1"/>
  <c r="F50" i="1"/>
  <c r="G52" i="1"/>
  <c r="I52" i="1"/>
  <c r="E59" i="1"/>
  <c r="F59" i="1"/>
  <c r="E67" i="1"/>
  <c r="F67" i="1"/>
  <c r="G69" i="1"/>
  <c r="I69" i="1"/>
  <c r="E75" i="1"/>
  <c r="F75" i="1"/>
  <c r="G75" i="1"/>
  <c r="I75" i="1"/>
  <c r="E83" i="1"/>
  <c r="F83" i="1"/>
  <c r="G85" i="1"/>
  <c r="I85" i="1"/>
  <c r="E94" i="1"/>
  <c r="E21" i="1"/>
  <c r="G23" i="1"/>
  <c r="I23" i="1"/>
  <c r="E29" i="1"/>
  <c r="E37" i="1"/>
  <c r="G39" i="1"/>
  <c r="I39" i="1"/>
  <c r="E45" i="1"/>
  <c r="E53" i="1"/>
  <c r="G56" i="1"/>
  <c r="I56" i="1"/>
  <c r="E62" i="1"/>
  <c r="E70" i="1"/>
  <c r="E78" i="1"/>
  <c r="E86" i="1"/>
  <c r="G88" i="1"/>
  <c r="I88" i="1"/>
  <c r="E91" i="1"/>
  <c r="F91" i="1"/>
  <c r="E24" i="1"/>
  <c r="G26" i="1"/>
  <c r="I26" i="1"/>
  <c r="E32" i="1"/>
  <c r="G34" i="1"/>
  <c r="I34" i="1"/>
  <c r="E40" i="1"/>
  <c r="G42" i="1"/>
  <c r="I42" i="1"/>
  <c r="E48" i="1"/>
  <c r="G50" i="1"/>
  <c r="I50" i="1"/>
  <c r="E57" i="1"/>
  <c r="G59" i="1"/>
  <c r="I59" i="1"/>
  <c r="E65" i="1"/>
  <c r="G67" i="1"/>
  <c r="I67" i="1"/>
  <c r="E73" i="1"/>
  <c r="E81" i="1"/>
  <c r="G83" i="1"/>
  <c r="I83" i="1"/>
  <c r="E89" i="1"/>
  <c r="E96" i="1"/>
  <c r="F96" i="1"/>
  <c r="G96" i="1"/>
  <c r="I96" i="1"/>
  <c r="E95" i="1"/>
  <c r="F95" i="1"/>
  <c r="E74" i="1"/>
  <c r="F74" i="1"/>
  <c r="G74" i="1"/>
  <c r="I74" i="1"/>
  <c r="E68" i="1"/>
  <c r="F68" i="1"/>
  <c r="G68" i="1"/>
  <c r="I68" i="1"/>
  <c r="E38" i="1"/>
  <c r="F38" i="1"/>
  <c r="G38" i="1"/>
  <c r="I38" i="1"/>
  <c r="E19" i="2"/>
  <c r="E27" i="2"/>
  <c r="E35" i="2"/>
  <c r="E43" i="2"/>
  <c r="E51" i="2"/>
  <c r="E75" i="2"/>
  <c r="E11" i="2"/>
  <c r="E90" i="1"/>
  <c r="F90" i="1"/>
  <c r="E66" i="1"/>
  <c r="F66" i="1"/>
  <c r="G66" i="1"/>
  <c r="I66" i="1"/>
  <c r="E60" i="1"/>
  <c r="F60" i="1"/>
  <c r="G60" i="1"/>
  <c r="I60" i="1"/>
  <c r="E30" i="1"/>
  <c r="F30" i="1"/>
  <c r="G91" i="1"/>
  <c r="K91" i="1"/>
  <c r="E87" i="1"/>
  <c r="F87" i="1"/>
  <c r="G87" i="1"/>
  <c r="I87" i="1"/>
  <c r="E58" i="1"/>
  <c r="F58" i="1"/>
  <c r="G58" i="1"/>
  <c r="I58" i="1"/>
  <c r="E51" i="1"/>
  <c r="F51" i="1"/>
  <c r="G51" i="1"/>
  <c r="I51" i="1"/>
  <c r="G35" i="1"/>
  <c r="I35" i="1"/>
  <c r="E22" i="1"/>
  <c r="F22" i="1"/>
  <c r="G22" i="1"/>
  <c r="I22" i="1"/>
  <c r="E72" i="2"/>
  <c r="E14" i="2"/>
  <c r="E79" i="1"/>
  <c r="F79" i="1"/>
  <c r="E49" i="1"/>
  <c r="F49" i="1"/>
  <c r="E43" i="1"/>
  <c r="F43" i="1"/>
  <c r="G43" i="1"/>
  <c r="I43" i="1"/>
  <c r="G27" i="1"/>
  <c r="I27" i="1"/>
  <c r="E16" i="2"/>
  <c r="E24" i="2"/>
  <c r="E32" i="2"/>
  <c r="E40" i="2"/>
  <c r="E56" i="2"/>
  <c r="G84" i="1"/>
  <c r="I84" i="1"/>
  <c r="E71" i="1"/>
  <c r="F71" i="1"/>
  <c r="G71" i="1"/>
  <c r="I71" i="1"/>
  <c r="E41" i="1"/>
  <c r="F41" i="1"/>
  <c r="G41" i="1"/>
  <c r="I41" i="1"/>
  <c r="E35" i="1"/>
  <c r="F35" i="1"/>
  <c r="K90" i="1"/>
  <c r="E64" i="2"/>
  <c r="F94" i="1"/>
  <c r="G94" i="1"/>
  <c r="E84" i="2"/>
  <c r="E59" i="2"/>
  <c r="F81" i="1"/>
  <c r="G81" i="1"/>
  <c r="I81" i="1"/>
  <c r="E74" i="2"/>
  <c r="F48" i="1"/>
  <c r="G48" i="1"/>
  <c r="I48" i="1"/>
  <c r="E42" i="2"/>
  <c r="E38" i="2"/>
  <c r="E45" i="2"/>
  <c r="E33" i="2"/>
  <c r="E49" i="2"/>
  <c r="F29" i="1"/>
  <c r="G29" i="1"/>
  <c r="I29" i="1"/>
  <c r="E23" i="2"/>
  <c r="F73" i="1"/>
  <c r="G73" i="1"/>
  <c r="I73" i="1"/>
  <c r="E66" i="2"/>
  <c r="E83" i="2"/>
  <c r="E22" i="2"/>
  <c r="E36" i="2"/>
  <c r="E80" i="2"/>
  <c r="F86" i="1"/>
  <c r="G86" i="1"/>
  <c r="I86" i="1"/>
  <c r="E79" i="2"/>
  <c r="F53" i="1"/>
  <c r="G53" i="1"/>
  <c r="I53" i="1"/>
  <c r="E47" i="2"/>
  <c r="F21" i="1"/>
  <c r="G21" i="1"/>
  <c r="I21" i="1"/>
  <c r="E15" i="2"/>
  <c r="E78" i="2"/>
  <c r="E13" i="2"/>
  <c r="E12" i="2"/>
  <c r="E25" i="2"/>
  <c r="F40" i="1"/>
  <c r="G40" i="1"/>
  <c r="I40" i="1"/>
  <c r="E34" i="2"/>
  <c r="F65" i="1"/>
  <c r="G65" i="1"/>
  <c r="I65" i="1"/>
  <c r="E58" i="2"/>
  <c r="F32" i="1"/>
  <c r="G32" i="1"/>
  <c r="I32" i="1"/>
  <c r="E26" i="2"/>
  <c r="E70" i="2"/>
  <c r="E77" i="2"/>
  <c r="E68" i="2"/>
  <c r="E73" i="2"/>
  <c r="E28" i="2"/>
  <c r="F78" i="1"/>
  <c r="G78" i="1"/>
  <c r="I78" i="1"/>
  <c r="E71" i="2"/>
  <c r="E48" i="2"/>
  <c r="F24" i="1"/>
  <c r="G24" i="1"/>
  <c r="I24" i="1"/>
  <c r="E18" i="2"/>
  <c r="E54" i="2"/>
  <c r="E61" i="2"/>
  <c r="E81" i="2"/>
  <c r="E52" i="2"/>
  <c r="E65" i="2"/>
  <c r="F62" i="1"/>
  <c r="G62" i="1"/>
  <c r="I62" i="1"/>
  <c r="E55" i="2"/>
  <c r="F45" i="1"/>
  <c r="G45" i="1"/>
  <c r="I45" i="1"/>
  <c r="E39" i="2"/>
  <c r="E20" i="2"/>
  <c r="F89" i="1"/>
  <c r="G89" i="1"/>
  <c r="I89" i="1"/>
  <c r="E82" i="2"/>
  <c r="F57" i="1"/>
  <c r="G57" i="1"/>
  <c r="I57" i="1"/>
  <c r="E50" i="2"/>
  <c r="E67" i="2"/>
  <c r="F70" i="1"/>
  <c r="G70" i="1"/>
  <c r="I70" i="1"/>
  <c r="E63" i="2"/>
  <c r="F37" i="1"/>
  <c r="G37" i="1"/>
  <c r="I37" i="1"/>
  <c r="E31" i="2"/>
  <c r="E46" i="2"/>
  <c r="E53" i="2"/>
  <c r="E44" i="2"/>
  <c r="E60" i="2"/>
  <c r="K94" i="1"/>
  <c r="C11" i="1"/>
  <c r="C12" i="1"/>
  <c r="O98" i="1" l="1"/>
  <c r="C16" i="1"/>
  <c r="D18" i="1" s="1"/>
  <c r="O91" i="1"/>
  <c r="O69" i="1"/>
  <c r="O79" i="1"/>
  <c r="O96" i="1"/>
  <c r="O82" i="1"/>
  <c r="O74" i="1"/>
  <c r="C15" i="1"/>
  <c r="O86" i="1"/>
  <c r="O90" i="1"/>
  <c r="O92" i="1"/>
  <c r="O83" i="1"/>
  <c r="O72" i="1"/>
  <c r="O70" i="1"/>
  <c r="O75" i="1"/>
  <c r="O89" i="1"/>
  <c r="O95" i="1"/>
  <c r="O76" i="1"/>
  <c r="O93" i="1"/>
  <c r="O87" i="1"/>
  <c r="O71" i="1"/>
  <c r="O85" i="1"/>
  <c r="O88" i="1"/>
  <c r="O97" i="1"/>
  <c r="O73" i="1"/>
  <c r="O78" i="1"/>
  <c r="O94" i="1"/>
  <c r="O84" i="1"/>
  <c r="O81" i="1"/>
  <c r="O77" i="1"/>
  <c r="O80" i="1"/>
  <c r="F17" i="1"/>
  <c r="C18" i="1" l="1"/>
  <c r="F18" i="1"/>
  <c r="F19" i="1" s="1"/>
</calcChain>
</file>

<file path=xl/sharedStrings.xml><?xml version="1.0" encoding="utf-8"?>
<sst xmlns="http://schemas.openxmlformats.org/spreadsheetml/2006/main" count="817" uniqueCount="307">
  <si>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</si>
  <si>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</si>
  <si>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</si>
  <si>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</si>
  <si>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</si>
  <si>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</si>
  <si>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</si>
  <si>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</si>
  <si>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</si>
  <si>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</si>
  <si>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</si>
  <si>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</si>
  <si>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</si>
  <si>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</si>
  <si>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</si>
  <si>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</si>
  <si>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</si>
  <si>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</si>
  <si>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</si>
  <si>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</si>
  <si>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</si>
  <si>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</si>
  <si>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</si>
  <si>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</si>
  <si>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</si>
  <si>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</si>
  <si>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</si>
  <si>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# of data points:</t>
  </si>
  <si>
    <t>IBVS 5690</t>
  </si>
  <si>
    <t>I</t>
  </si>
  <si>
    <t>WY Cet / GSC 05279-00860</t>
  </si>
  <si>
    <t xml:space="preserve">BD-12 294 </t>
  </si>
  <si>
    <t>EW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</si>
  <si>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</si>
  <si>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</si>
  <si>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</si>
  <si>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</si>
  <si>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</si>
  <si>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</si>
  <si>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</si>
  <si>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IBVS 5897</t>
  </si>
  <si>
    <t>Add cycle</t>
  </si>
  <si>
    <t>Old Cycle</t>
  </si>
  <si>
    <t>IBVS 6007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</si>
  <si>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</si>
  <si>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</si>
  <si>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</si>
  <si>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</si>
  <si>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</si>
  <si>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</si>
  <si>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</si>
  <si>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</si>
  <si>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</si>
  <si>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</si>
  <si>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</si>
  <si>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</si>
  <si>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</si>
  <si>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2414940.617 </t>
  </si>
  <si>
    <t> 13.10.1899 02:48 </t>
  </si>
  <si>
    <t> 0.050 </t>
  </si>
  <si>
    <t>P </t>
  </si>
  <si>
    <t> H.Bauernfeind </t>
  </si>
  <si>
    <t> VB 7.72 </t>
  </si>
  <si>
    <t>2415609.777 </t>
  </si>
  <si>
    <t> 13.08.1901 06:38 </t>
  </si>
  <si>
    <t> 0.022 </t>
  </si>
  <si>
    <t>2415927.877 </t>
  </si>
  <si>
    <t> 27.06.1902 09:02 </t>
  </si>
  <si>
    <t> 0.016 </t>
  </si>
  <si>
    <t>2416032.591 </t>
  </si>
  <si>
    <t> 10.10.1902 02:11 </t>
  </si>
  <si>
    <t> -0.013 </t>
  </si>
  <si>
    <t>2416034.710 </t>
  </si>
  <si>
    <t> 12.10.1902 05:02 </t>
  </si>
  <si>
    <t> 0.166 </t>
  </si>
  <si>
    <t>2416278.908 </t>
  </si>
  <si>
    <t> 13.06.1903 09:47 </t>
  </si>
  <si>
    <t> -0.035 </t>
  </si>
  <si>
    <t>2416379.710 </t>
  </si>
  <si>
    <t> 22.09.1903 05:02 </t>
  </si>
  <si>
    <t> -0.096 </t>
  </si>
  <si>
    <t>2416456.511 </t>
  </si>
  <si>
    <t> 08.12.1903 00:15 </t>
  </si>
  <si>
    <t> 0.088 </t>
  </si>
  <si>
    <t>2417052.880 </t>
  </si>
  <si>
    <t> 26.07.1905 09:07 </t>
  </si>
  <si>
    <t> 0.007 </t>
  </si>
  <si>
    <t>2417124.676 </t>
  </si>
  <si>
    <t> 06.10.1905 04:13 </t>
  </si>
  <si>
    <t> 0.035 </t>
  </si>
  <si>
    <t>2417440.805 </t>
  </si>
  <si>
    <t> 18.08.1906 07:19 </t>
  </si>
  <si>
    <t>2417828.762 </t>
  </si>
  <si>
    <t> 10.09.1907 06:17 </t>
  </si>
  <si>
    <t> 0.019 </t>
  </si>
  <si>
    <t>2418214.719 </t>
  </si>
  <si>
    <t> 30.09.1908 05:15 </t>
  </si>
  <si>
    <t> -0.019 </t>
  </si>
  <si>
    <t>2418534.867 </t>
  </si>
  <si>
    <t> 16.08.1909 08:48 </t>
  </si>
  <si>
    <t> 0.082 </t>
  </si>
  <si>
    <t>2418602.720 </t>
  </si>
  <si>
    <t> 23.10.1909 05:16 </t>
  </si>
  <si>
    <t> 0.047 </t>
  </si>
  <si>
    <t>2419240.873 </t>
  </si>
  <si>
    <t> 23.07.1911 08:57 </t>
  </si>
  <si>
    <t>2419275.782 </t>
  </si>
  <si>
    <t> 27.08.1911 06:46 </t>
  </si>
  <si>
    <t> 0.042 </t>
  </si>
  <si>
    <t>2419310.708 </t>
  </si>
  <si>
    <t> 01.10.1911 04:59 </t>
  </si>
  <si>
    <t> 0.053 </t>
  </si>
  <si>
    <t>2420016.814 </t>
  </si>
  <si>
    <t> 06.09.1913 07:32 </t>
  </si>
  <si>
    <t> 0.118 </t>
  </si>
  <si>
    <t>2420402.712 </t>
  </si>
  <si>
    <t> 27.09.1914 05:05 </t>
  </si>
  <si>
    <t> 0.020 </t>
  </si>
  <si>
    <t>2421494.764 </t>
  </si>
  <si>
    <t> 23.09.1917 06:20 </t>
  </si>
  <si>
    <t>2421847.794 </t>
  </si>
  <si>
    <t> 11.09.1918 07:03 </t>
  </si>
  <si>
    <t> 0.045 </t>
  </si>
  <si>
    <t>2422233.715 </t>
  </si>
  <si>
    <t> 02.10.1919 05:09 </t>
  </si>
  <si>
    <t> -0.030 </t>
  </si>
  <si>
    <t>2422551.871 </t>
  </si>
  <si>
    <t> 15.08.1920 08:54 </t>
  </si>
  <si>
    <t>2423752.576 </t>
  </si>
  <si>
    <t> 29.11.1923 01:49 </t>
  </si>
  <si>
    <t> 0.066 </t>
  </si>
  <si>
    <t>2423781.551 </t>
  </si>
  <si>
    <t> 28.12.1923 01:13 </t>
  </si>
  <si>
    <t> -0.054 </t>
  </si>
  <si>
    <t>2424167.560 </t>
  </si>
  <si>
    <t> 17.01.1925 01:26 </t>
  </si>
  <si>
    <t> -0.041 </t>
  </si>
  <si>
    <t>2424491.659 </t>
  </si>
  <si>
    <t> 07.12.1925 03:48 </t>
  </si>
  <si>
    <t> 0.132 </t>
  </si>
  <si>
    <t>2424522.549 </t>
  </si>
  <si>
    <t> 07.01.1926 01:10 </t>
  </si>
  <si>
    <t> -0.012 </t>
  </si>
  <si>
    <t>2424524.552 </t>
  </si>
  <si>
    <t> 09.01.1926 01:14 </t>
  </si>
  <si>
    <t> 0.051 </t>
  </si>
  <si>
    <t>2424772.831 </t>
  </si>
  <si>
    <t> 14.09.1926 07:56 </t>
  </si>
  <si>
    <t> 0.052 </t>
  </si>
  <si>
    <t>2425207.303 </t>
  </si>
  <si>
    <t> 22.11.1927 19:16 </t>
  </si>
  <si>
    <t> 0.036 </t>
  </si>
  <si>
    <t>2425525.442 </t>
  </si>
  <si>
    <t> 05.10.1928 22:36 </t>
  </si>
  <si>
    <t> 0.069 </t>
  </si>
  <si>
    <t>2425866.818 </t>
  </si>
  <si>
    <t> 12.09.1929 07:37 </t>
  </si>
  <si>
    <t> 0.062 </t>
  </si>
  <si>
    <t>2426619.358 </t>
  </si>
  <si>
    <t> 04.10.1931 20:35 </t>
  </si>
  <si>
    <t> 0.008 </t>
  </si>
  <si>
    <t> W.Strohmeier </t>
  </si>
  <si>
    <t> MVS 650 </t>
  </si>
  <si>
    <t>2426650.351 </t>
  </si>
  <si>
    <t> 04.11.1931 20:25 </t>
  </si>
  <si>
    <t> -0.034 </t>
  </si>
  <si>
    <t>2426960.798 </t>
  </si>
  <si>
    <t> 10.09.1932 07:09 </t>
  </si>
  <si>
    <t> 0.065 </t>
  </si>
  <si>
    <t>2427736.663 </t>
  </si>
  <si>
    <t> 26.10.1934 03:54 </t>
  </si>
  <si>
    <t> 0.060 </t>
  </si>
  <si>
    <t>2428155.513 </t>
  </si>
  <si>
    <t> 19.12.1935 00:18 </t>
  </si>
  <si>
    <t> -0.060 </t>
  </si>
  <si>
    <t>2428161.361 </t>
  </si>
  <si>
    <t> 24.12.1935 20:39 </t>
  </si>
  <si>
    <t> -0.031 </t>
  </si>
  <si>
    <t>2428861.568 </t>
  </si>
  <si>
    <t> 24.11.1937 01:37 </t>
  </si>
  <si>
    <t> -0.046 </t>
  </si>
  <si>
    <t>2429604.545 </t>
  </si>
  <si>
    <t> 07.12.1939 01:04 </t>
  </si>
  <si>
    <t>2429951.692 </t>
  </si>
  <si>
    <t> 18.11.1940 04:36 </t>
  </si>
  <si>
    <t> -0.020 </t>
  </si>
  <si>
    <t>2429963.317 </t>
  </si>
  <si>
    <t> 29.11.1940 19:36 </t>
  </si>
  <si>
    <t> -0.033 </t>
  </si>
  <si>
    <t>2430147.646 </t>
  </si>
  <si>
    <t> 02.06.1941 03:30 </t>
  </si>
  <si>
    <t> 0.027 </t>
  </si>
  <si>
    <t>2430315.398 </t>
  </si>
  <si>
    <t> 16.11.1941 21:33 </t>
  </si>
  <si>
    <t>2430669.451 </t>
  </si>
  <si>
    <t> 05.11.1942 22:49 </t>
  </si>
  <si>
    <t>2431272.707 </t>
  </si>
  <si>
    <t> 01.07.1944 04:58 </t>
  </si>
  <si>
    <t> 0.077 </t>
  </si>
  <si>
    <t>2431274.641 </t>
  </si>
  <si>
    <t> 03.07.1944 03:23 </t>
  </si>
  <si>
    <t> 0.071 </t>
  </si>
  <si>
    <t>2431755.628 </t>
  </si>
  <si>
    <t> 27.10.1945 03:04 </t>
  </si>
  <si>
    <t>2432143.569 </t>
  </si>
  <si>
    <t> 19.11.1946 01:39 </t>
  </si>
  <si>
    <t> 0.025 </t>
  </si>
  <si>
    <t>2432420.830 </t>
  </si>
  <si>
    <t> 23.08.1947 07:55 </t>
  </si>
  <si>
    <t> -0.088 </t>
  </si>
  <si>
    <t>2432492.609 </t>
  </si>
  <si>
    <t> 03.11.1947 02:36 </t>
  </si>
  <si>
    <t> -0.077 </t>
  </si>
  <si>
    <t>2432492.698 </t>
  </si>
  <si>
    <t> 03.11.1947 04:45 </t>
  </si>
  <si>
    <t> 0.012 </t>
  </si>
  <si>
    <t>2432500.330 </t>
  </si>
  <si>
    <t> 10.11.1947 19:55 </t>
  </si>
  <si>
    <t> -0.115 </t>
  </si>
  <si>
    <t>2433099.807 </t>
  </si>
  <si>
    <t> 02.07.1949 07:22 </t>
  </si>
  <si>
    <t> 0.003 </t>
  </si>
  <si>
    <t>2433621.570 </t>
  </si>
  <si>
    <t> 06.12.1950 01:40 </t>
  </si>
  <si>
    <t> -0.007 </t>
  </si>
  <si>
    <t>2434710.283 </t>
  </si>
  <si>
    <t> 28.11.1953 18:47 </t>
  </si>
  <si>
    <t> 0.549 </t>
  </si>
  <si>
    <t>2436837.510 </t>
  </si>
  <si>
    <t> 26.09.1959 00:14 </t>
  </si>
  <si>
    <t> -0.048 </t>
  </si>
  <si>
    <t>2436839.491 </t>
  </si>
  <si>
    <t> 27.09.1959 23:47 </t>
  </si>
  <si>
    <t>2436839.526 </t>
  </si>
  <si>
    <t> 28.09.1959 00:37 </t>
  </si>
  <si>
    <t> 0.028 </t>
  </si>
  <si>
    <t>2436841.475 </t>
  </si>
  <si>
    <t> 29.09.1959 23:24 </t>
  </si>
  <si>
    <t> 0.038 </t>
  </si>
  <si>
    <t>2436841.520 </t>
  </si>
  <si>
    <t> 30.09.1959 00:28 </t>
  </si>
  <si>
    <t> 0.083 </t>
  </si>
  <si>
    <t>2436843.469 </t>
  </si>
  <si>
    <t> 01.10.1959 23:15 </t>
  </si>
  <si>
    <t> 0.092 </t>
  </si>
  <si>
    <t>2436876.379 </t>
  </si>
  <si>
    <t> 03.11.1959 21:05 </t>
  </si>
  <si>
    <t>2436876.426 </t>
  </si>
  <si>
    <t> 03.11.1959 22:13 </t>
  </si>
  <si>
    <t> 0.075 </t>
  </si>
  <si>
    <t>2437227.455 </t>
  </si>
  <si>
    <t> 19.10.1960 22:55 </t>
  </si>
  <si>
    <t>2437578.459 </t>
  </si>
  <si>
    <t> 05.10.1961 23:00 </t>
  </si>
  <si>
    <t> -0.055 </t>
  </si>
  <si>
    <t>2453311.6391 </t>
  </si>
  <si>
    <t> 02.11.2004 03:20 </t>
  </si>
  <si>
    <t> 0.4214 </t>
  </si>
  <si>
    <t>C </t>
  </si>
  <si>
    <t>-I</t>
  </si>
  <si>
    <t> W.Ogloza et al. </t>
  </si>
  <si>
    <t>IBVS 5843 </t>
  </si>
  <si>
    <t>2453377.5879 </t>
  </si>
  <si>
    <t> 07.01.2005 02:06 </t>
  </si>
  <si>
    <t>13795</t>
  </si>
  <si>
    <t> 0.4213 </t>
  </si>
  <si>
    <t>E </t>
  </si>
  <si>
    <t>?</t>
  </si>
  <si>
    <t> T. Krajci </t>
  </si>
  <si>
    <t>IBVS 5690 </t>
  </si>
  <si>
    <t>2454766.4518 </t>
  </si>
  <si>
    <t> 26.10.2008 22:50 </t>
  </si>
  <si>
    <t>14511.5</t>
  </si>
  <si>
    <t> -0.4920 </t>
  </si>
  <si>
    <t>m</t>
  </si>
  <si>
    <t> A.Liakos &amp; P.Niarchos </t>
  </si>
  <si>
    <t>IBVS 5897 </t>
  </si>
  <si>
    <t>2454814.9469 </t>
  </si>
  <si>
    <t> 14.12.2008 10:43 </t>
  </si>
  <si>
    <t>14536.5</t>
  </si>
  <si>
    <t> -0.4887 </t>
  </si>
  <si>
    <t> K.Nakajima </t>
  </si>
  <si>
    <t>VSB 48 </t>
  </si>
  <si>
    <t>2454815.9289 </t>
  </si>
  <si>
    <t> 15.12.2008 10:17 </t>
  </si>
  <si>
    <t>14537</t>
  </si>
  <si>
    <t> -0.4766 </t>
  </si>
  <si>
    <t>2455828.45940 </t>
  </si>
  <si>
    <t> 23.09.2011 23:01 </t>
  </si>
  <si>
    <t>15059</t>
  </si>
  <si>
    <t> -0.45643 </t>
  </si>
  <si>
    <t>R</t>
  </si>
  <si>
    <t> R.Uhlar </t>
  </si>
  <si>
    <t>IBVS 6007 </t>
  </si>
  <si>
    <t>2456632.504 </t>
  </si>
  <si>
    <t> 06.12.2013 00:05 </t>
  </si>
  <si>
    <t>15473.5</t>
  </si>
  <si>
    <t> -0.407 </t>
  </si>
  <si>
    <t>o</t>
  </si>
  <si>
    <t> A.Paschke </t>
  </si>
  <si>
    <t>OEJV 0162 </t>
  </si>
  <si>
    <t>S7</t>
  </si>
  <si>
    <t>BAD?</t>
  </si>
  <si>
    <t>OEJV 0162</t>
  </si>
  <si>
    <t>JAVSO 49, 251</t>
  </si>
  <si>
    <t>JBAV, 79</t>
  </si>
  <si>
    <t>13/10/1899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</si>
</sst>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  <xf numFmtId="43" fontId="22" fillId="0" borderId="0" applyFon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2" borderId="0" xfId="0" applyFont="1" applyFill="1" applyAlignment="1"/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2" fillId="3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3" fontId="23" fillId="0" borderId="0" xfId="9" applyFont="1" applyBorder="1"/>
    <xf numFmtId="165" fontId="19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16" fillId="0" borderId="0" xfId="0" applyNumberFormat="1" applyFont="1" applyAlignment="1">
      <alignment horizontal="left" wrapText="1"/>
    </xf>
    <xf numFmtId="165" fontId="17" fillId="0" borderId="0" xfId="0" applyNumberFormat="1" applyFont="1" applyAlignment="1">
      <alignment horizontal="left" vertical="center"/>
    </xf>
    <xf numFmtId="165" fontId="21" fillId="0" borderId="0" xfId="0" applyNumberFormat="1" applyFont="1" applyAlignment="1">
      <alignment horizontal="left"/>
    </xf>
    <xf numFmtId="165" fontId="23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14" fontId="6" fillId="0" borderId="0" xfId="0" applyNumberFormat="1" applyFont="1" applyAlignment="1"/>
    <xf numFmtId="0" fontId="23" fillId="0" borderId="0" xfId="0" applyFont="1" applyAlignment="1">
      <alignment horizontal="left" vertical="center" wrapText="1"/>
    </xf>
    <xf numFmtId="43" fontId="23" fillId="0" borderId="0" xfId="9" applyFont="1" applyBorder="1" applyAlignment="1">
      <alignment horizont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Cet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7-495B-84A5-2C70762C1D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5.017500000212749E-2</c:v>
                </c:pt>
                <c:pt idx="1">
                  <c:v>2.2300000002360321E-2</c:v>
                </c:pt>
                <c:pt idx="2">
                  <c:v>1.5600000002450543E-2</c:v>
                </c:pt>
                <c:pt idx="3">
                  <c:v>-1.284999999734282E-2</c:v>
                </c:pt>
                <c:pt idx="4">
                  <c:v>0.16647499999999127</c:v>
                </c:pt>
                <c:pt idx="5">
                  <c:v>-3.4574999999676947E-2</c:v>
                </c:pt>
                <c:pt idx="6">
                  <c:v>-9.5674999998664134E-2</c:v>
                </c:pt>
                <c:pt idx="7">
                  <c:v>8.8162500000180444E-2</c:v>
                </c:pt>
                <c:pt idx="8">
                  <c:v>7.100000002537854E-3</c:v>
                </c:pt>
                <c:pt idx="9">
                  <c:v>3.5125000002153683E-2</c:v>
                </c:pt>
                <c:pt idx="10">
                  <c:v>-2.8999999994994141E-3</c:v>
                </c:pt>
                <c:pt idx="11">
                  <c:v>1.9100000001344597E-2</c:v>
                </c:pt>
                <c:pt idx="12">
                  <c:v>-1.9225000000005821E-2</c:v>
                </c:pt>
                <c:pt idx="13">
                  <c:v>8.2399999999324791E-2</c:v>
                </c:pt>
                <c:pt idx="14">
                  <c:v>4.6775000002526212E-2</c:v>
                </c:pt>
                <c:pt idx="15">
                  <c:v>4.6699999998963904E-2</c:v>
                </c:pt>
                <c:pt idx="16">
                  <c:v>4.1550000001734588E-2</c:v>
                </c:pt>
                <c:pt idx="17">
                  <c:v>5.3400000000692671E-2</c:v>
                </c:pt>
                <c:pt idx="18">
                  <c:v>0.11769999999887659</c:v>
                </c:pt>
                <c:pt idx="19">
                  <c:v>2.0375000000058208E-2</c:v>
                </c:pt>
                <c:pt idx="20">
                  <c:v>3.5350000001926674E-2</c:v>
                </c:pt>
                <c:pt idx="21">
                  <c:v>4.4500000003608875E-2</c:v>
                </c:pt>
                <c:pt idx="22">
                  <c:v>-2.982499999779975E-2</c:v>
                </c:pt>
                <c:pt idx="23">
                  <c:v>1.9475000000966247E-2</c:v>
                </c:pt>
                <c:pt idx="24">
                  <c:v>6.5650000004097819E-2</c:v>
                </c:pt>
                <c:pt idx="25">
                  <c:v>-5.4474999997182749E-2</c:v>
                </c:pt>
                <c:pt idx="26">
                  <c:v>-4.0799999998853309E-2</c:v>
                </c:pt>
                <c:pt idx="27">
                  <c:v>0.1324750000021595</c:v>
                </c:pt>
                <c:pt idx="28">
                  <c:v>-1.2324999999691499E-2</c:v>
                </c:pt>
                <c:pt idx="29">
                  <c:v>5.100000000311411E-2</c:v>
                </c:pt>
                <c:pt idx="30">
                  <c:v>5.1599999998870771E-2</c:v>
                </c:pt>
                <c:pt idx="31">
                  <c:v>3.6400000000867294E-2</c:v>
                </c:pt>
                <c:pt idx="32">
                  <c:v>6.8699999999807915E-2</c:v>
                </c:pt>
                <c:pt idx="33">
                  <c:v>6.190000000060536E-2</c:v>
                </c:pt>
                <c:pt idx="35">
                  <c:v>8.0000000016298145E-3</c:v>
                </c:pt>
                <c:pt idx="36">
                  <c:v>-3.38000000010652E-2</c:v>
                </c:pt>
                <c:pt idx="37">
                  <c:v>6.520000000091386E-2</c:v>
                </c:pt>
                <c:pt idx="38">
                  <c:v>6.0200000003533205E-2</c:v>
                </c:pt>
                <c:pt idx="39">
                  <c:v>-5.9600000000500586E-2</c:v>
                </c:pt>
                <c:pt idx="40">
                  <c:v>-3.0624999999417923E-2</c:v>
                </c:pt>
                <c:pt idx="41">
                  <c:v>-4.6299999998154817E-2</c:v>
                </c:pt>
                <c:pt idx="42">
                  <c:v>3.5175000000890577E-2</c:v>
                </c:pt>
                <c:pt idx="43">
                  <c:v>-1.9649999998364365E-2</c:v>
                </c:pt>
                <c:pt idx="44">
                  <c:v>-3.2699999999749707E-2</c:v>
                </c:pt>
                <c:pt idx="45">
                  <c:v>2.7175000002898742E-2</c:v>
                </c:pt>
                <c:pt idx="46">
                  <c:v>-2.7124999978695996E-3</c:v>
                </c:pt>
                <c:pt idx="47">
                  <c:v>5.9600000000500586E-2</c:v>
                </c:pt>
                <c:pt idx="48">
                  <c:v>7.6675000000250293E-2</c:v>
                </c:pt>
                <c:pt idx="49">
                  <c:v>7.0999999999912689E-2</c:v>
                </c:pt>
                <c:pt idx="50">
                  <c:v>1.8600000003061723E-2</c:v>
                </c:pt>
                <c:pt idx="51">
                  <c:v>2.4600000000646105E-2</c:v>
                </c:pt>
                <c:pt idx="52">
                  <c:v>-8.7924999996175757E-2</c:v>
                </c:pt>
                <c:pt idx="53">
                  <c:v>-7.6899999996385304E-2</c:v>
                </c:pt>
                <c:pt idx="54">
                  <c:v>1.2100000003556488E-2</c:v>
                </c:pt>
                <c:pt idx="55">
                  <c:v>-0.11459999999715365</c:v>
                </c:pt>
                <c:pt idx="56">
                  <c:v>2.8250000032130629E-3</c:v>
                </c:pt>
                <c:pt idx="57">
                  <c:v>-6.7500000004656613E-3</c:v>
                </c:pt>
                <c:pt idx="58">
                  <c:v>-0.42126249999273568</c:v>
                </c:pt>
                <c:pt idx="59">
                  <c:v>-4.7899999997753184E-2</c:v>
                </c:pt>
                <c:pt idx="60">
                  <c:v>-6.5749999994295649E-3</c:v>
                </c:pt>
                <c:pt idx="61">
                  <c:v>2.8424999996786937E-2</c:v>
                </c:pt>
                <c:pt idx="62">
                  <c:v>3.7749999995867256E-2</c:v>
                </c:pt>
                <c:pt idx="63">
                  <c:v>8.2749999994121026E-2</c:v>
                </c:pt>
                <c:pt idx="64">
                  <c:v>9.2075000000477303E-2</c:v>
                </c:pt>
                <c:pt idx="65">
                  <c:v>2.7600000001257285E-2</c:v>
                </c:pt>
                <c:pt idx="66">
                  <c:v>7.4599999999918509E-2</c:v>
                </c:pt>
                <c:pt idx="67">
                  <c:v>2.2425000002840534E-2</c:v>
                </c:pt>
                <c:pt idx="68">
                  <c:v>-5.4749999995692633E-2</c:v>
                </c:pt>
                <c:pt idx="75">
                  <c:v>0.56272500000341097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7-495B-84A5-2C70762C1D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77-495B-84A5-2C70762C1D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9">
                  <c:v>0.42142500000045402</c:v>
                </c:pt>
                <c:pt idx="70">
                  <c:v>0.42127500000060536</c:v>
                </c:pt>
                <c:pt idx="71">
                  <c:v>0.47787500000413274</c:v>
                </c:pt>
                <c:pt idx="72">
                  <c:v>0.48110000000451691</c:v>
                </c:pt>
                <c:pt idx="73">
                  <c:v>0.49326250000012806</c:v>
                </c:pt>
                <c:pt idx="74">
                  <c:v>0.5134124999967753</c:v>
                </c:pt>
                <c:pt idx="76">
                  <c:v>0.67620000000897562</c:v>
                </c:pt>
                <c:pt idx="77">
                  <c:v>0.71362499996030238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77-495B-84A5-2C70762C1D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77-495B-84A5-2C70762C1D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77-495B-84A5-2C70762C1D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1.5E-3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0</c:v>
                  </c:pt>
                  <c:pt idx="73">
                    <c:v>0</c:v>
                  </c:pt>
                  <c:pt idx="74">
                    <c:v>9.3000000000000005E-4</c:v>
                  </c:pt>
                  <c:pt idx="75">
                    <c:v>0</c:v>
                  </c:pt>
                  <c:pt idx="76">
                    <c:v>1.34E-3</c:v>
                  </c:pt>
                  <c:pt idx="7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77-495B-84A5-2C70762C1D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48">
                  <c:v>-0.55870687155787135</c:v>
                </c:pt>
                <c:pt idx="49">
                  <c:v>-0.55862101665531827</c:v>
                </c:pt>
                <c:pt idx="50">
                  <c:v>-0.53732900082216439</c:v>
                </c:pt>
                <c:pt idx="51">
                  <c:v>-0.52015802031155645</c:v>
                </c:pt>
                <c:pt idx="52">
                  <c:v>-0.50788076924647174</c:v>
                </c:pt>
                <c:pt idx="53">
                  <c:v>-0.5047041378520094</c:v>
                </c:pt>
                <c:pt idx="54">
                  <c:v>-0.5047041378520094</c:v>
                </c:pt>
                <c:pt idx="55">
                  <c:v>-0.50436071824179718</c:v>
                </c:pt>
                <c:pt idx="56">
                  <c:v>-0.47783155335290789</c:v>
                </c:pt>
                <c:pt idx="57">
                  <c:v>-0.45473658456614019</c:v>
                </c:pt>
                <c:pt idx="58">
                  <c:v>-0.40652905678260837</c:v>
                </c:pt>
                <c:pt idx="59">
                  <c:v>-0.31238915613320034</c:v>
                </c:pt>
                <c:pt idx="60">
                  <c:v>-0.31230330123064726</c:v>
                </c:pt>
                <c:pt idx="61">
                  <c:v>-0.31230330123064726</c:v>
                </c:pt>
                <c:pt idx="62">
                  <c:v>-0.31221744632809423</c:v>
                </c:pt>
                <c:pt idx="63">
                  <c:v>-0.31221744632809423</c:v>
                </c:pt>
                <c:pt idx="64">
                  <c:v>-0.3121315914255412</c:v>
                </c:pt>
                <c:pt idx="65">
                  <c:v>-0.31067205808213955</c:v>
                </c:pt>
                <c:pt idx="66">
                  <c:v>-0.31067205808213955</c:v>
                </c:pt>
                <c:pt idx="67">
                  <c:v>-0.29513232072003931</c:v>
                </c:pt>
                <c:pt idx="68">
                  <c:v>-0.27959258335793913</c:v>
                </c:pt>
                <c:pt idx="69">
                  <c:v>0.41677653124976621</c:v>
                </c:pt>
                <c:pt idx="70">
                  <c:v>0.41969559793656952</c:v>
                </c:pt>
                <c:pt idx="71">
                  <c:v>0.48116770816454602</c:v>
                </c:pt>
                <c:pt idx="72">
                  <c:v>0.48331408072837201</c:v>
                </c:pt>
                <c:pt idx="73">
                  <c:v>0.48335700817964855</c:v>
                </c:pt>
                <c:pt idx="74">
                  <c:v>0.52817326731233516</c:v>
                </c:pt>
                <c:pt idx="75">
                  <c:v>0.56376012442057011</c:v>
                </c:pt>
                <c:pt idx="76">
                  <c:v>0.67562906244718102</c:v>
                </c:pt>
                <c:pt idx="77">
                  <c:v>0.70902661954031343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77-495B-84A5-2C70762C1D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-6021</c:v>
                </c:pt>
                <c:pt idx="1">
                  <c:v>-5676</c:v>
                </c:pt>
                <c:pt idx="2">
                  <c:v>-5512</c:v>
                </c:pt>
                <c:pt idx="3">
                  <c:v>-5458</c:v>
                </c:pt>
                <c:pt idx="4">
                  <c:v>-5457</c:v>
                </c:pt>
                <c:pt idx="5">
                  <c:v>-5331</c:v>
                </c:pt>
                <c:pt idx="6">
                  <c:v>-5279</c:v>
                </c:pt>
                <c:pt idx="7">
                  <c:v>-5239.5</c:v>
                </c:pt>
                <c:pt idx="8">
                  <c:v>-4932</c:v>
                </c:pt>
                <c:pt idx="9">
                  <c:v>-4895</c:v>
                </c:pt>
                <c:pt idx="10">
                  <c:v>-4732</c:v>
                </c:pt>
                <c:pt idx="11">
                  <c:v>-4532</c:v>
                </c:pt>
                <c:pt idx="12">
                  <c:v>-4333</c:v>
                </c:pt>
                <c:pt idx="13">
                  <c:v>-4168</c:v>
                </c:pt>
                <c:pt idx="14">
                  <c:v>-4133</c:v>
                </c:pt>
                <c:pt idx="15">
                  <c:v>-3804</c:v>
                </c:pt>
                <c:pt idx="16">
                  <c:v>-3786</c:v>
                </c:pt>
                <c:pt idx="17">
                  <c:v>-3768</c:v>
                </c:pt>
                <c:pt idx="18">
                  <c:v>-3404</c:v>
                </c:pt>
                <c:pt idx="19">
                  <c:v>-3205</c:v>
                </c:pt>
                <c:pt idx="20">
                  <c:v>-2642</c:v>
                </c:pt>
                <c:pt idx="21">
                  <c:v>-2460</c:v>
                </c:pt>
                <c:pt idx="22">
                  <c:v>-2261</c:v>
                </c:pt>
                <c:pt idx="23">
                  <c:v>-2097</c:v>
                </c:pt>
                <c:pt idx="24">
                  <c:v>-1478</c:v>
                </c:pt>
                <c:pt idx="25">
                  <c:v>-1463</c:v>
                </c:pt>
                <c:pt idx="26">
                  <c:v>-1264</c:v>
                </c:pt>
                <c:pt idx="27">
                  <c:v>-1097</c:v>
                </c:pt>
                <c:pt idx="28">
                  <c:v>-1081</c:v>
                </c:pt>
                <c:pt idx="29">
                  <c:v>-1080</c:v>
                </c:pt>
                <c:pt idx="30">
                  <c:v>-952</c:v>
                </c:pt>
                <c:pt idx="31">
                  <c:v>-728</c:v>
                </c:pt>
                <c:pt idx="32">
                  <c:v>-564</c:v>
                </c:pt>
                <c:pt idx="33">
                  <c:v>-388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176</c:v>
                </c:pt>
                <c:pt idx="38">
                  <c:v>576</c:v>
                </c:pt>
                <c:pt idx="39">
                  <c:v>792</c:v>
                </c:pt>
                <c:pt idx="40">
                  <c:v>795</c:v>
                </c:pt>
                <c:pt idx="41">
                  <c:v>1156</c:v>
                </c:pt>
                <c:pt idx="42">
                  <c:v>1539</c:v>
                </c:pt>
                <c:pt idx="43">
                  <c:v>1718</c:v>
                </c:pt>
                <c:pt idx="44">
                  <c:v>1724</c:v>
                </c:pt>
                <c:pt idx="45">
                  <c:v>1819</c:v>
                </c:pt>
                <c:pt idx="46">
                  <c:v>1905.5</c:v>
                </c:pt>
                <c:pt idx="47">
                  <c:v>2088</c:v>
                </c:pt>
                <c:pt idx="48">
                  <c:v>2399</c:v>
                </c:pt>
                <c:pt idx="49">
                  <c:v>2400</c:v>
                </c:pt>
                <c:pt idx="50">
                  <c:v>2648</c:v>
                </c:pt>
                <c:pt idx="51">
                  <c:v>2848</c:v>
                </c:pt>
                <c:pt idx="52">
                  <c:v>2991</c:v>
                </c:pt>
                <c:pt idx="53">
                  <c:v>3028</c:v>
                </c:pt>
                <c:pt idx="54">
                  <c:v>3028</c:v>
                </c:pt>
                <c:pt idx="55">
                  <c:v>3032</c:v>
                </c:pt>
                <c:pt idx="56">
                  <c:v>3341</c:v>
                </c:pt>
                <c:pt idx="57">
                  <c:v>3610</c:v>
                </c:pt>
                <c:pt idx="58">
                  <c:v>4171.5</c:v>
                </c:pt>
                <c:pt idx="59">
                  <c:v>5268</c:v>
                </c:pt>
                <c:pt idx="60">
                  <c:v>5269</c:v>
                </c:pt>
                <c:pt idx="61">
                  <c:v>5269</c:v>
                </c:pt>
                <c:pt idx="62">
                  <c:v>5270</c:v>
                </c:pt>
                <c:pt idx="63">
                  <c:v>5270</c:v>
                </c:pt>
                <c:pt idx="64">
                  <c:v>5271</c:v>
                </c:pt>
                <c:pt idx="65">
                  <c:v>5288</c:v>
                </c:pt>
                <c:pt idx="66">
                  <c:v>5288</c:v>
                </c:pt>
                <c:pt idx="67">
                  <c:v>5469</c:v>
                </c:pt>
                <c:pt idx="68">
                  <c:v>5650</c:v>
                </c:pt>
                <c:pt idx="69">
                  <c:v>13761</c:v>
                </c:pt>
                <c:pt idx="70">
                  <c:v>13795</c:v>
                </c:pt>
                <c:pt idx="71">
                  <c:v>14511</c:v>
                </c:pt>
                <c:pt idx="72">
                  <c:v>14536</c:v>
                </c:pt>
                <c:pt idx="73">
                  <c:v>14536.5</c:v>
                </c:pt>
                <c:pt idx="74">
                  <c:v>15058.5</c:v>
                </c:pt>
                <c:pt idx="75">
                  <c:v>15473</c:v>
                </c:pt>
                <c:pt idx="76">
                  <c:v>16776</c:v>
                </c:pt>
                <c:pt idx="77">
                  <c:v>17165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77-495B-84A5-2C70762C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38696"/>
        <c:axId val="1"/>
      </c:scatterChart>
      <c:valAx>
        <c:axId val="866038696"/>
        <c:scaling>
          <c:orientation val="minMax"/>
          <c:max val="16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3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1935483870969"/>
          <c:y val="0.92097264437689974"/>
          <c:w val="0.7612903225806451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17</xdr:col>
      <xdr:colOff>552450</xdr:colOff>
      <xdr:row>18</xdr:row>
      <xdr:rowOff>57150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1BFAE80-76B5-9F84-390B-F03DDD5D6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97" TargetMode="External"/><Relationship Id="rId7" Type="http://schemas.openxmlformats.org/officeDocument/2006/relationships/hyperlink" Target="http://var.astro.cz/oejv/issues/oejv0162.pdf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843" TargetMode="External"/><Relationship Id="rId6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vsolj.cetus-net.org/no48.pdf" TargetMode="External"/><Relationship Id="rId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9"/>
  <sheetViews>
    <sheetView tabSelected="1" workbookViewId="0">
      <pane xSplit="14" ySplit="21" topLeftCell="O81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30</v>
      </c>
    </row>
    <row r="2" spans="1:6" x14ac:dyDescent="0.2">
      <c r="A2" t="s">
        <v>24</v>
      </c>
      <c r="B2" t="s">
        <v>32</v>
      </c>
      <c r="C2" s="3" t="s">
        <v>31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26619.35</v>
      </c>
      <c r="D4" s="9">
        <v>1.939675</v>
      </c>
    </row>
    <row r="5" spans="1:6" ht="13.5" thickTop="1" x14ac:dyDescent="0.2">
      <c r="A5" s="14" t="s">
        <v>33</v>
      </c>
      <c r="B5" s="15"/>
      <c r="C5" s="16">
        <v>-9.5</v>
      </c>
      <c r="D5" s="15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26619.35</v>
      </c>
    </row>
    <row r="8" spans="1:6" x14ac:dyDescent="0.2">
      <c r="A8" t="s">
        <v>3</v>
      </c>
      <c r="C8">
        <f>+D4</f>
        <v>1.939675</v>
      </c>
    </row>
    <row r="9" spans="1:6" x14ac:dyDescent="0.2">
      <c r="A9" s="29" t="s">
        <v>38</v>
      </c>
      <c r="B9" s="30">
        <v>90</v>
      </c>
      <c r="C9" s="18" t="str">
        <f>"F"&amp;B9</f>
        <v>F90</v>
      </c>
      <c r="D9" s="19" t="str">
        <f>"G"&amp;B9</f>
        <v>G90</v>
      </c>
    </row>
    <row r="10" spans="1:6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6" x14ac:dyDescent="0.2">
      <c r="A11" s="15" t="s">
        <v>16</v>
      </c>
      <c r="B11" s="15"/>
      <c r="C11" s="17">
        <f ca="1">INTERCEPT(INDIRECT($D$9):G992,INDIRECT($C$9):F992)</f>
        <v>-0.76467278278261364</v>
      </c>
      <c r="D11" s="3"/>
      <c r="E11" s="15"/>
    </row>
    <row r="12" spans="1:6" x14ac:dyDescent="0.2">
      <c r="A12" s="15" t="s">
        <v>17</v>
      </c>
      <c r="B12" s="15"/>
      <c r="C12" s="17">
        <f ca="1">SLOPE(INDIRECT($D$9):G992,INDIRECT($C$9):F992)</f>
        <v>8.5854902553039733E-5</v>
      </c>
      <c r="D12" s="3"/>
      <c r="E12" s="15"/>
    </row>
    <row r="13" spans="1:6" x14ac:dyDescent="0.2">
      <c r="A13" s="15" t="s">
        <v>19</v>
      </c>
      <c r="B13" s="15"/>
      <c r="C13" s="3" t="s">
        <v>14</v>
      </c>
    </row>
    <row r="14" spans="1:6" x14ac:dyDescent="0.2">
      <c r="A14" s="15"/>
      <c r="B14" s="15"/>
      <c r="C14" s="15"/>
    </row>
    <row r="15" spans="1:6" x14ac:dyDescent="0.2">
      <c r="A15" s="20" t="s">
        <v>18</v>
      </c>
      <c r="B15" s="15"/>
      <c r="C15" s="21">
        <f ca="1">(C7+C11)+(C8+C12)*INT(MAX(F21:F3533))</f>
        <v>59914.58040161954</v>
      </c>
      <c r="E15" s="22" t="s">
        <v>41</v>
      </c>
      <c r="F15" s="16">
        <v>1</v>
      </c>
    </row>
    <row r="16" spans="1:6" x14ac:dyDescent="0.2">
      <c r="A16" s="24" t="s">
        <v>4</v>
      </c>
      <c r="B16" s="15"/>
      <c r="C16" s="25">
        <f ca="1">+C8+C12</f>
        <v>1.9397608549025531</v>
      </c>
      <c r="E16" s="22" t="s">
        <v>35</v>
      </c>
      <c r="F16" s="23">
        <f ca="1">NOW()+15018.5+$C$5/24</f>
        <v>60335.661169791667</v>
      </c>
    </row>
    <row r="17" spans="1:21" ht="13.5" thickBot="1" x14ac:dyDescent="0.25">
      <c r="A17" s="22" t="s">
        <v>27</v>
      </c>
      <c r="B17" s="15"/>
      <c r="C17" s="15">
        <f>COUNT(C21:C2191)</f>
        <v>78</v>
      </c>
      <c r="E17" s="22" t="s">
        <v>42</v>
      </c>
      <c r="F17" s="23">
        <f ca="1">ROUND(2*(F16-$C$7)/$C$8,0)/2+F15</f>
        <v>17383.5</v>
      </c>
    </row>
    <row r="18" spans="1:21" ht="14.25" thickTop="1" thickBot="1" x14ac:dyDescent="0.25">
      <c r="A18" s="24" t="s">
        <v>5</v>
      </c>
      <c r="B18" s="15"/>
      <c r="C18" s="27">
        <f ca="1">+C15</f>
        <v>59914.58040161954</v>
      </c>
      <c r="D18" s="28">
        <f ca="1">+C16</f>
        <v>1.9397608549025531</v>
      </c>
      <c r="E18" s="22" t="s">
        <v>36</v>
      </c>
      <c r="F18" s="19">
        <f ca="1">ROUND(2*(F16-$C$15)/$C$16,0)/2+F15</f>
        <v>218</v>
      </c>
    </row>
    <row r="19" spans="1:21" ht="13.5" thickTop="1" x14ac:dyDescent="0.2">
      <c r="E19" s="22" t="s">
        <v>37</v>
      </c>
      <c r="F19" s="26">
        <f ca="1">+$C$15+$C$16*F18-15018.5-$C$5/24</f>
        <v>45319.344101321629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25</v>
      </c>
      <c r="M20" s="7" t="s">
        <v>26</v>
      </c>
      <c r="N20" s="7" t="s">
        <v>301</v>
      </c>
      <c r="O20" s="7" t="s">
        <v>23</v>
      </c>
      <c r="P20" s="6" t="s">
        <v>22</v>
      </c>
      <c r="Q20" s="4" t="s">
        <v>15</v>
      </c>
      <c r="U20" s="55" t="s">
        <v>302</v>
      </c>
    </row>
    <row r="21" spans="1:21" x14ac:dyDescent="0.2">
      <c r="A21" s="52" t="s">
        <v>62</v>
      </c>
      <c r="B21" s="54" t="s">
        <v>29</v>
      </c>
      <c r="C21" s="53">
        <v>14940.617</v>
      </c>
      <c r="D21" s="53" t="s">
        <v>55</v>
      </c>
      <c r="E21">
        <f t="shared" ref="E21:E52" si="0">+(C21-C$7)/C$8</f>
        <v>-6020.974132264425</v>
      </c>
      <c r="F21">
        <f t="shared" ref="F21:F52" si="1">ROUND(2*E21,0)/2</f>
        <v>-6021</v>
      </c>
      <c r="G21">
        <f t="shared" ref="G21:G52" si="2">+C21-(C$7+F21*C$8)</f>
        <v>5.017500000212749E-2</v>
      </c>
      <c r="I21">
        <f t="shared" ref="I21:I54" si="3">+G21</f>
        <v>5.017500000212749E-2</v>
      </c>
      <c r="Q21" s="68" t="s">
        <v>306</v>
      </c>
    </row>
    <row r="22" spans="1:21" x14ac:dyDescent="0.2">
      <c r="A22" s="52" t="s">
        <v>62</v>
      </c>
      <c r="B22" s="54" t="s">
        <v>29</v>
      </c>
      <c r="C22" s="53">
        <v>15609.777</v>
      </c>
      <c r="D22" s="53" t="s">
        <v>55</v>
      </c>
      <c r="E22">
        <f t="shared" si="0"/>
        <v>-5675.9885032286329</v>
      </c>
      <c r="F22">
        <f t="shared" si="1"/>
        <v>-5676</v>
      </c>
      <c r="G22">
        <f t="shared" si="2"/>
        <v>2.2300000002360321E-2</v>
      </c>
      <c r="I22">
        <f t="shared" si="3"/>
        <v>2.2300000002360321E-2</v>
      </c>
      <c r="Q22" s="2">
        <f t="shared" ref="Q22:Q52" si="4">+C22-15018.5</f>
        <v>591.27700000000004</v>
      </c>
    </row>
    <row r="23" spans="1:21" x14ac:dyDescent="0.2">
      <c r="A23" s="52" t="s">
        <v>62</v>
      </c>
      <c r="B23" s="54" t="s">
        <v>29</v>
      </c>
      <c r="C23" s="53">
        <v>15927.877</v>
      </c>
      <c r="D23" s="53" t="s">
        <v>55</v>
      </c>
      <c r="E23">
        <f t="shared" si="0"/>
        <v>-5511.9919574155456</v>
      </c>
      <c r="F23">
        <f t="shared" si="1"/>
        <v>-5512</v>
      </c>
      <c r="G23">
        <f t="shared" si="2"/>
        <v>1.5600000002450543E-2</v>
      </c>
      <c r="I23">
        <f t="shared" si="3"/>
        <v>1.5600000002450543E-2</v>
      </c>
      <c r="Q23" s="2">
        <f t="shared" si="4"/>
        <v>909.37700000000041</v>
      </c>
    </row>
    <row r="24" spans="1:21" x14ac:dyDescent="0.2">
      <c r="A24" s="52" t="s">
        <v>62</v>
      </c>
      <c r="B24" s="54" t="s">
        <v>29</v>
      </c>
      <c r="C24" s="53">
        <v>16032.591</v>
      </c>
      <c r="D24" s="53" t="s">
        <v>55</v>
      </c>
      <c r="E24">
        <f t="shared" si="0"/>
        <v>-5458.0066248211679</v>
      </c>
      <c r="F24">
        <f t="shared" si="1"/>
        <v>-5458</v>
      </c>
      <c r="G24">
        <f t="shared" si="2"/>
        <v>-1.284999999734282E-2</v>
      </c>
      <c r="I24">
        <f t="shared" si="3"/>
        <v>-1.284999999734282E-2</v>
      </c>
      <c r="Q24" s="2">
        <f t="shared" si="4"/>
        <v>1014.0910000000003</v>
      </c>
    </row>
    <row r="25" spans="1:21" x14ac:dyDescent="0.2">
      <c r="A25" s="52" t="s">
        <v>62</v>
      </c>
      <c r="B25" s="54" t="s">
        <v>29</v>
      </c>
      <c r="C25" s="53">
        <v>16034.71</v>
      </c>
      <c r="D25" s="53" t="s">
        <v>55</v>
      </c>
      <c r="E25">
        <f t="shared" si="0"/>
        <v>-5456.914173766223</v>
      </c>
      <c r="F25">
        <f t="shared" si="1"/>
        <v>-5457</v>
      </c>
      <c r="G25">
        <f t="shared" si="2"/>
        <v>0.16647499999999127</v>
      </c>
      <c r="I25">
        <f t="shared" si="3"/>
        <v>0.16647499999999127</v>
      </c>
      <c r="Q25" s="2">
        <f t="shared" si="4"/>
        <v>1016.2099999999991</v>
      </c>
    </row>
    <row r="26" spans="1:21" x14ac:dyDescent="0.2">
      <c r="A26" s="52" t="s">
        <v>62</v>
      </c>
      <c r="B26" s="54" t="s">
        <v>29</v>
      </c>
      <c r="C26" s="53">
        <v>16278.907999999999</v>
      </c>
      <c r="D26" s="53" t="s">
        <v>55</v>
      </c>
      <c r="E26">
        <f t="shared" si="0"/>
        <v>-5331.0178251511197</v>
      </c>
      <c r="F26">
        <f t="shared" si="1"/>
        <v>-5331</v>
      </c>
      <c r="G26">
        <f t="shared" si="2"/>
        <v>-3.4574999999676947E-2</v>
      </c>
      <c r="I26">
        <f t="shared" si="3"/>
        <v>-3.4574999999676947E-2</v>
      </c>
      <c r="Q26" s="2">
        <f t="shared" si="4"/>
        <v>1260.4079999999994</v>
      </c>
    </row>
    <row r="27" spans="1:21" x14ac:dyDescent="0.2">
      <c r="A27" s="52" t="s">
        <v>62</v>
      </c>
      <c r="B27" s="54" t="s">
        <v>29</v>
      </c>
      <c r="C27" s="53">
        <v>16379.71</v>
      </c>
      <c r="D27" s="53" t="s">
        <v>55</v>
      </c>
      <c r="E27">
        <f t="shared" si="0"/>
        <v>-5279.0493252735632</v>
      </c>
      <c r="F27">
        <f t="shared" si="1"/>
        <v>-5279</v>
      </c>
      <c r="G27">
        <f t="shared" si="2"/>
        <v>-9.5674999998664134E-2</v>
      </c>
      <c r="I27">
        <f t="shared" si="3"/>
        <v>-9.5674999998664134E-2</v>
      </c>
      <c r="Q27" s="2">
        <f t="shared" si="4"/>
        <v>1361.2099999999991</v>
      </c>
    </row>
    <row r="28" spans="1:21" x14ac:dyDescent="0.2">
      <c r="A28" s="52" t="s">
        <v>62</v>
      </c>
      <c r="B28" s="54" t="s">
        <v>44</v>
      </c>
      <c r="C28" s="53">
        <v>16456.510999999999</v>
      </c>
      <c r="D28" s="53" t="s">
        <v>55</v>
      </c>
      <c r="E28">
        <f t="shared" si="0"/>
        <v>-5239.4545477979555</v>
      </c>
      <c r="F28">
        <f t="shared" si="1"/>
        <v>-5239.5</v>
      </c>
      <c r="G28">
        <f t="shared" si="2"/>
        <v>8.8162500000180444E-2</v>
      </c>
      <c r="I28">
        <f t="shared" si="3"/>
        <v>8.8162500000180444E-2</v>
      </c>
      <c r="Q28" s="2">
        <f t="shared" si="4"/>
        <v>1438.0109999999986</v>
      </c>
    </row>
    <row r="29" spans="1:21" x14ac:dyDescent="0.2">
      <c r="A29" s="52" t="s">
        <v>62</v>
      </c>
      <c r="B29" s="54" t="s">
        <v>29</v>
      </c>
      <c r="C29" s="53">
        <v>17052.88</v>
      </c>
      <c r="D29" s="53" t="s">
        <v>55</v>
      </c>
      <c r="E29">
        <f t="shared" si="0"/>
        <v>-4931.9963395929717</v>
      </c>
      <c r="F29">
        <f t="shared" si="1"/>
        <v>-4932</v>
      </c>
      <c r="G29">
        <f t="shared" si="2"/>
        <v>7.100000002537854E-3</v>
      </c>
      <c r="I29">
        <f t="shared" si="3"/>
        <v>7.100000002537854E-3</v>
      </c>
      <c r="Q29" s="2">
        <f t="shared" si="4"/>
        <v>2034.380000000001</v>
      </c>
    </row>
    <row r="30" spans="1:21" x14ac:dyDescent="0.2">
      <c r="A30" s="52" t="s">
        <v>62</v>
      </c>
      <c r="B30" s="54" t="s">
        <v>29</v>
      </c>
      <c r="C30" s="53">
        <v>17124.675999999999</v>
      </c>
      <c r="D30" s="53" t="s">
        <v>55</v>
      </c>
      <c r="E30">
        <f t="shared" si="0"/>
        <v>-4894.9818912962219</v>
      </c>
      <c r="F30">
        <f t="shared" si="1"/>
        <v>-4895</v>
      </c>
      <c r="G30">
        <f t="shared" si="2"/>
        <v>3.5125000002153683E-2</v>
      </c>
      <c r="I30">
        <f t="shared" si="3"/>
        <v>3.5125000002153683E-2</v>
      </c>
      <c r="Q30" s="2">
        <f t="shared" si="4"/>
        <v>2106.1759999999995</v>
      </c>
    </row>
    <row r="31" spans="1:21" x14ac:dyDescent="0.2">
      <c r="A31" s="52" t="s">
        <v>62</v>
      </c>
      <c r="B31" s="54" t="s">
        <v>29</v>
      </c>
      <c r="C31" s="53">
        <v>17440.805</v>
      </c>
      <c r="D31" s="53" t="s">
        <v>55</v>
      </c>
      <c r="E31">
        <f t="shared" si="0"/>
        <v>-4732.0014950958266</v>
      </c>
      <c r="F31">
        <f t="shared" si="1"/>
        <v>-4732</v>
      </c>
      <c r="G31">
        <f t="shared" si="2"/>
        <v>-2.8999999994994141E-3</v>
      </c>
      <c r="I31">
        <f t="shared" si="3"/>
        <v>-2.8999999994994141E-3</v>
      </c>
      <c r="Q31" s="2">
        <f t="shared" si="4"/>
        <v>2422.3050000000003</v>
      </c>
    </row>
    <row r="32" spans="1:21" x14ac:dyDescent="0.2">
      <c r="A32" s="52" t="s">
        <v>62</v>
      </c>
      <c r="B32" s="54" t="s">
        <v>29</v>
      </c>
      <c r="C32" s="53">
        <v>17828.761999999999</v>
      </c>
      <c r="D32" s="53" t="s">
        <v>55</v>
      </c>
      <c r="E32">
        <f t="shared" si="0"/>
        <v>-4531.9901529895469</v>
      </c>
      <c r="F32">
        <f t="shared" si="1"/>
        <v>-4532</v>
      </c>
      <c r="G32">
        <f t="shared" si="2"/>
        <v>1.9100000001344597E-2</v>
      </c>
      <c r="I32">
        <f t="shared" si="3"/>
        <v>1.9100000001344597E-2</v>
      </c>
      <c r="Q32" s="2">
        <f t="shared" si="4"/>
        <v>2810.2619999999988</v>
      </c>
    </row>
    <row r="33" spans="1:17" x14ac:dyDescent="0.2">
      <c r="A33" s="52" t="s">
        <v>62</v>
      </c>
      <c r="B33" s="54" t="s">
        <v>29</v>
      </c>
      <c r="C33" s="53">
        <v>18214.719000000001</v>
      </c>
      <c r="D33" s="53" t="s">
        <v>55</v>
      </c>
      <c r="E33">
        <f t="shared" si="0"/>
        <v>-4333.0099114542372</v>
      </c>
      <c r="F33">
        <f t="shared" si="1"/>
        <v>-4333</v>
      </c>
      <c r="G33">
        <f t="shared" si="2"/>
        <v>-1.9225000000005821E-2</v>
      </c>
      <c r="I33">
        <f t="shared" si="3"/>
        <v>-1.9225000000005821E-2</v>
      </c>
      <c r="Q33" s="2">
        <f t="shared" si="4"/>
        <v>3196.219000000001</v>
      </c>
    </row>
    <row r="34" spans="1:17" x14ac:dyDescent="0.2">
      <c r="A34" s="52" t="s">
        <v>62</v>
      </c>
      <c r="B34" s="54" t="s">
        <v>29</v>
      </c>
      <c r="C34" s="53">
        <v>18534.866999999998</v>
      </c>
      <c r="D34" s="53" t="s">
        <v>55</v>
      </c>
      <c r="E34">
        <f t="shared" si="0"/>
        <v>-4167.9575186564762</v>
      </c>
      <c r="F34">
        <f t="shared" si="1"/>
        <v>-4168</v>
      </c>
      <c r="G34">
        <f t="shared" si="2"/>
        <v>8.2399999999324791E-2</v>
      </c>
      <c r="I34">
        <f t="shared" si="3"/>
        <v>8.2399999999324791E-2</v>
      </c>
      <c r="Q34" s="2">
        <f t="shared" si="4"/>
        <v>3516.3669999999984</v>
      </c>
    </row>
    <row r="35" spans="1:17" x14ac:dyDescent="0.2">
      <c r="A35" s="52" t="s">
        <v>62</v>
      </c>
      <c r="B35" s="54" t="s">
        <v>29</v>
      </c>
      <c r="C35" s="53">
        <v>18602.72</v>
      </c>
      <c r="D35" s="53" t="s">
        <v>55</v>
      </c>
      <c r="E35">
        <f t="shared" si="0"/>
        <v>-4132.9758851353954</v>
      </c>
      <c r="F35">
        <f t="shared" si="1"/>
        <v>-4133</v>
      </c>
      <c r="G35">
        <f t="shared" si="2"/>
        <v>4.6775000002526212E-2</v>
      </c>
      <c r="I35">
        <f t="shared" si="3"/>
        <v>4.6775000002526212E-2</v>
      </c>
      <c r="Q35" s="2">
        <f t="shared" si="4"/>
        <v>3584.2200000000012</v>
      </c>
    </row>
    <row r="36" spans="1:17" x14ac:dyDescent="0.2">
      <c r="A36" s="52" t="s">
        <v>62</v>
      </c>
      <c r="B36" s="54" t="s">
        <v>29</v>
      </c>
      <c r="C36" s="53">
        <v>19240.873</v>
      </c>
      <c r="D36" s="53" t="s">
        <v>55</v>
      </c>
      <c r="E36">
        <f t="shared" si="0"/>
        <v>-3803.9759238016672</v>
      </c>
      <c r="F36">
        <f t="shared" si="1"/>
        <v>-3804</v>
      </c>
      <c r="G36">
        <f t="shared" si="2"/>
        <v>4.6699999998963904E-2</v>
      </c>
      <c r="I36">
        <f t="shared" si="3"/>
        <v>4.6699999998963904E-2</v>
      </c>
      <c r="Q36" s="2">
        <f t="shared" si="4"/>
        <v>4222.3729999999996</v>
      </c>
    </row>
    <row r="37" spans="1:17" x14ac:dyDescent="0.2">
      <c r="A37" s="52" t="s">
        <v>62</v>
      </c>
      <c r="B37" s="54" t="s">
        <v>29</v>
      </c>
      <c r="C37" s="53">
        <v>19275.781999999999</v>
      </c>
      <c r="D37" s="53" t="s">
        <v>55</v>
      </c>
      <c r="E37">
        <f t="shared" si="0"/>
        <v>-3785.9785788856375</v>
      </c>
      <c r="F37">
        <f t="shared" si="1"/>
        <v>-3786</v>
      </c>
      <c r="G37">
        <f t="shared" si="2"/>
        <v>4.1550000001734588E-2</v>
      </c>
      <c r="I37">
        <f t="shared" si="3"/>
        <v>4.1550000001734588E-2</v>
      </c>
      <c r="Q37" s="2">
        <f t="shared" si="4"/>
        <v>4257.2819999999992</v>
      </c>
    </row>
    <row r="38" spans="1:17" x14ac:dyDescent="0.2">
      <c r="A38" s="52" t="s">
        <v>62</v>
      </c>
      <c r="B38" s="54" t="s">
        <v>29</v>
      </c>
      <c r="C38" s="53">
        <v>19310.707999999999</v>
      </c>
      <c r="D38" s="53" t="s">
        <v>55</v>
      </c>
      <c r="E38">
        <f t="shared" si="0"/>
        <v>-3767.972469614755</v>
      </c>
      <c r="F38">
        <f t="shared" si="1"/>
        <v>-3768</v>
      </c>
      <c r="G38">
        <f t="shared" si="2"/>
        <v>5.3400000000692671E-2</v>
      </c>
      <c r="I38">
        <f t="shared" si="3"/>
        <v>5.3400000000692671E-2</v>
      </c>
      <c r="Q38" s="2">
        <f t="shared" si="4"/>
        <v>4292.2079999999987</v>
      </c>
    </row>
    <row r="39" spans="1:17" x14ac:dyDescent="0.2">
      <c r="A39" s="52" t="s">
        <v>62</v>
      </c>
      <c r="B39" s="54" t="s">
        <v>29</v>
      </c>
      <c r="C39" s="53">
        <v>20016.813999999998</v>
      </c>
      <c r="D39" s="53" t="s">
        <v>55</v>
      </c>
      <c r="E39">
        <f t="shared" si="0"/>
        <v>-3403.9393197313984</v>
      </c>
      <c r="F39">
        <f t="shared" si="1"/>
        <v>-3404</v>
      </c>
      <c r="G39">
        <f t="shared" si="2"/>
        <v>0.11769999999887659</v>
      </c>
      <c r="I39">
        <f t="shared" si="3"/>
        <v>0.11769999999887659</v>
      </c>
      <c r="Q39" s="2">
        <f t="shared" si="4"/>
        <v>4998.3139999999985</v>
      </c>
    </row>
    <row r="40" spans="1:17" x14ac:dyDescent="0.2">
      <c r="A40" s="52" t="s">
        <v>62</v>
      </c>
      <c r="B40" s="54" t="s">
        <v>29</v>
      </c>
      <c r="C40" s="53">
        <v>20402.712</v>
      </c>
      <c r="D40" s="53" t="s">
        <v>55</v>
      </c>
      <c r="E40">
        <f t="shared" si="0"/>
        <v>-3204.9894956629328</v>
      </c>
      <c r="F40">
        <f t="shared" si="1"/>
        <v>-3205</v>
      </c>
      <c r="G40">
        <f t="shared" si="2"/>
        <v>2.0375000000058208E-2</v>
      </c>
      <c r="I40">
        <f t="shared" si="3"/>
        <v>2.0375000000058208E-2</v>
      </c>
      <c r="Q40" s="2">
        <f t="shared" si="4"/>
        <v>5384.2119999999995</v>
      </c>
    </row>
    <row r="41" spans="1:17" x14ac:dyDescent="0.2">
      <c r="A41" s="52" t="s">
        <v>62</v>
      </c>
      <c r="B41" s="54" t="s">
        <v>29</v>
      </c>
      <c r="C41" s="53">
        <v>21494.763999999999</v>
      </c>
      <c r="D41" s="53" t="s">
        <v>55</v>
      </c>
      <c r="E41">
        <f t="shared" si="0"/>
        <v>-2641.9817752974077</v>
      </c>
      <c r="F41">
        <f t="shared" si="1"/>
        <v>-2642</v>
      </c>
      <c r="G41">
        <f t="shared" si="2"/>
        <v>3.5350000001926674E-2</v>
      </c>
      <c r="I41">
        <f t="shared" si="3"/>
        <v>3.5350000001926674E-2</v>
      </c>
      <c r="Q41" s="2">
        <f t="shared" si="4"/>
        <v>6476.2639999999992</v>
      </c>
    </row>
    <row r="42" spans="1:17" x14ac:dyDescent="0.2">
      <c r="A42" s="52" t="s">
        <v>62</v>
      </c>
      <c r="B42" s="54" t="s">
        <v>29</v>
      </c>
      <c r="C42" s="53">
        <v>21847.794000000002</v>
      </c>
      <c r="D42" s="53" t="s">
        <v>55</v>
      </c>
      <c r="E42">
        <f t="shared" si="0"/>
        <v>-2459.977058012294</v>
      </c>
      <c r="F42">
        <f t="shared" si="1"/>
        <v>-2460</v>
      </c>
      <c r="G42">
        <f t="shared" si="2"/>
        <v>4.4500000003608875E-2</v>
      </c>
      <c r="I42">
        <f t="shared" si="3"/>
        <v>4.4500000003608875E-2</v>
      </c>
      <c r="Q42" s="2">
        <f t="shared" si="4"/>
        <v>6829.2940000000017</v>
      </c>
    </row>
    <row r="43" spans="1:17" x14ac:dyDescent="0.2">
      <c r="A43" s="52" t="s">
        <v>62</v>
      </c>
      <c r="B43" s="54" t="s">
        <v>29</v>
      </c>
      <c r="C43" s="53">
        <v>22233.715</v>
      </c>
      <c r="D43" s="53" t="s">
        <v>55</v>
      </c>
      <c r="E43">
        <f t="shared" si="0"/>
        <v>-2261.0153762872637</v>
      </c>
      <c r="F43">
        <f t="shared" si="1"/>
        <v>-2261</v>
      </c>
      <c r="G43">
        <f t="shared" si="2"/>
        <v>-2.982499999779975E-2</v>
      </c>
      <c r="I43">
        <f t="shared" si="3"/>
        <v>-2.982499999779975E-2</v>
      </c>
      <c r="Q43" s="2">
        <f t="shared" si="4"/>
        <v>7215.2150000000001</v>
      </c>
    </row>
    <row r="44" spans="1:17" x14ac:dyDescent="0.2">
      <c r="A44" s="52" t="s">
        <v>62</v>
      </c>
      <c r="B44" s="54" t="s">
        <v>29</v>
      </c>
      <c r="C44" s="53">
        <v>22551.870999999999</v>
      </c>
      <c r="D44" s="53" t="s">
        <v>55</v>
      </c>
      <c r="E44">
        <f t="shared" si="0"/>
        <v>-2096.9899596581899</v>
      </c>
      <c r="F44">
        <f t="shared" si="1"/>
        <v>-2097</v>
      </c>
      <c r="G44">
        <f t="shared" si="2"/>
        <v>1.9475000000966247E-2</v>
      </c>
      <c r="I44">
        <f t="shared" si="3"/>
        <v>1.9475000000966247E-2</v>
      </c>
      <c r="Q44" s="2">
        <f t="shared" si="4"/>
        <v>7533.3709999999992</v>
      </c>
    </row>
    <row r="45" spans="1:17" x14ac:dyDescent="0.2">
      <c r="A45" s="52" t="s">
        <v>62</v>
      </c>
      <c r="B45" s="54" t="s">
        <v>29</v>
      </c>
      <c r="C45" s="53">
        <v>23752.576000000001</v>
      </c>
      <c r="D45" s="53" t="s">
        <v>55</v>
      </c>
      <c r="E45">
        <f t="shared" si="0"/>
        <v>-1477.9661541237565</v>
      </c>
      <c r="F45">
        <f t="shared" si="1"/>
        <v>-1478</v>
      </c>
      <c r="G45">
        <f t="shared" si="2"/>
        <v>6.5650000004097819E-2</v>
      </c>
      <c r="I45">
        <f t="shared" si="3"/>
        <v>6.5650000004097819E-2</v>
      </c>
      <c r="Q45" s="2">
        <f t="shared" si="4"/>
        <v>8734.0760000000009</v>
      </c>
    </row>
    <row r="46" spans="1:17" x14ac:dyDescent="0.2">
      <c r="A46" s="52" t="s">
        <v>62</v>
      </c>
      <c r="B46" s="54" t="s">
        <v>29</v>
      </c>
      <c r="C46" s="53">
        <v>23781.550999999999</v>
      </c>
      <c r="D46" s="53" t="s">
        <v>55</v>
      </c>
      <c r="E46">
        <f t="shared" si="0"/>
        <v>-1463.0280846018013</v>
      </c>
      <c r="F46">
        <f t="shared" si="1"/>
        <v>-1463</v>
      </c>
      <c r="G46">
        <f t="shared" si="2"/>
        <v>-5.4474999997182749E-2</v>
      </c>
      <c r="I46">
        <f t="shared" si="3"/>
        <v>-5.4474999997182749E-2</v>
      </c>
      <c r="Q46" s="2">
        <f t="shared" si="4"/>
        <v>8763.0509999999995</v>
      </c>
    </row>
    <row r="47" spans="1:17" x14ac:dyDescent="0.2">
      <c r="A47" s="52" t="s">
        <v>62</v>
      </c>
      <c r="B47" s="54" t="s">
        <v>29</v>
      </c>
      <c r="C47" s="53">
        <v>24167.56</v>
      </c>
      <c r="D47" s="53" t="s">
        <v>55</v>
      </c>
      <c r="E47">
        <f t="shared" si="0"/>
        <v>-1264.0210344516463</v>
      </c>
      <c r="F47">
        <f t="shared" si="1"/>
        <v>-1264</v>
      </c>
      <c r="G47">
        <f t="shared" si="2"/>
        <v>-4.0799999998853309E-2</v>
      </c>
      <c r="I47">
        <f t="shared" si="3"/>
        <v>-4.0799999998853309E-2</v>
      </c>
      <c r="Q47" s="2">
        <f t="shared" si="4"/>
        <v>9149.0600000000013</v>
      </c>
    </row>
    <row r="48" spans="1:17" x14ac:dyDescent="0.2">
      <c r="A48" s="52" t="s">
        <v>62</v>
      </c>
      <c r="B48" s="54" t="s">
        <v>29</v>
      </c>
      <c r="C48" s="53">
        <v>24491.659</v>
      </c>
      <c r="D48" s="53" t="s">
        <v>55</v>
      </c>
      <c r="E48">
        <f t="shared" si="0"/>
        <v>-1096.9317024759296</v>
      </c>
      <c r="F48">
        <f t="shared" si="1"/>
        <v>-1097</v>
      </c>
      <c r="G48">
        <f t="shared" si="2"/>
        <v>0.1324750000021595</v>
      </c>
      <c r="I48">
        <f t="shared" si="3"/>
        <v>0.1324750000021595</v>
      </c>
      <c r="Q48" s="2">
        <f t="shared" si="4"/>
        <v>9473.1589999999997</v>
      </c>
    </row>
    <row r="49" spans="1:17" x14ac:dyDescent="0.2">
      <c r="A49" s="52" t="s">
        <v>62</v>
      </c>
      <c r="B49" s="54" t="s">
        <v>29</v>
      </c>
      <c r="C49" s="53">
        <v>24522.548999999999</v>
      </c>
      <c r="D49" s="53" t="s">
        <v>55</v>
      </c>
      <c r="E49">
        <f t="shared" si="0"/>
        <v>-1081.0063541572683</v>
      </c>
      <c r="F49">
        <f t="shared" si="1"/>
        <v>-1081</v>
      </c>
      <c r="G49">
        <f t="shared" si="2"/>
        <v>-1.2324999999691499E-2</v>
      </c>
      <c r="I49">
        <f t="shared" si="3"/>
        <v>-1.2324999999691499E-2</v>
      </c>
      <c r="Q49" s="2">
        <f t="shared" si="4"/>
        <v>9504.0489999999991</v>
      </c>
    </row>
    <row r="50" spans="1:17" x14ac:dyDescent="0.2">
      <c r="A50" s="52" t="s">
        <v>62</v>
      </c>
      <c r="B50" s="54" t="s">
        <v>29</v>
      </c>
      <c r="C50" s="53">
        <v>24524.552</v>
      </c>
      <c r="D50" s="53" t="s">
        <v>55</v>
      </c>
      <c r="E50">
        <f t="shared" si="0"/>
        <v>-1079.9737069354396</v>
      </c>
      <c r="F50">
        <f t="shared" si="1"/>
        <v>-1080</v>
      </c>
      <c r="G50">
        <f t="shared" si="2"/>
        <v>5.100000000311411E-2</v>
      </c>
      <c r="I50">
        <f t="shared" si="3"/>
        <v>5.100000000311411E-2</v>
      </c>
      <c r="Q50" s="2">
        <f t="shared" si="4"/>
        <v>9506.0519999999997</v>
      </c>
    </row>
    <row r="51" spans="1:17" x14ac:dyDescent="0.2">
      <c r="A51" s="52" t="s">
        <v>62</v>
      </c>
      <c r="B51" s="54" t="s">
        <v>29</v>
      </c>
      <c r="C51" s="53">
        <v>24772.830999999998</v>
      </c>
      <c r="D51" s="53" t="s">
        <v>55</v>
      </c>
      <c r="E51">
        <f t="shared" si="0"/>
        <v>-951.97339760526904</v>
      </c>
      <c r="F51">
        <f t="shared" si="1"/>
        <v>-952</v>
      </c>
      <c r="G51">
        <f t="shared" si="2"/>
        <v>5.1599999998870771E-2</v>
      </c>
      <c r="I51">
        <f t="shared" si="3"/>
        <v>5.1599999998870771E-2</v>
      </c>
      <c r="Q51" s="2">
        <f t="shared" si="4"/>
        <v>9754.3309999999983</v>
      </c>
    </row>
    <row r="52" spans="1:17" x14ac:dyDescent="0.2">
      <c r="A52" s="52" t="s">
        <v>62</v>
      </c>
      <c r="B52" s="54" t="s">
        <v>29</v>
      </c>
      <c r="C52" s="53">
        <v>25207.303</v>
      </c>
      <c r="D52" s="53" t="s">
        <v>55</v>
      </c>
      <c r="E52">
        <f t="shared" si="0"/>
        <v>-727.98123396960762</v>
      </c>
      <c r="F52">
        <f t="shared" si="1"/>
        <v>-728</v>
      </c>
      <c r="G52">
        <f t="shared" si="2"/>
        <v>3.6400000000867294E-2</v>
      </c>
      <c r="I52">
        <f t="shared" si="3"/>
        <v>3.6400000000867294E-2</v>
      </c>
      <c r="Q52" s="2">
        <f t="shared" si="4"/>
        <v>10188.803</v>
      </c>
    </row>
    <row r="53" spans="1:17" x14ac:dyDescent="0.2">
      <c r="A53" s="52" t="s">
        <v>62</v>
      </c>
      <c r="B53" s="54" t="s">
        <v>29</v>
      </c>
      <c r="C53" s="53">
        <v>25525.441999999999</v>
      </c>
      <c r="D53" s="53" t="s">
        <v>55</v>
      </c>
      <c r="E53">
        <f t="shared" ref="E53:E84" si="5">+(C53-C$7)/C$8</f>
        <v>-563.96458169538687</v>
      </c>
      <c r="F53">
        <f t="shared" ref="F53:F84" si="6">ROUND(2*E53,0)/2</f>
        <v>-564</v>
      </c>
      <c r="G53">
        <f t="shared" ref="G53:G84" si="7">+C53-(C$7+F53*C$8)</f>
        <v>6.8699999999807915E-2</v>
      </c>
      <c r="I53">
        <f t="shared" si="3"/>
        <v>6.8699999999807915E-2</v>
      </c>
      <c r="Q53" s="2">
        <f t="shared" ref="Q53:Q84" si="8">+C53-15018.5</f>
        <v>10506.941999999999</v>
      </c>
    </row>
    <row r="54" spans="1:17" x14ac:dyDescent="0.2">
      <c r="A54" s="52" t="s">
        <v>62</v>
      </c>
      <c r="B54" s="54" t="s">
        <v>29</v>
      </c>
      <c r="C54" s="53">
        <v>25866.817999999999</v>
      </c>
      <c r="D54" s="53" t="s">
        <v>55</v>
      </c>
      <c r="E54">
        <f t="shared" si="5"/>
        <v>-387.96808743732799</v>
      </c>
      <c r="F54">
        <f t="shared" si="6"/>
        <v>-388</v>
      </c>
      <c r="G54">
        <f t="shared" si="7"/>
        <v>6.190000000060536E-2</v>
      </c>
      <c r="I54">
        <f t="shared" si="3"/>
        <v>6.190000000060536E-2</v>
      </c>
      <c r="Q54" s="2">
        <f t="shared" si="8"/>
        <v>10848.317999999999</v>
      </c>
    </row>
    <row r="55" spans="1:17" x14ac:dyDescent="0.2">
      <c r="A55" t="s">
        <v>12</v>
      </c>
      <c r="B55" s="3"/>
      <c r="C55" s="10">
        <v>26619.35</v>
      </c>
      <c r="D55" s="10" t="s">
        <v>14</v>
      </c>
      <c r="E55">
        <f t="shared" si="5"/>
        <v>0</v>
      </c>
      <c r="F55">
        <f t="shared" si="6"/>
        <v>0</v>
      </c>
      <c r="G55">
        <f t="shared" si="7"/>
        <v>0</v>
      </c>
      <c r="H55">
        <f>+G55</f>
        <v>0</v>
      </c>
      <c r="Q55" s="2">
        <f t="shared" si="8"/>
        <v>11600.849999999999</v>
      </c>
    </row>
    <row r="56" spans="1:17" x14ac:dyDescent="0.2">
      <c r="A56" s="52" t="s">
        <v>162</v>
      </c>
      <c r="B56" s="54" t="s">
        <v>29</v>
      </c>
      <c r="C56" s="53">
        <v>26619.358</v>
      </c>
      <c r="D56" s="53" t="s">
        <v>55</v>
      </c>
      <c r="E56">
        <f t="shared" si="5"/>
        <v>4.1244022847280156E-3</v>
      </c>
      <c r="F56">
        <f t="shared" si="6"/>
        <v>0</v>
      </c>
      <c r="G56">
        <f t="shared" si="7"/>
        <v>8.0000000016298145E-3</v>
      </c>
      <c r="I56">
        <f t="shared" ref="I56:I89" si="9">+G56</f>
        <v>8.0000000016298145E-3</v>
      </c>
      <c r="Q56" s="2">
        <f t="shared" si="8"/>
        <v>11600.858</v>
      </c>
    </row>
    <row r="57" spans="1:17" x14ac:dyDescent="0.2">
      <c r="A57" s="52" t="s">
        <v>162</v>
      </c>
      <c r="B57" s="54" t="s">
        <v>29</v>
      </c>
      <c r="C57" s="53">
        <v>26650.350999999999</v>
      </c>
      <c r="D57" s="53" t="s">
        <v>55</v>
      </c>
      <c r="E57">
        <f t="shared" si="5"/>
        <v>15.982574400350678</v>
      </c>
      <c r="F57">
        <f t="shared" si="6"/>
        <v>16</v>
      </c>
      <c r="G57">
        <f t="shared" si="7"/>
        <v>-3.38000000010652E-2</v>
      </c>
      <c r="I57">
        <f t="shared" si="9"/>
        <v>-3.38000000010652E-2</v>
      </c>
      <c r="Q57" s="2">
        <f t="shared" si="8"/>
        <v>11631.850999999999</v>
      </c>
    </row>
    <row r="58" spans="1:17" x14ac:dyDescent="0.2">
      <c r="A58" s="52" t="s">
        <v>62</v>
      </c>
      <c r="B58" s="54" t="s">
        <v>29</v>
      </c>
      <c r="C58" s="53">
        <v>26960.797999999999</v>
      </c>
      <c r="D58" s="53" t="s">
        <v>55</v>
      </c>
      <c r="E58">
        <f t="shared" si="5"/>
        <v>176.03361387861383</v>
      </c>
      <c r="F58">
        <f t="shared" si="6"/>
        <v>176</v>
      </c>
      <c r="G58">
        <f t="shared" si="7"/>
        <v>6.520000000091386E-2</v>
      </c>
      <c r="I58">
        <f t="shared" si="9"/>
        <v>6.520000000091386E-2</v>
      </c>
      <c r="Q58" s="2">
        <f t="shared" si="8"/>
        <v>11942.297999999999</v>
      </c>
    </row>
    <row r="59" spans="1:17" x14ac:dyDescent="0.2">
      <c r="A59" s="52" t="s">
        <v>62</v>
      </c>
      <c r="B59" s="54" t="s">
        <v>29</v>
      </c>
      <c r="C59" s="53">
        <v>27736.663</v>
      </c>
      <c r="D59" s="53" t="s">
        <v>55</v>
      </c>
      <c r="E59">
        <f t="shared" si="5"/>
        <v>576.03103612718724</v>
      </c>
      <c r="F59">
        <f t="shared" si="6"/>
        <v>576</v>
      </c>
      <c r="G59">
        <f t="shared" si="7"/>
        <v>6.0200000003533205E-2</v>
      </c>
      <c r="I59">
        <f t="shared" si="9"/>
        <v>6.0200000003533205E-2</v>
      </c>
      <c r="Q59" s="2">
        <f t="shared" si="8"/>
        <v>12718.163</v>
      </c>
    </row>
    <row r="60" spans="1:17" x14ac:dyDescent="0.2">
      <c r="A60" s="52" t="s">
        <v>62</v>
      </c>
      <c r="B60" s="54" t="s">
        <v>29</v>
      </c>
      <c r="C60" s="53">
        <v>28155.512999999999</v>
      </c>
      <c r="D60" s="53" t="s">
        <v>55</v>
      </c>
      <c r="E60">
        <f t="shared" si="5"/>
        <v>791.96927320298528</v>
      </c>
      <c r="F60">
        <f t="shared" si="6"/>
        <v>792</v>
      </c>
      <c r="G60">
        <f t="shared" si="7"/>
        <v>-5.9600000000500586E-2</v>
      </c>
      <c r="I60">
        <f t="shared" si="9"/>
        <v>-5.9600000000500586E-2</v>
      </c>
      <c r="Q60" s="2">
        <f t="shared" si="8"/>
        <v>13137.012999999999</v>
      </c>
    </row>
    <row r="61" spans="1:17" x14ac:dyDescent="0.2">
      <c r="A61" s="52" t="s">
        <v>62</v>
      </c>
      <c r="B61" s="54" t="s">
        <v>29</v>
      </c>
      <c r="C61" s="53">
        <v>28161.361000000001</v>
      </c>
      <c r="D61" s="53" t="s">
        <v>55</v>
      </c>
      <c r="E61">
        <f t="shared" si="5"/>
        <v>794.98421127250811</v>
      </c>
      <c r="F61">
        <f t="shared" si="6"/>
        <v>795</v>
      </c>
      <c r="G61">
        <f t="shared" si="7"/>
        <v>-3.0624999999417923E-2</v>
      </c>
      <c r="I61">
        <f t="shared" si="9"/>
        <v>-3.0624999999417923E-2</v>
      </c>
      <c r="Q61" s="2">
        <f t="shared" si="8"/>
        <v>13142.861000000001</v>
      </c>
    </row>
    <row r="62" spans="1:17" x14ac:dyDescent="0.2">
      <c r="A62" s="52" t="s">
        <v>62</v>
      </c>
      <c r="B62" s="54" t="s">
        <v>29</v>
      </c>
      <c r="C62" s="53">
        <v>28861.567999999999</v>
      </c>
      <c r="D62" s="53" t="s">
        <v>55</v>
      </c>
      <c r="E62">
        <f t="shared" si="5"/>
        <v>1155.9761300217824</v>
      </c>
      <c r="F62">
        <f t="shared" si="6"/>
        <v>1156</v>
      </c>
      <c r="G62">
        <f t="shared" si="7"/>
        <v>-4.6299999998154817E-2</v>
      </c>
      <c r="I62">
        <f t="shared" si="9"/>
        <v>-4.6299999998154817E-2</v>
      </c>
      <c r="Q62" s="2">
        <f t="shared" si="8"/>
        <v>13843.067999999999</v>
      </c>
    </row>
    <row r="63" spans="1:17" x14ac:dyDescent="0.2">
      <c r="A63" s="52" t="s">
        <v>62</v>
      </c>
      <c r="B63" s="54" t="s">
        <v>29</v>
      </c>
      <c r="C63" s="53">
        <v>29604.544999999998</v>
      </c>
      <c r="D63" s="53" t="s">
        <v>55</v>
      </c>
      <c r="E63">
        <f t="shared" si="5"/>
        <v>1539.0181344812918</v>
      </c>
      <c r="F63">
        <f t="shared" si="6"/>
        <v>1539</v>
      </c>
      <c r="G63">
        <f t="shared" si="7"/>
        <v>3.5175000000890577E-2</v>
      </c>
      <c r="I63">
        <f t="shared" si="9"/>
        <v>3.5175000000890577E-2</v>
      </c>
      <c r="Q63" s="2">
        <f t="shared" si="8"/>
        <v>14586.044999999998</v>
      </c>
    </row>
    <row r="64" spans="1:17" x14ac:dyDescent="0.2">
      <c r="A64" s="52" t="s">
        <v>62</v>
      </c>
      <c r="B64" s="54" t="s">
        <v>29</v>
      </c>
      <c r="C64" s="53">
        <v>29951.691999999999</v>
      </c>
      <c r="D64" s="53" t="s">
        <v>55</v>
      </c>
      <c r="E64">
        <f t="shared" si="5"/>
        <v>1717.9898694368906</v>
      </c>
      <c r="F64">
        <f t="shared" si="6"/>
        <v>1718</v>
      </c>
      <c r="G64">
        <f t="shared" si="7"/>
        <v>-1.9649999998364365E-2</v>
      </c>
      <c r="I64">
        <f t="shared" si="9"/>
        <v>-1.9649999998364365E-2</v>
      </c>
      <c r="Q64" s="2">
        <f t="shared" si="8"/>
        <v>14933.191999999999</v>
      </c>
    </row>
    <row r="65" spans="1:17" x14ac:dyDescent="0.2">
      <c r="A65" s="52" t="s">
        <v>62</v>
      </c>
      <c r="B65" s="54" t="s">
        <v>29</v>
      </c>
      <c r="C65" s="53">
        <v>29963.316999999999</v>
      </c>
      <c r="D65" s="53" t="s">
        <v>55</v>
      </c>
      <c r="E65">
        <f t="shared" si="5"/>
        <v>1723.9831415056649</v>
      </c>
      <c r="F65">
        <f t="shared" si="6"/>
        <v>1724</v>
      </c>
      <c r="G65">
        <f t="shared" si="7"/>
        <v>-3.2699999999749707E-2</v>
      </c>
      <c r="I65">
        <f t="shared" si="9"/>
        <v>-3.2699999999749707E-2</v>
      </c>
      <c r="Q65" s="2">
        <f t="shared" si="8"/>
        <v>14944.816999999999</v>
      </c>
    </row>
    <row r="66" spans="1:17" x14ac:dyDescent="0.2">
      <c r="A66" s="52" t="s">
        <v>62</v>
      </c>
      <c r="B66" s="54" t="s">
        <v>29</v>
      </c>
      <c r="C66" s="53">
        <v>30147.646000000001</v>
      </c>
      <c r="D66" s="53" t="s">
        <v>55</v>
      </c>
      <c r="E66">
        <f t="shared" si="5"/>
        <v>1819.014010079009</v>
      </c>
      <c r="F66">
        <f t="shared" si="6"/>
        <v>1819</v>
      </c>
      <c r="G66">
        <f t="shared" si="7"/>
        <v>2.7175000002898742E-2</v>
      </c>
      <c r="I66">
        <f t="shared" si="9"/>
        <v>2.7175000002898742E-2</v>
      </c>
      <c r="Q66" s="2">
        <f t="shared" si="8"/>
        <v>15129.146000000001</v>
      </c>
    </row>
    <row r="67" spans="1:17" x14ac:dyDescent="0.2">
      <c r="A67" s="52" t="s">
        <v>62</v>
      </c>
      <c r="B67" s="54" t="s">
        <v>44</v>
      </c>
      <c r="C67" s="53">
        <v>30315.398000000001</v>
      </c>
      <c r="D67" s="53" t="s">
        <v>55</v>
      </c>
      <c r="E67">
        <f t="shared" si="5"/>
        <v>1905.4986015698519</v>
      </c>
      <c r="F67">
        <f t="shared" si="6"/>
        <v>1905.5</v>
      </c>
      <c r="G67">
        <f t="shared" si="7"/>
        <v>-2.7124999978695996E-3</v>
      </c>
      <c r="I67">
        <f t="shared" si="9"/>
        <v>-2.7124999978695996E-3</v>
      </c>
      <c r="Q67" s="2">
        <f t="shared" si="8"/>
        <v>15296.898000000001</v>
      </c>
    </row>
    <row r="68" spans="1:17" x14ac:dyDescent="0.2">
      <c r="A68" s="52" t="s">
        <v>62</v>
      </c>
      <c r="B68" s="54" t="s">
        <v>29</v>
      </c>
      <c r="C68" s="53">
        <v>30669.451000000001</v>
      </c>
      <c r="D68" s="53" t="s">
        <v>55</v>
      </c>
      <c r="E68">
        <f t="shared" si="5"/>
        <v>2088.0307267970161</v>
      </c>
      <c r="F68">
        <f t="shared" si="6"/>
        <v>2088</v>
      </c>
      <c r="G68">
        <f t="shared" si="7"/>
        <v>5.9600000000500586E-2</v>
      </c>
      <c r="I68">
        <f t="shared" si="9"/>
        <v>5.9600000000500586E-2</v>
      </c>
      <c r="Q68" s="2">
        <f t="shared" si="8"/>
        <v>15650.951000000001</v>
      </c>
    </row>
    <row r="69" spans="1:17" x14ac:dyDescent="0.2">
      <c r="A69" s="52" t="s">
        <v>62</v>
      </c>
      <c r="B69" s="54" t="s">
        <v>29</v>
      </c>
      <c r="C69" s="53">
        <v>31272.706999999999</v>
      </c>
      <c r="D69" s="53" t="s">
        <v>55</v>
      </c>
      <c r="E69">
        <f t="shared" si="5"/>
        <v>2399.0395298181397</v>
      </c>
      <c r="F69">
        <f t="shared" si="6"/>
        <v>2399</v>
      </c>
      <c r="G69">
        <f t="shared" si="7"/>
        <v>7.6675000000250293E-2</v>
      </c>
      <c r="I69">
        <f t="shared" si="9"/>
        <v>7.6675000000250293E-2</v>
      </c>
      <c r="O69">
        <f t="shared" ref="O69:O96" ca="1" si="10">+C$11+C$12*$F69</f>
        <v>-0.55870687155787135</v>
      </c>
      <c r="Q69" s="2">
        <f t="shared" si="8"/>
        <v>16254.206999999999</v>
      </c>
    </row>
    <row r="70" spans="1:17" x14ac:dyDescent="0.2">
      <c r="A70" s="52" t="s">
        <v>62</v>
      </c>
      <c r="B70" s="54" t="s">
        <v>29</v>
      </c>
      <c r="C70" s="53">
        <v>31274.641</v>
      </c>
      <c r="D70" s="53" t="s">
        <v>55</v>
      </c>
      <c r="E70">
        <f t="shared" si="5"/>
        <v>2400.0366040702702</v>
      </c>
      <c r="F70">
        <f t="shared" si="6"/>
        <v>2400</v>
      </c>
      <c r="G70">
        <f t="shared" si="7"/>
        <v>7.0999999999912689E-2</v>
      </c>
      <c r="I70">
        <f t="shared" si="9"/>
        <v>7.0999999999912689E-2</v>
      </c>
      <c r="O70">
        <f t="shared" ca="1" si="10"/>
        <v>-0.55862101665531827</v>
      </c>
      <c r="Q70" s="2">
        <f t="shared" si="8"/>
        <v>16256.141</v>
      </c>
    </row>
    <row r="71" spans="1:17" x14ac:dyDescent="0.2">
      <c r="A71" s="52" t="s">
        <v>62</v>
      </c>
      <c r="B71" s="54" t="s">
        <v>29</v>
      </c>
      <c r="C71" s="53">
        <v>31755.628000000001</v>
      </c>
      <c r="D71" s="53" t="s">
        <v>55</v>
      </c>
      <c r="E71">
        <f t="shared" si="5"/>
        <v>2648.0095892353111</v>
      </c>
      <c r="F71">
        <f t="shared" si="6"/>
        <v>2648</v>
      </c>
      <c r="G71">
        <f t="shared" si="7"/>
        <v>1.8600000003061723E-2</v>
      </c>
      <c r="I71">
        <f t="shared" si="9"/>
        <v>1.8600000003061723E-2</v>
      </c>
      <c r="O71">
        <f t="shared" ca="1" si="10"/>
        <v>-0.53732900082216439</v>
      </c>
      <c r="Q71" s="2">
        <f t="shared" si="8"/>
        <v>16737.128000000001</v>
      </c>
    </row>
    <row r="72" spans="1:17" x14ac:dyDescent="0.2">
      <c r="A72" s="52" t="s">
        <v>62</v>
      </c>
      <c r="B72" s="54" t="s">
        <v>29</v>
      </c>
      <c r="C72" s="53">
        <v>32143.569</v>
      </c>
      <c r="D72" s="53" t="s">
        <v>55</v>
      </c>
      <c r="E72">
        <f t="shared" si="5"/>
        <v>2848.0126825370235</v>
      </c>
      <c r="F72">
        <f t="shared" si="6"/>
        <v>2848</v>
      </c>
      <c r="G72">
        <f t="shared" si="7"/>
        <v>2.4600000000646105E-2</v>
      </c>
      <c r="I72">
        <f t="shared" si="9"/>
        <v>2.4600000000646105E-2</v>
      </c>
      <c r="O72">
        <f t="shared" ca="1" si="10"/>
        <v>-0.52015802031155645</v>
      </c>
      <c r="Q72" s="2">
        <f t="shared" si="8"/>
        <v>17125.069</v>
      </c>
    </row>
    <row r="73" spans="1:17" x14ac:dyDescent="0.2">
      <c r="A73" s="52" t="s">
        <v>62</v>
      </c>
      <c r="B73" s="54" t="s">
        <v>29</v>
      </c>
      <c r="C73" s="53">
        <v>32420.83</v>
      </c>
      <c r="D73" s="53" t="s">
        <v>55</v>
      </c>
      <c r="E73">
        <f t="shared" si="5"/>
        <v>2990.9546702411503</v>
      </c>
      <c r="F73">
        <f t="shared" si="6"/>
        <v>2991</v>
      </c>
      <c r="G73">
        <f t="shared" si="7"/>
        <v>-8.7924999996175757E-2</v>
      </c>
      <c r="I73">
        <f t="shared" si="9"/>
        <v>-8.7924999996175757E-2</v>
      </c>
      <c r="O73">
        <f t="shared" ca="1" si="10"/>
        <v>-0.50788076924647174</v>
      </c>
      <c r="Q73" s="2">
        <f t="shared" si="8"/>
        <v>17402.330000000002</v>
      </c>
    </row>
    <row r="74" spans="1:17" x14ac:dyDescent="0.2">
      <c r="A74" s="52" t="s">
        <v>62</v>
      </c>
      <c r="B74" s="54" t="s">
        <v>29</v>
      </c>
      <c r="C74" s="53">
        <v>32492.609</v>
      </c>
      <c r="D74" s="53" t="s">
        <v>55</v>
      </c>
      <c r="E74">
        <f t="shared" si="5"/>
        <v>3027.960354183047</v>
      </c>
      <c r="F74">
        <f t="shared" si="6"/>
        <v>3028</v>
      </c>
      <c r="G74">
        <f t="shared" si="7"/>
        <v>-7.6899999996385304E-2</v>
      </c>
      <c r="I74">
        <f t="shared" si="9"/>
        <v>-7.6899999996385304E-2</v>
      </c>
      <c r="O74">
        <f t="shared" ca="1" si="10"/>
        <v>-0.5047041378520094</v>
      </c>
      <c r="Q74" s="2">
        <f t="shared" si="8"/>
        <v>17474.109</v>
      </c>
    </row>
    <row r="75" spans="1:17" x14ac:dyDescent="0.2">
      <c r="A75" s="52" t="s">
        <v>62</v>
      </c>
      <c r="B75" s="54" t="s">
        <v>29</v>
      </c>
      <c r="C75" s="53">
        <v>32492.698</v>
      </c>
      <c r="D75" s="53" t="s">
        <v>55</v>
      </c>
      <c r="E75">
        <f t="shared" si="5"/>
        <v>3028.0062381584553</v>
      </c>
      <c r="F75">
        <f t="shared" si="6"/>
        <v>3028</v>
      </c>
      <c r="G75">
        <f t="shared" si="7"/>
        <v>1.2100000003556488E-2</v>
      </c>
      <c r="I75">
        <f t="shared" si="9"/>
        <v>1.2100000003556488E-2</v>
      </c>
      <c r="O75">
        <f t="shared" ca="1" si="10"/>
        <v>-0.5047041378520094</v>
      </c>
      <c r="Q75" s="2">
        <f t="shared" si="8"/>
        <v>17474.198</v>
      </c>
    </row>
    <row r="76" spans="1:17" x14ac:dyDescent="0.2">
      <c r="A76" s="52" t="s">
        <v>62</v>
      </c>
      <c r="B76" s="54" t="s">
        <v>29</v>
      </c>
      <c r="C76" s="53">
        <v>32500.33</v>
      </c>
      <c r="D76" s="53" t="s">
        <v>55</v>
      </c>
      <c r="E76">
        <f t="shared" si="5"/>
        <v>3031.9409179372851</v>
      </c>
      <c r="F76">
        <f t="shared" si="6"/>
        <v>3032</v>
      </c>
      <c r="G76">
        <f t="shared" si="7"/>
        <v>-0.11459999999715365</v>
      </c>
      <c r="I76">
        <f t="shared" si="9"/>
        <v>-0.11459999999715365</v>
      </c>
      <c r="O76">
        <f t="shared" ca="1" si="10"/>
        <v>-0.50436071824179718</v>
      </c>
      <c r="Q76" s="2">
        <f t="shared" si="8"/>
        <v>17481.830000000002</v>
      </c>
    </row>
    <row r="77" spans="1:17" x14ac:dyDescent="0.2">
      <c r="A77" s="52" t="s">
        <v>62</v>
      </c>
      <c r="B77" s="54" t="s">
        <v>29</v>
      </c>
      <c r="C77" s="53">
        <v>33099.807000000001</v>
      </c>
      <c r="D77" s="53" t="s">
        <v>55</v>
      </c>
      <c r="E77">
        <f t="shared" si="5"/>
        <v>3341.0014564295575</v>
      </c>
      <c r="F77">
        <f t="shared" si="6"/>
        <v>3341</v>
      </c>
      <c r="G77">
        <f t="shared" si="7"/>
        <v>2.8250000032130629E-3</v>
      </c>
      <c r="I77">
        <f t="shared" si="9"/>
        <v>2.8250000032130629E-3</v>
      </c>
      <c r="O77">
        <f t="shared" ca="1" si="10"/>
        <v>-0.47783155335290789</v>
      </c>
      <c r="Q77" s="2">
        <f t="shared" si="8"/>
        <v>18081.307000000001</v>
      </c>
    </row>
    <row r="78" spans="1:17" x14ac:dyDescent="0.2">
      <c r="A78" s="52" t="s">
        <v>62</v>
      </c>
      <c r="B78" s="54" t="s">
        <v>29</v>
      </c>
      <c r="C78" s="53">
        <v>33621.57</v>
      </c>
      <c r="D78" s="53" t="s">
        <v>55</v>
      </c>
      <c r="E78">
        <f t="shared" si="5"/>
        <v>3609.9965200355737</v>
      </c>
      <c r="F78">
        <f t="shared" si="6"/>
        <v>3610</v>
      </c>
      <c r="G78">
        <f t="shared" si="7"/>
        <v>-6.7500000004656613E-3</v>
      </c>
      <c r="I78">
        <f t="shared" si="9"/>
        <v>-6.7500000004656613E-3</v>
      </c>
      <c r="O78">
        <f t="shared" ca="1" si="10"/>
        <v>-0.45473658456614019</v>
      </c>
      <c r="Q78" s="2">
        <f t="shared" si="8"/>
        <v>18603.07</v>
      </c>
    </row>
    <row r="79" spans="1:17" x14ac:dyDescent="0.2">
      <c r="A79" s="52" t="s">
        <v>162</v>
      </c>
      <c r="B79" s="54" t="s">
        <v>29</v>
      </c>
      <c r="C79" s="53">
        <v>34710.283000000003</v>
      </c>
      <c r="D79" s="53" t="s">
        <v>55</v>
      </c>
      <c r="E79">
        <f t="shared" si="5"/>
        <v>4171.2828179978624</v>
      </c>
      <c r="F79">
        <f t="shared" si="6"/>
        <v>4171.5</v>
      </c>
      <c r="G79">
        <f t="shared" si="7"/>
        <v>-0.42126249999273568</v>
      </c>
      <c r="I79">
        <f t="shared" si="9"/>
        <v>-0.42126249999273568</v>
      </c>
      <c r="O79">
        <f t="shared" ca="1" si="10"/>
        <v>-0.40652905678260837</v>
      </c>
      <c r="Q79" s="2">
        <f t="shared" si="8"/>
        <v>19691.783000000003</v>
      </c>
    </row>
    <row r="80" spans="1:17" x14ac:dyDescent="0.2">
      <c r="A80" s="52" t="s">
        <v>162</v>
      </c>
      <c r="B80" s="54" t="s">
        <v>29</v>
      </c>
      <c r="C80" s="53">
        <v>36837.51</v>
      </c>
      <c r="D80" s="53" t="s">
        <v>55</v>
      </c>
      <c r="E80">
        <f t="shared" si="5"/>
        <v>5267.9753051413272</v>
      </c>
      <c r="F80">
        <f t="shared" si="6"/>
        <v>5268</v>
      </c>
      <c r="G80">
        <f t="shared" si="7"/>
        <v>-4.7899999997753184E-2</v>
      </c>
      <c r="I80">
        <f t="shared" si="9"/>
        <v>-4.7899999997753184E-2</v>
      </c>
      <c r="O80">
        <f t="shared" ca="1" si="10"/>
        <v>-0.31238915613320034</v>
      </c>
      <c r="Q80" s="2">
        <f t="shared" si="8"/>
        <v>21819.010000000002</v>
      </c>
    </row>
    <row r="81" spans="1:17" x14ac:dyDescent="0.2">
      <c r="A81" s="52" t="s">
        <v>162</v>
      </c>
      <c r="B81" s="54" t="s">
        <v>29</v>
      </c>
      <c r="C81" s="53">
        <v>36839.491000000002</v>
      </c>
      <c r="D81" s="53" t="s">
        <v>55</v>
      </c>
      <c r="E81">
        <f t="shared" si="5"/>
        <v>5268.9966102568742</v>
      </c>
      <c r="F81">
        <f t="shared" si="6"/>
        <v>5269</v>
      </c>
      <c r="G81">
        <f t="shared" si="7"/>
        <v>-6.5749999994295649E-3</v>
      </c>
      <c r="I81">
        <f t="shared" si="9"/>
        <v>-6.5749999994295649E-3</v>
      </c>
      <c r="O81">
        <f t="shared" ca="1" si="10"/>
        <v>-0.31230330123064726</v>
      </c>
      <c r="Q81" s="2">
        <f t="shared" si="8"/>
        <v>21820.991000000002</v>
      </c>
    </row>
    <row r="82" spans="1:17" x14ac:dyDescent="0.2">
      <c r="A82" s="52" t="s">
        <v>162</v>
      </c>
      <c r="B82" s="54" t="s">
        <v>29</v>
      </c>
      <c r="C82" s="53">
        <v>36839.525999999998</v>
      </c>
      <c r="D82" s="53" t="s">
        <v>55</v>
      </c>
      <c r="E82">
        <f t="shared" si="5"/>
        <v>5269.0146545168645</v>
      </c>
      <c r="F82">
        <f t="shared" si="6"/>
        <v>5269</v>
      </c>
      <c r="G82">
        <f t="shared" si="7"/>
        <v>2.8424999996786937E-2</v>
      </c>
      <c r="I82">
        <f t="shared" si="9"/>
        <v>2.8424999996786937E-2</v>
      </c>
      <c r="O82">
        <f t="shared" ca="1" si="10"/>
        <v>-0.31230330123064726</v>
      </c>
      <c r="Q82" s="2">
        <f t="shared" si="8"/>
        <v>21821.025999999998</v>
      </c>
    </row>
    <row r="83" spans="1:17" x14ac:dyDescent="0.2">
      <c r="A83" s="52" t="s">
        <v>162</v>
      </c>
      <c r="B83" s="54" t="s">
        <v>29</v>
      </c>
      <c r="C83" s="53">
        <v>36841.474999999999</v>
      </c>
      <c r="D83" s="53" t="s">
        <v>55</v>
      </c>
      <c r="E83">
        <f t="shared" si="5"/>
        <v>5270.0194620232769</v>
      </c>
      <c r="F83">
        <f t="shared" si="6"/>
        <v>5270</v>
      </c>
      <c r="G83">
        <f t="shared" si="7"/>
        <v>3.7749999995867256E-2</v>
      </c>
      <c r="I83">
        <f t="shared" si="9"/>
        <v>3.7749999995867256E-2</v>
      </c>
      <c r="O83">
        <f t="shared" ca="1" si="10"/>
        <v>-0.31221744632809423</v>
      </c>
      <c r="Q83" s="2">
        <f t="shared" si="8"/>
        <v>21822.974999999999</v>
      </c>
    </row>
    <row r="84" spans="1:17" x14ac:dyDescent="0.2">
      <c r="A84" s="52" t="s">
        <v>162</v>
      </c>
      <c r="B84" s="54" t="s">
        <v>29</v>
      </c>
      <c r="C84" s="53">
        <v>36841.519999999997</v>
      </c>
      <c r="D84" s="53" t="s">
        <v>55</v>
      </c>
      <c r="E84">
        <f t="shared" si="5"/>
        <v>5270.0426617861231</v>
      </c>
      <c r="F84">
        <f t="shared" si="6"/>
        <v>5270</v>
      </c>
      <c r="G84">
        <f t="shared" si="7"/>
        <v>8.2749999994121026E-2</v>
      </c>
      <c r="I84">
        <f t="shared" si="9"/>
        <v>8.2749999994121026E-2</v>
      </c>
      <c r="O84">
        <f t="shared" ca="1" si="10"/>
        <v>-0.31221744632809423</v>
      </c>
      <c r="Q84" s="2">
        <f t="shared" si="8"/>
        <v>21823.019999999997</v>
      </c>
    </row>
    <row r="85" spans="1:17" x14ac:dyDescent="0.2">
      <c r="A85" s="52" t="s">
        <v>162</v>
      </c>
      <c r="B85" s="54" t="s">
        <v>29</v>
      </c>
      <c r="C85" s="53">
        <v>36843.468999999997</v>
      </c>
      <c r="D85" s="53" t="s">
        <v>55</v>
      </c>
      <c r="E85">
        <f t="shared" ref="E85:E96" si="11">+(C85-C$7)/C$8</f>
        <v>5271.0474692925354</v>
      </c>
      <c r="F85">
        <f t="shared" ref="F85:F93" si="12">ROUND(2*E85,0)/2</f>
        <v>5271</v>
      </c>
      <c r="G85">
        <f t="shared" ref="G85:G97" si="13">+C85-(C$7+F85*C$8)</f>
        <v>9.2075000000477303E-2</v>
      </c>
      <c r="I85">
        <f t="shared" si="9"/>
        <v>9.2075000000477303E-2</v>
      </c>
      <c r="O85">
        <f t="shared" ca="1" si="10"/>
        <v>-0.3121315914255412</v>
      </c>
      <c r="Q85" s="2">
        <f t="shared" ref="Q85:Q96" si="14">+C85-15018.5</f>
        <v>21824.968999999997</v>
      </c>
    </row>
    <row r="86" spans="1:17" x14ac:dyDescent="0.2">
      <c r="A86" s="52" t="s">
        <v>162</v>
      </c>
      <c r="B86" s="54" t="s">
        <v>29</v>
      </c>
      <c r="C86" s="53">
        <v>36876.379000000001</v>
      </c>
      <c r="D86" s="53" t="s">
        <v>55</v>
      </c>
      <c r="E86">
        <f t="shared" si="11"/>
        <v>5288.0142291878801</v>
      </c>
      <c r="F86">
        <f t="shared" si="12"/>
        <v>5288</v>
      </c>
      <c r="G86">
        <f t="shared" si="13"/>
        <v>2.7600000001257285E-2</v>
      </c>
      <c r="I86">
        <f t="shared" si="9"/>
        <v>2.7600000001257285E-2</v>
      </c>
      <c r="O86">
        <f t="shared" ca="1" si="10"/>
        <v>-0.31067205808213955</v>
      </c>
      <c r="Q86" s="2">
        <f t="shared" si="14"/>
        <v>21857.879000000001</v>
      </c>
    </row>
    <row r="87" spans="1:17" x14ac:dyDescent="0.2">
      <c r="A87" s="52" t="s">
        <v>162</v>
      </c>
      <c r="B87" s="54" t="s">
        <v>29</v>
      </c>
      <c r="C87" s="53">
        <v>36876.425999999999</v>
      </c>
      <c r="D87" s="53" t="s">
        <v>55</v>
      </c>
      <c r="E87">
        <f t="shared" si="11"/>
        <v>5288.038460051298</v>
      </c>
      <c r="F87">
        <f t="shared" si="12"/>
        <v>5288</v>
      </c>
      <c r="G87">
        <f t="shared" si="13"/>
        <v>7.4599999999918509E-2</v>
      </c>
      <c r="I87">
        <f t="shared" si="9"/>
        <v>7.4599999999918509E-2</v>
      </c>
      <c r="O87">
        <f t="shared" ca="1" si="10"/>
        <v>-0.31067205808213955</v>
      </c>
      <c r="Q87" s="2">
        <f t="shared" si="14"/>
        <v>21857.925999999999</v>
      </c>
    </row>
    <row r="88" spans="1:17" x14ac:dyDescent="0.2">
      <c r="A88" s="52" t="s">
        <v>162</v>
      </c>
      <c r="B88" s="54" t="s">
        <v>29</v>
      </c>
      <c r="C88" s="53">
        <v>37227.455000000002</v>
      </c>
      <c r="D88" s="53" t="s">
        <v>55</v>
      </c>
      <c r="E88">
        <f t="shared" si="11"/>
        <v>5469.011561215154</v>
      </c>
      <c r="F88">
        <f t="shared" si="12"/>
        <v>5469</v>
      </c>
      <c r="G88">
        <f t="shared" si="13"/>
        <v>2.2425000002840534E-2</v>
      </c>
      <c r="I88">
        <f t="shared" si="9"/>
        <v>2.2425000002840534E-2</v>
      </c>
      <c r="O88">
        <f t="shared" ca="1" si="10"/>
        <v>-0.29513232072003931</v>
      </c>
      <c r="Q88" s="2">
        <f t="shared" si="14"/>
        <v>22208.955000000002</v>
      </c>
    </row>
    <row r="89" spans="1:17" x14ac:dyDescent="0.2">
      <c r="A89" s="52" t="s">
        <v>162</v>
      </c>
      <c r="B89" s="54" t="s">
        <v>29</v>
      </c>
      <c r="C89" s="60">
        <v>37578.459000000003</v>
      </c>
      <c r="D89" s="53" t="s">
        <v>52</v>
      </c>
      <c r="E89">
        <f t="shared" si="11"/>
        <v>5649.9717736218718</v>
      </c>
      <c r="F89">
        <f t="shared" si="12"/>
        <v>5650</v>
      </c>
      <c r="G89">
        <f t="shared" si="13"/>
        <v>-5.4749999995692633E-2</v>
      </c>
      <c r="I89">
        <f t="shared" si="9"/>
        <v>-5.4749999995692633E-2</v>
      </c>
      <c r="O89">
        <f t="shared" ca="1" si="10"/>
        <v>-0.27959258335793913</v>
      </c>
      <c r="Q89" s="2">
        <f t="shared" si="14"/>
        <v>22559.959000000003</v>
      </c>
    </row>
    <row r="90" spans="1:17" x14ac:dyDescent="0.2">
      <c r="A90" s="32" t="s">
        <v>39</v>
      </c>
      <c r="B90" s="31" t="s">
        <v>29</v>
      </c>
      <c r="C90" s="61">
        <v>53311.6391</v>
      </c>
      <c r="D90" s="33">
        <v>1.5E-3</v>
      </c>
      <c r="E90">
        <f t="shared" si="11"/>
        <v>13761.217265779062</v>
      </c>
      <c r="F90">
        <f t="shared" si="12"/>
        <v>13761</v>
      </c>
      <c r="G90">
        <f t="shared" si="13"/>
        <v>0.42142500000045402</v>
      </c>
      <c r="K90">
        <f t="shared" ref="K90:K95" si="15">+G90</f>
        <v>0.42142500000045402</v>
      </c>
      <c r="O90">
        <f t="shared" ca="1" si="10"/>
        <v>0.41677653124976621</v>
      </c>
      <c r="Q90" s="2">
        <f t="shared" si="14"/>
        <v>38293.1391</v>
      </c>
    </row>
    <row r="91" spans="1:17" x14ac:dyDescent="0.2">
      <c r="A91" s="11" t="s">
        <v>28</v>
      </c>
      <c r="B91" s="12" t="s">
        <v>29</v>
      </c>
      <c r="C91" s="62">
        <v>53377.587899999999</v>
      </c>
      <c r="D91" s="13">
        <v>2.0000000000000001E-4</v>
      </c>
      <c r="E91">
        <f t="shared" si="11"/>
        <v>13795.217188446519</v>
      </c>
      <c r="F91">
        <f t="shared" si="12"/>
        <v>13795</v>
      </c>
      <c r="G91">
        <f t="shared" si="13"/>
        <v>0.42127500000060536</v>
      </c>
      <c r="K91">
        <f t="shared" si="15"/>
        <v>0.42127500000060536</v>
      </c>
      <c r="O91">
        <f t="shared" ca="1" si="10"/>
        <v>0.41969559793656952</v>
      </c>
      <c r="Q91" s="2">
        <f t="shared" si="14"/>
        <v>38359.087899999999</v>
      </c>
    </row>
    <row r="92" spans="1:17" x14ac:dyDescent="0.2">
      <c r="A92" s="34" t="s">
        <v>40</v>
      </c>
      <c r="B92" s="35" t="s">
        <v>29</v>
      </c>
      <c r="C92" s="63">
        <v>54766.451800000003</v>
      </c>
      <c r="D92" s="34">
        <v>2.0000000000000001E-4</v>
      </c>
      <c r="E92">
        <f t="shared" si="11"/>
        <v>14511.246368592678</v>
      </c>
      <c r="F92">
        <f t="shared" si="12"/>
        <v>14511</v>
      </c>
      <c r="G92">
        <f t="shared" si="13"/>
        <v>0.47787500000413274</v>
      </c>
      <c r="K92">
        <f t="shared" si="15"/>
        <v>0.47787500000413274</v>
      </c>
      <c r="O92">
        <f t="shared" ca="1" si="10"/>
        <v>0.48116770816454602</v>
      </c>
      <c r="Q92" s="2">
        <f t="shared" si="14"/>
        <v>39747.951800000003</v>
      </c>
    </row>
    <row r="93" spans="1:17" x14ac:dyDescent="0.2">
      <c r="A93" s="52" t="s">
        <v>282</v>
      </c>
      <c r="B93" s="54" t="s">
        <v>44</v>
      </c>
      <c r="C93" s="60">
        <v>54814.946900000003</v>
      </c>
      <c r="D93" s="53" t="s">
        <v>47</v>
      </c>
      <c r="E93">
        <f t="shared" si="11"/>
        <v>14536.248031242349</v>
      </c>
      <c r="F93">
        <f t="shared" si="12"/>
        <v>14536</v>
      </c>
      <c r="G93">
        <f t="shared" si="13"/>
        <v>0.48110000000451691</v>
      </c>
      <c r="K93">
        <f t="shared" si="15"/>
        <v>0.48110000000451691</v>
      </c>
      <c r="O93">
        <f t="shared" ca="1" si="10"/>
        <v>0.48331408072837201</v>
      </c>
      <c r="Q93" s="2">
        <f t="shared" si="14"/>
        <v>39796.446900000003</v>
      </c>
    </row>
    <row r="94" spans="1:17" x14ac:dyDescent="0.2">
      <c r="A94" s="52" t="s">
        <v>282</v>
      </c>
      <c r="B94" s="54" t="s">
        <v>29</v>
      </c>
      <c r="C94" s="60">
        <v>54815.928899999999</v>
      </c>
      <c r="D94" s="53" t="s">
        <v>55</v>
      </c>
      <c r="E94">
        <f t="shared" si="11"/>
        <v>14536.754301622694</v>
      </c>
      <c r="F94" s="38">
        <f>ROUND(2*E94,0)/2-0.5</f>
        <v>14536.5</v>
      </c>
      <c r="G94">
        <f t="shared" si="13"/>
        <v>0.49326250000012806</v>
      </c>
      <c r="K94">
        <f t="shared" si="15"/>
        <v>0.49326250000012806</v>
      </c>
      <c r="O94">
        <f t="shared" ca="1" si="10"/>
        <v>0.48335700817964855</v>
      </c>
      <c r="Q94" s="2">
        <f t="shared" si="14"/>
        <v>39797.428899999999</v>
      </c>
    </row>
    <row r="95" spans="1:17" x14ac:dyDescent="0.2">
      <c r="A95" s="36" t="s">
        <v>43</v>
      </c>
      <c r="B95" s="37" t="s">
        <v>44</v>
      </c>
      <c r="C95" s="64">
        <v>55828.4594</v>
      </c>
      <c r="D95" s="36">
        <v>9.3000000000000005E-4</v>
      </c>
      <c r="E95">
        <f t="shared" si="11"/>
        <v>15058.764689960948</v>
      </c>
      <c r="F95" s="38">
        <f>ROUND(2*E95,0)/2-0.5</f>
        <v>15058.5</v>
      </c>
      <c r="G95">
        <f t="shared" si="13"/>
        <v>0.5134124999967753</v>
      </c>
      <c r="K95">
        <f t="shared" si="15"/>
        <v>0.5134124999967753</v>
      </c>
      <c r="O95">
        <f t="shared" ca="1" si="10"/>
        <v>0.52817326731233516</v>
      </c>
      <c r="Q95" s="2">
        <f t="shared" si="14"/>
        <v>40809.9594</v>
      </c>
    </row>
    <row r="96" spans="1:17" x14ac:dyDescent="0.2">
      <c r="A96" s="52" t="s">
        <v>303</v>
      </c>
      <c r="B96" s="54" t="s">
        <v>44</v>
      </c>
      <c r="C96" s="60">
        <v>56632.504000000001</v>
      </c>
      <c r="D96" s="53" t="s">
        <v>55</v>
      </c>
      <c r="E96">
        <f t="shared" si="11"/>
        <v>15473.290113034402</v>
      </c>
      <c r="F96" s="38">
        <f>ROUND(2*E96,0)/2-0.5</f>
        <v>15473</v>
      </c>
      <c r="G96">
        <f t="shared" si="13"/>
        <v>0.56272500000341097</v>
      </c>
      <c r="I96">
        <f>+G96</f>
        <v>0.56272500000341097</v>
      </c>
      <c r="O96">
        <f t="shared" ca="1" si="10"/>
        <v>0.56376012442057011</v>
      </c>
      <c r="Q96" s="2">
        <f t="shared" si="14"/>
        <v>41614.004000000001</v>
      </c>
    </row>
    <row r="97" spans="1:17" x14ac:dyDescent="0.2">
      <c r="A97" s="56" t="s">
        <v>304</v>
      </c>
      <c r="B97" s="57" t="s">
        <v>44</v>
      </c>
      <c r="C97" s="65">
        <v>59160.014000000003</v>
      </c>
      <c r="D97" s="58">
        <v>1.34E-3</v>
      </c>
      <c r="E97">
        <f>+(C97-C$7)/C$8</f>
        <v>16776.348615103048</v>
      </c>
      <c r="F97" s="38">
        <f>ROUND(2*E97,0)/2-0.5</f>
        <v>16776</v>
      </c>
      <c r="G97">
        <f t="shared" si="13"/>
        <v>0.67620000000897562</v>
      </c>
      <c r="K97">
        <f>+G97</f>
        <v>0.67620000000897562</v>
      </c>
      <c r="O97">
        <f ca="1">+C$11+C$12*$F97</f>
        <v>0.67562906244718102</v>
      </c>
      <c r="Q97" s="2">
        <f>+C97-15018.5</f>
        <v>44141.514000000003</v>
      </c>
    </row>
    <row r="98" spans="1:17" x14ac:dyDescent="0.2">
      <c r="A98" s="59" t="s">
        <v>305</v>
      </c>
      <c r="B98" s="70" t="s">
        <v>29</v>
      </c>
      <c r="C98" s="66">
        <v>59914.584999999963</v>
      </c>
      <c r="D98" s="69">
        <v>2E-3</v>
      </c>
      <c r="E98">
        <f>+(C98-C$7)/C$8</f>
        <v>17165.367909572462</v>
      </c>
      <c r="F98" s="19">
        <f>ROUND(2*E98,0)/2-0.5</f>
        <v>17165</v>
      </c>
      <c r="G98">
        <f t="shared" ref="G98" si="16">+C98-(C$7+F98*C$8)</f>
        <v>0.71362499996030238</v>
      </c>
      <c r="K98">
        <f>+G98</f>
        <v>0.71362499996030238</v>
      </c>
      <c r="O98">
        <f ca="1">+C$11+C$12*$F98</f>
        <v>0.70902661954031343</v>
      </c>
      <c r="Q98" s="2">
        <f>+C98-15018.5</f>
        <v>44896.084999999963</v>
      </c>
    </row>
    <row r="99" spans="1:17" x14ac:dyDescent="0.2">
      <c r="B99" s="3"/>
      <c r="C99" s="67"/>
      <c r="D99" s="10"/>
    </row>
    <row r="100" spans="1:17" x14ac:dyDescent="0.2">
      <c r="B100" s="3"/>
      <c r="C100" s="67"/>
      <c r="D100" s="10"/>
    </row>
    <row r="101" spans="1:17" x14ac:dyDescent="0.2">
      <c r="B101" s="3"/>
      <c r="C101" s="67"/>
      <c r="D101" s="10"/>
    </row>
    <row r="102" spans="1:17" x14ac:dyDescent="0.2">
      <c r="B102" s="3"/>
      <c r="C102" s="67"/>
      <c r="D102" s="10"/>
    </row>
    <row r="103" spans="1:17" x14ac:dyDescent="0.2">
      <c r="B103" s="3"/>
      <c r="C103" s="10"/>
      <c r="D103" s="10"/>
    </row>
    <row r="104" spans="1:17" x14ac:dyDescent="0.2">
      <c r="B104" s="3"/>
      <c r="C104" s="10"/>
      <c r="D104" s="10"/>
    </row>
    <row r="105" spans="1:17" x14ac:dyDescent="0.2">
      <c r="B105" s="3"/>
      <c r="C105" s="10"/>
      <c r="D105" s="10"/>
    </row>
    <row r="106" spans="1:17" x14ac:dyDescent="0.2">
      <c r="B106" s="3"/>
      <c r="C106" s="10"/>
      <c r="D106" s="10"/>
    </row>
    <row r="107" spans="1:17" x14ac:dyDescent="0.2">
      <c r="B107" s="3"/>
      <c r="C107" s="10"/>
      <c r="D107" s="10"/>
    </row>
    <row r="108" spans="1:17" x14ac:dyDescent="0.2">
      <c r="B108" s="3"/>
      <c r="C108" s="10"/>
      <c r="D108" s="10"/>
    </row>
    <row r="109" spans="1:17" x14ac:dyDescent="0.2">
      <c r="B109" s="3"/>
      <c r="C109" s="10"/>
      <c r="D109" s="10"/>
    </row>
    <row r="110" spans="1:17" x14ac:dyDescent="0.2">
      <c r="B110" s="3"/>
      <c r="C110" s="10"/>
      <c r="D110" s="10"/>
    </row>
    <row r="111" spans="1:17" x14ac:dyDescent="0.2">
      <c r="B111" s="3"/>
      <c r="C111" s="10"/>
      <c r="D111" s="10"/>
    </row>
    <row r="112" spans="1:17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C254" s="10"/>
      <c r="D254" s="10"/>
    </row>
    <row r="255" spans="2:4" x14ac:dyDescent="0.2">
      <c r="C255" s="10"/>
      <c r="D255" s="10"/>
    </row>
    <row r="256" spans="2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7"/>
  <sheetViews>
    <sheetView topLeftCell="A43" workbookViewId="0">
      <selection activeCell="A15" sqref="A15:D85"/>
    </sheetView>
  </sheetViews>
  <sheetFormatPr defaultRowHeight="12.75" x14ac:dyDescent="0.2"/>
  <cols>
    <col min="1" max="1" width="19.7109375" style="10" customWidth="1"/>
    <col min="2" max="2" width="4.42578125" style="15" customWidth="1"/>
    <col min="3" max="3" width="12.7109375" style="10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0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9" t="s">
        <v>45</v>
      </c>
      <c r="I1" s="40" t="s">
        <v>46</v>
      </c>
      <c r="J1" s="41" t="s">
        <v>47</v>
      </c>
    </row>
    <row r="2" spans="1:16" x14ac:dyDescent="0.2">
      <c r="I2" s="42" t="s">
        <v>48</v>
      </c>
      <c r="J2" s="43" t="s">
        <v>49</v>
      </c>
    </row>
    <row r="3" spans="1:16" x14ac:dyDescent="0.2">
      <c r="A3" s="44" t="s">
        <v>50</v>
      </c>
      <c r="I3" s="42" t="s">
        <v>51</v>
      </c>
      <c r="J3" s="43" t="s">
        <v>52</v>
      </c>
    </row>
    <row r="4" spans="1:16" x14ac:dyDescent="0.2">
      <c r="I4" s="42" t="s">
        <v>53</v>
      </c>
      <c r="J4" s="43" t="s">
        <v>52</v>
      </c>
    </row>
    <row r="5" spans="1:16" ht="13.5" thickBot="1" x14ac:dyDescent="0.25">
      <c r="I5" s="45" t="s">
        <v>54</v>
      </c>
      <c r="J5" s="46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5843 </v>
      </c>
      <c r="B11" s="3" t="str">
        <f t="shared" ref="B11:B42" si="1">IF(H11=INT(H11),"I","II")</f>
        <v>I</v>
      </c>
      <c r="C11" s="10">
        <f t="shared" ref="C11:C42" si="2">1*G11</f>
        <v>53311.6391</v>
      </c>
      <c r="D11" s="15" t="str">
        <f t="shared" ref="D11:D42" si="3">VLOOKUP(F11,I$1:J$5,2,FALSE)</f>
        <v>CCD</v>
      </c>
      <c r="E11" s="47">
        <f>VLOOKUP(C11,Active!C$21:E$973,3,FALSE)</f>
        <v>13761.217265779062</v>
      </c>
      <c r="F11" s="3" t="str">
        <f>LEFT(M11,1)</f>
        <v>C</v>
      </c>
      <c r="G11" s="15" t="str">
        <f t="shared" ref="G11:G42" si="4">MID(I11,3,LEN(I11)-3)</f>
        <v>53311.6391</v>
      </c>
      <c r="H11" s="10">
        <f t="shared" ref="H11:H42" si="5">1*K11</f>
        <v>13761</v>
      </c>
      <c r="I11" s="48" t="s">
        <v>255</v>
      </c>
      <c r="J11" s="49" t="s">
        <v>256</v>
      </c>
      <c r="K11" s="48">
        <v>13761</v>
      </c>
      <c r="L11" s="48" t="s">
        <v>257</v>
      </c>
      <c r="M11" s="49" t="s">
        <v>258</v>
      </c>
      <c r="N11" s="49" t="s">
        <v>259</v>
      </c>
      <c r="O11" s="50" t="s">
        <v>260</v>
      </c>
      <c r="P11" s="51" t="s">
        <v>261</v>
      </c>
    </row>
    <row r="12" spans="1:16" ht="12.75" customHeight="1" thickBot="1" x14ac:dyDescent="0.25">
      <c r="A12" s="10" t="str">
        <f t="shared" si="0"/>
        <v>IBVS 5690 </v>
      </c>
      <c r="B12" s="3" t="str">
        <f t="shared" si="1"/>
        <v>I</v>
      </c>
      <c r="C12" s="10">
        <f t="shared" si="2"/>
        <v>53377.587899999999</v>
      </c>
      <c r="D12" s="15" t="str">
        <f t="shared" si="3"/>
        <v>PE</v>
      </c>
      <c r="E12" s="47">
        <f>VLOOKUP(C12,Active!C$21:E$973,3,FALSE)</f>
        <v>13795.217188446519</v>
      </c>
      <c r="F12" s="3" t="str">
        <f>LEFT(M12,1)</f>
        <v>E</v>
      </c>
      <c r="G12" s="15" t="str">
        <f t="shared" si="4"/>
        <v>53377.5879</v>
      </c>
      <c r="H12" s="10">
        <f t="shared" si="5"/>
        <v>13795</v>
      </c>
      <c r="I12" s="48" t="s">
        <v>262</v>
      </c>
      <c r="J12" s="49" t="s">
        <v>263</v>
      </c>
      <c r="K12" s="48" t="s">
        <v>264</v>
      </c>
      <c r="L12" s="48" t="s">
        <v>265</v>
      </c>
      <c r="M12" s="49" t="s">
        <v>266</v>
      </c>
      <c r="N12" s="49" t="s">
        <v>267</v>
      </c>
      <c r="O12" s="50" t="s">
        <v>268</v>
      </c>
      <c r="P12" s="51" t="s">
        <v>269</v>
      </c>
    </row>
    <row r="13" spans="1:16" ht="12.75" customHeight="1" thickBot="1" x14ac:dyDescent="0.25">
      <c r="A13" s="10" t="str">
        <f t="shared" si="0"/>
        <v>IBVS 5897 </v>
      </c>
      <c r="B13" s="3" t="str">
        <f t="shared" si="1"/>
        <v>II</v>
      </c>
      <c r="C13" s="10">
        <f t="shared" si="2"/>
        <v>54766.451800000003</v>
      </c>
      <c r="D13" s="15" t="str">
        <f t="shared" si="3"/>
        <v>CCD</v>
      </c>
      <c r="E13" s="47">
        <f>VLOOKUP(C13,Active!C$21:E$973,3,FALSE)</f>
        <v>14511.246368592678</v>
      </c>
      <c r="F13" s="3" t="str">
        <f>LEFT(M13,1)</f>
        <v>C</v>
      </c>
      <c r="G13" s="15" t="str">
        <f t="shared" si="4"/>
        <v>54766.4518</v>
      </c>
      <c r="H13" s="10">
        <f t="shared" si="5"/>
        <v>14511.5</v>
      </c>
      <c r="I13" s="48" t="s">
        <v>270</v>
      </c>
      <c r="J13" s="49" t="s">
        <v>271</v>
      </c>
      <c r="K13" s="48" t="s">
        <v>272</v>
      </c>
      <c r="L13" s="48" t="s">
        <v>273</v>
      </c>
      <c r="M13" s="49" t="s">
        <v>258</v>
      </c>
      <c r="N13" s="49" t="s">
        <v>274</v>
      </c>
      <c r="O13" s="50" t="s">
        <v>275</v>
      </c>
      <c r="P13" s="51" t="s">
        <v>276</v>
      </c>
    </row>
    <row r="14" spans="1:16" ht="12.75" customHeight="1" thickBot="1" x14ac:dyDescent="0.25">
      <c r="A14" s="10" t="str">
        <f t="shared" si="0"/>
        <v>IBVS 6007 </v>
      </c>
      <c r="B14" s="3" t="str">
        <f t="shared" si="1"/>
        <v>I</v>
      </c>
      <c r="C14" s="10">
        <f t="shared" si="2"/>
        <v>55828.4594</v>
      </c>
      <c r="D14" s="15" t="str">
        <f t="shared" si="3"/>
        <v>vis</v>
      </c>
      <c r="E14" s="47">
        <f>VLOOKUP(C14,Active!C$21:E$973,3,FALSE)</f>
        <v>15058.764689960948</v>
      </c>
      <c r="F14" s="3" t="s">
        <v>54</v>
      </c>
      <c r="G14" s="15" t="str">
        <f t="shared" si="4"/>
        <v>55828.45940</v>
      </c>
      <c r="H14" s="10">
        <f t="shared" si="5"/>
        <v>15059</v>
      </c>
      <c r="I14" s="48" t="s">
        <v>287</v>
      </c>
      <c r="J14" s="49" t="s">
        <v>288</v>
      </c>
      <c r="K14" s="48" t="s">
        <v>289</v>
      </c>
      <c r="L14" s="48" t="s">
        <v>290</v>
      </c>
      <c r="M14" s="49" t="s">
        <v>258</v>
      </c>
      <c r="N14" s="49" t="s">
        <v>291</v>
      </c>
      <c r="O14" s="50" t="s">
        <v>292</v>
      </c>
      <c r="P14" s="51" t="s">
        <v>293</v>
      </c>
    </row>
    <row r="15" spans="1:16" ht="12.75" customHeight="1" thickBot="1" x14ac:dyDescent="0.25">
      <c r="A15" s="10" t="str">
        <f t="shared" si="0"/>
        <v> VB 7.72 </v>
      </c>
      <c r="B15" s="3" t="str">
        <f t="shared" si="1"/>
        <v>I</v>
      </c>
      <c r="C15" s="10">
        <f t="shared" si="2"/>
        <v>14940.617</v>
      </c>
      <c r="D15" s="15" t="str">
        <f t="shared" si="3"/>
        <v>vis</v>
      </c>
      <c r="E15" s="47">
        <f>VLOOKUP(C15,Active!C$21:E$973,3,FALSE)</f>
        <v>-6020.974132264425</v>
      </c>
      <c r="F15" s="3" t="s">
        <v>54</v>
      </c>
      <c r="G15" s="15" t="str">
        <f t="shared" si="4"/>
        <v>14940.617</v>
      </c>
      <c r="H15" s="10">
        <f t="shared" si="5"/>
        <v>-6021</v>
      </c>
      <c r="I15" s="48" t="s">
        <v>57</v>
      </c>
      <c r="J15" s="49" t="s">
        <v>58</v>
      </c>
      <c r="K15" s="48">
        <v>-6021</v>
      </c>
      <c r="L15" s="48" t="s">
        <v>59</v>
      </c>
      <c r="M15" s="49" t="s">
        <v>60</v>
      </c>
      <c r="N15" s="49"/>
      <c r="O15" s="50" t="s">
        <v>61</v>
      </c>
      <c r="P15" s="50" t="s">
        <v>62</v>
      </c>
    </row>
    <row r="16" spans="1:16" ht="12.75" customHeight="1" thickBot="1" x14ac:dyDescent="0.25">
      <c r="A16" s="10" t="str">
        <f t="shared" si="0"/>
        <v> VB 7.72 </v>
      </c>
      <c r="B16" s="3" t="str">
        <f t="shared" si="1"/>
        <v>I</v>
      </c>
      <c r="C16" s="10">
        <f t="shared" si="2"/>
        <v>15609.777</v>
      </c>
      <c r="D16" s="15" t="str">
        <f t="shared" si="3"/>
        <v>vis</v>
      </c>
      <c r="E16" s="47">
        <f>VLOOKUP(C16,Active!C$21:E$973,3,FALSE)</f>
        <v>-5675.9885032286329</v>
      </c>
      <c r="F16" s="3" t="s">
        <v>54</v>
      </c>
      <c r="G16" s="15" t="str">
        <f t="shared" si="4"/>
        <v>15609.777</v>
      </c>
      <c r="H16" s="10">
        <f t="shared" si="5"/>
        <v>-5676</v>
      </c>
      <c r="I16" s="48" t="s">
        <v>63</v>
      </c>
      <c r="J16" s="49" t="s">
        <v>64</v>
      </c>
      <c r="K16" s="48">
        <v>-5676</v>
      </c>
      <c r="L16" s="48" t="s">
        <v>65</v>
      </c>
      <c r="M16" s="49" t="s">
        <v>60</v>
      </c>
      <c r="N16" s="49"/>
      <c r="O16" s="50" t="s">
        <v>61</v>
      </c>
      <c r="P16" s="50" t="s">
        <v>62</v>
      </c>
    </row>
    <row r="17" spans="1:16" ht="12.75" customHeight="1" thickBot="1" x14ac:dyDescent="0.25">
      <c r="A17" s="10" t="str">
        <f t="shared" si="0"/>
        <v> VB 7.72 </v>
      </c>
      <c r="B17" s="3" t="str">
        <f t="shared" si="1"/>
        <v>I</v>
      </c>
      <c r="C17" s="10">
        <f t="shared" si="2"/>
        <v>15927.877</v>
      </c>
      <c r="D17" s="15" t="str">
        <f t="shared" si="3"/>
        <v>vis</v>
      </c>
      <c r="E17" s="47">
        <f>VLOOKUP(C17,Active!C$21:E$973,3,FALSE)</f>
        <v>-5511.9919574155456</v>
      </c>
      <c r="F17" s="3" t="s">
        <v>54</v>
      </c>
      <c r="G17" s="15" t="str">
        <f t="shared" si="4"/>
        <v>15927.877</v>
      </c>
      <c r="H17" s="10">
        <f t="shared" si="5"/>
        <v>-5512</v>
      </c>
      <c r="I17" s="48" t="s">
        <v>66</v>
      </c>
      <c r="J17" s="49" t="s">
        <v>67</v>
      </c>
      <c r="K17" s="48">
        <v>-5512</v>
      </c>
      <c r="L17" s="48" t="s">
        <v>68</v>
      </c>
      <c r="M17" s="49" t="s">
        <v>60</v>
      </c>
      <c r="N17" s="49"/>
      <c r="O17" s="50" t="s">
        <v>61</v>
      </c>
      <c r="P17" s="50" t="s">
        <v>62</v>
      </c>
    </row>
    <row r="18" spans="1:16" ht="12.75" customHeight="1" thickBot="1" x14ac:dyDescent="0.25">
      <c r="A18" s="10" t="str">
        <f t="shared" si="0"/>
        <v> VB 7.72 </v>
      </c>
      <c r="B18" s="3" t="str">
        <f t="shared" si="1"/>
        <v>I</v>
      </c>
      <c r="C18" s="10">
        <f t="shared" si="2"/>
        <v>16032.591</v>
      </c>
      <c r="D18" s="15" t="str">
        <f t="shared" si="3"/>
        <v>vis</v>
      </c>
      <c r="E18" s="47">
        <f>VLOOKUP(C18,Active!C$21:E$973,3,FALSE)</f>
        <v>-5458.0066248211679</v>
      </c>
      <c r="F18" s="3" t="s">
        <v>54</v>
      </c>
      <c r="G18" s="15" t="str">
        <f t="shared" si="4"/>
        <v>16032.591</v>
      </c>
      <c r="H18" s="10">
        <f t="shared" si="5"/>
        <v>-5458</v>
      </c>
      <c r="I18" s="48" t="s">
        <v>69</v>
      </c>
      <c r="J18" s="49" t="s">
        <v>70</v>
      </c>
      <c r="K18" s="48">
        <v>-5458</v>
      </c>
      <c r="L18" s="48" t="s">
        <v>71</v>
      </c>
      <c r="M18" s="49" t="s">
        <v>60</v>
      </c>
      <c r="N18" s="49"/>
      <c r="O18" s="50" t="s">
        <v>61</v>
      </c>
      <c r="P18" s="50" t="s">
        <v>62</v>
      </c>
    </row>
    <row r="19" spans="1:16" ht="12.75" customHeight="1" thickBot="1" x14ac:dyDescent="0.25">
      <c r="A19" s="10" t="str">
        <f t="shared" si="0"/>
        <v> VB 7.72 </v>
      </c>
      <c r="B19" s="3" t="str">
        <f t="shared" si="1"/>
        <v>I</v>
      </c>
      <c r="C19" s="10">
        <f t="shared" si="2"/>
        <v>16034.71</v>
      </c>
      <c r="D19" s="15" t="str">
        <f t="shared" si="3"/>
        <v>vis</v>
      </c>
      <c r="E19" s="47">
        <f>VLOOKUP(C19,Active!C$21:E$973,3,FALSE)</f>
        <v>-5456.914173766223</v>
      </c>
      <c r="F19" s="3" t="s">
        <v>54</v>
      </c>
      <c r="G19" s="15" t="str">
        <f t="shared" si="4"/>
        <v>16034.710</v>
      </c>
      <c r="H19" s="10">
        <f t="shared" si="5"/>
        <v>-5457</v>
      </c>
      <c r="I19" s="48" t="s">
        <v>72</v>
      </c>
      <c r="J19" s="49" t="s">
        <v>73</v>
      </c>
      <c r="K19" s="48">
        <v>-5457</v>
      </c>
      <c r="L19" s="48" t="s">
        <v>74</v>
      </c>
      <c r="M19" s="49" t="s">
        <v>60</v>
      </c>
      <c r="N19" s="49"/>
      <c r="O19" s="50" t="s">
        <v>61</v>
      </c>
      <c r="P19" s="50" t="s">
        <v>62</v>
      </c>
    </row>
    <row r="20" spans="1:16" ht="12.75" customHeight="1" thickBot="1" x14ac:dyDescent="0.25">
      <c r="A20" s="10" t="str">
        <f t="shared" si="0"/>
        <v> VB 7.72 </v>
      </c>
      <c r="B20" s="3" t="str">
        <f t="shared" si="1"/>
        <v>I</v>
      </c>
      <c r="C20" s="10">
        <f t="shared" si="2"/>
        <v>16278.907999999999</v>
      </c>
      <c r="D20" s="15" t="str">
        <f t="shared" si="3"/>
        <v>vis</v>
      </c>
      <c r="E20" s="47">
        <f>VLOOKUP(C20,Active!C$21:E$973,3,FALSE)</f>
        <v>-5331.0178251511197</v>
      </c>
      <c r="F20" s="3" t="s">
        <v>54</v>
      </c>
      <c r="G20" s="15" t="str">
        <f t="shared" si="4"/>
        <v>16278.908</v>
      </c>
      <c r="H20" s="10">
        <f t="shared" si="5"/>
        <v>-5331</v>
      </c>
      <c r="I20" s="48" t="s">
        <v>75</v>
      </c>
      <c r="J20" s="49" t="s">
        <v>76</v>
      </c>
      <c r="K20" s="48">
        <v>-5331</v>
      </c>
      <c r="L20" s="48" t="s">
        <v>77</v>
      </c>
      <c r="M20" s="49" t="s">
        <v>60</v>
      </c>
      <c r="N20" s="49"/>
      <c r="O20" s="50" t="s">
        <v>61</v>
      </c>
      <c r="P20" s="50" t="s">
        <v>62</v>
      </c>
    </row>
    <row r="21" spans="1:16" ht="12.75" customHeight="1" thickBot="1" x14ac:dyDescent="0.25">
      <c r="A21" s="10" t="str">
        <f t="shared" si="0"/>
        <v> VB 7.72 </v>
      </c>
      <c r="B21" s="3" t="str">
        <f t="shared" si="1"/>
        <v>I</v>
      </c>
      <c r="C21" s="10">
        <f t="shared" si="2"/>
        <v>16379.71</v>
      </c>
      <c r="D21" s="15" t="str">
        <f t="shared" si="3"/>
        <v>vis</v>
      </c>
      <c r="E21" s="47">
        <f>VLOOKUP(C21,Active!C$21:E$973,3,FALSE)</f>
        <v>-5279.0493252735632</v>
      </c>
      <c r="F21" s="3" t="s">
        <v>54</v>
      </c>
      <c r="G21" s="15" t="str">
        <f t="shared" si="4"/>
        <v>16379.710</v>
      </c>
      <c r="H21" s="10">
        <f t="shared" si="5"/>
        <v>-5279</v>
      </c>
      <c r="I21" s="48" t="s">
        <v>78</v>
      </c>
      <c r="J21" s="49" t="s">
        <v>79</v>
      </c>
      <c r="K21" s="48">
        <v>-5279</v>
      </c>
      <c r="L21" s="48" t="s">
        <v>80</v>
      </c>
      <c r="M21" s="49" t="s">
        <v>60</v>
      </c>
      <c r="N21" s="49"/>
      <c r="O21" s="50" t="s">
        <v>61</v>
      </c>
      <c r="P21" s="50" t="s">
        <v>62</v>
      </c>
    </row>
    <row r="22" spans="1:16" ht="12.75" customHeight="1" thickBot="1" x14ac:dyDescent="0.25">
      <c r="A22" s="10" t="str">
        <f t="shared" si="0"/>
        <v> VB 7.72 </v>
      </c>
      <c r="B22" s="3" t="str">
        <f t="shared" si="1"/>
        <v>II</v>
      </c>
      <c r="C22" s="10">
        <f t="shared" si="2"/>
        <v>16456.510999999999</v>
      </c>
      <c r="D22" s="15" t="str">
        <f t="shared" si="3"/>
        <v>vis</v>
      </c>
      <c r="E22" s="47">
        <f>VLOOKUP(C22,Active!C$21:E$973,3,FALSE)</f>
        <v>-5239.4545477979555</v>
      </c>
      <c r="F22" s="3" t="s">
        <v>54</v>
      </c>
      <c r="G22" s="15" t="str">
        <f t="shared" si="4"/>
        <v>16456.511</v>
      </c>
      <c r="H22" s="10">
        <f t="shared" si="5"/>
        <v>-5239.5</v>
      </c>
      <c r="I22" s="48" t="s">
        <v>81</v>
      </c>
      <c r="J22" s="49" t="s">
        <v>82</v>
      </c>
      <c r="K22" s="48">
        <v>-5239.5</v>
      </c>
      <c r="L22" s="48" t="s">
        <v>83</v>
      </c>
      <c r="M22" s="49" t="s">
        <v>60</v>
      </c>
      <c r="N22" s="49"/>
      <c r="O22" s="50" t="s">
        <v>61</v>
      </c>
      <c r="P22" s="50" t="s">
        <v>62</v>
      </c>
    </row>
    <row r="23" spans="1:16" ht="12.75" customHeight="1" thickBot="1" x14ac:dyDescent="0.25">
      <c r="A23" s="10" t="str">
        <f t="shared" si="0"/>
        <v> VB 7.72 </v>
      </c>
      <c r="B23" s="3" t="str">
        <f t="shared" si="1"/>
        <v>I</v>
      </c>
      <c r="C23" s="10">
        <f t="shared" si="2"/>
        <v>17052.88</v>
      </c>
      <c r="D23" s="15" t="str">
        <f t="shared" si="3"/>
        <v>vis</v>
      </c>
      <c r="E23" s="47">
        <f>VLOOKUP(C23,Active!C$21:E$973,3,FALSE)</f>
        <v>-4931.9963395929717</v>
      </c>
      <c r="F23" s="3" t="s">
        <v>54</v>
      </c>
      <c r="G23" s="15" t="str">
        <f t="shared" si="4"/>
        <v>17052.880</v>
      </c>
      <c r="H23" s="10">
        <f t="shared" si="5"/>
        <v>-4932</v>
      </c>
      <c r="I23" s="48" t="s">
        <v>84</v>
      </c>
      <c r="J23" s="49" t="s">
        <v>85</v>
      </c>
      <c r="K23" s="48">
        <v>-4932</v>
      </c>
      <c r="L23" s="48" t="s">
        <v>86</v>
      </c>
      <c r="M23" s="49" t="s">
        <v>60</v>
      </c>
      <c r="N23" s="49"/>
      <c r="O23" s="50" t="s">
        <v>61</v>
      </c>
      <c r="P23" s="50" t="s">
        <v>62</v>
      </c>
    </row>
    <row r="24" spans="1:16" ht="12.75" customHeight="1" thickBot="1" x14ac:dyDescent="0.25">
      <c r="A24" s="10" t="str">
        <f t="shared" si="0"/>
        <v> VB 7.72 </v>
      </c>
      <c r="B24" s="3" t="str">
        <f t="shared" si="1"/>
        <v>I</v>
      </c>
      <c r="C24" s="10">
        <f t="shared" si="2"/>
        <v>17124.675999999999</v>
      </c>
      <c r="D24" s="15" t="str">
        <f t="shared" si="3"/>
        <v>vis</v>
      </c>
      <c r="E24" s="47">
        <f>VLOOKUP(C24,Active!C$21:E$973,3,FALSE)</f>
        <v>-4894.9818912962219</v>
      </c>
      <c r="F24" s="3" t="s">
        <v>54</v>
      </c>
      <c r="G24" s="15" t="str">
        <f t="shared" si="4"/>
        <v>17124.676</v>
      </c>
      <c r="H24" s="10">
        <f t="shared" si="5"/>
        <v>-4895</v>
      </c>
      <c r="I24" s="48" t="s">
        <v>87</v>
      </c>
      <c r="J24" s="49" t="s">
        <v>88</v>
      </c>
      <c r="K24" s="48">
        <v>-4895</v>
      </c>
      <c r="L24" s="48" t="s">
        <v>89</v>
      </c>
      <c r="M24" s="49" t="s">
        <v>60</v>
      </c>
      <c r="N24" s="49"/>
      <c r="O24" s="50" t="s">
        <v>61</v>
      </c>
      <c r="P24" s="50" t="s">
        <v>62</v>
      </c>
    </row>
    <row r="25" spans="1:16" ht="12.75" customHeight="1" thickBot="1" x14ac:dyDescent="0.25">
      <c r="A25" s="10" t="str">
        <f t="shared" si="0"/>
        <v> VB 7.72 </v>
      </c>
      <c r="B25" s="3" t="str">
        <f t="shared" si="1"/>
        <v>I</v>
      </c>
      <c r="C25" s="10">
        <f t="shared" si="2"/>
        <v>17440.805</v>
      </c>
      <c r="D25" s="15" t="str">
        <f t="shared" si="3"/>
        <v>vis</v>
      </c>
      <c r="E25" s="47">
        <f>VLOOKUP(C25,Active!C$21:E$973,3,FALSE)</f>
        <v>-4732.0014950958266</v>
      </c>
      <c r="F25" s="3" t="s">
        <v>54</v>
      </c>
      <c r="G25" s="15" t="str">
        <f t="shared" si="4"/>
        <v>17440.805</v>
      </c>
      <c r="H25" s="10">
        <f t="shared" si="5"/>
        <v>-4732</v>
      </c>
      <c r="I25" s="48" t="s">
        <v>90</v>
      </c>
      <c r="J25" s="49" t="s">
        <v>91</v>
      </c>
      <c r="K25" s="48">
        <v>-4732</v>
      </c>
      <c r="L25" s="48" t="s">
        <v>56</v>
      </c>
      <c r="M25" s="49" t="s">
        <v>60</v>
      </c>
      <c r="N25" s="49"/>
      <c r="O25" s="50" t="s">
        <v>61</v>
      </c>
      <c r="P25" s="50" t="s">
        <v>62</v>
      </c>
    </row>
    <row r="26" spans="1:16" ht="12.75" customHeight="1" thickBot="1" x14ac:dyDescent="0.25">
      <c r="A26" s="10" t="str">
        <f t="shared" si="0"/>
        <v> VB 7.72 </v>
      </c>
      <c r="B26" s="3" t="str">
        <f t="shared" si="1"/>
        <v>I</v>
      </c>
      <c r="C26" s="10">
        <f t="shared" si="2"/>
        <v>17828.761999999999</v>
      </c>
      <c r="D26" s="15" t="str">
        <f t="shared" si="3"/>
        <v>vis</v>
      </c>
      <c r="E26" s="47">
        <f>VLOOKUP(C26,Active!C$21:E$973,3,FALSE)</f>
        <v>-4531.9901529895469</v>
      </c>
      <c r="F26" s="3" t="s">
        <v>54</v>
      </c>
      <c r="G26" s="15" t="str">
        <f t="shared" si="4"/>
        <v>17828.762</v>
      </c>
      <c r="H26" s="10">
        <f t="shared" si="5"/>
        <v>-4532</v>
      </c>
      <c r="I26" s="48" t="s">
        <v>92</v>
      </c>
      <c r="J26" s="49" t="s">
        <v>93</v>
      </c>
      <c r="K26" s="48">
        <v>-4532</v>
      </c>
      <c r="L26" s="48" t="s">
        <v>94</v>
      </c>
      <c r="M26" s="49" t="s">
        <v>60</v>
      </c>
      <c r="N26" s="49"/>
      <c r="O26" s="50" t="s">
        <v>61</v>
      </c>
      <c r="P26" s="50" t="s">
        <v>62</v>
      </c>
    </row>
    <row r="27" spans="1:16" ht="12.75" customHeight="1" thickBot="1" x14ac:dyDescent="0.25">
      <c r="A27" s="10" t="str">
        <f t="shared" si="0"/>
        <v> VB 7.72 </v>
      </c>
      <c r="B27" s="3" t="str">
        <f t="shared" si="1"/>
        <v>I</v>
      </c>
      <c r="C27" s="10">
        <f t="shared" si="2"/>
        <v>18214.719000000001</v>
      </c>
      <c r="D27" s="15" t="str">
        <f t="shared" si="3"/>
        <v>vis</v>
      </c>
      <c r="E27" s="47">
        <f>VLOOKUP(C27,Active!C$21:E$973,3,FALSE)</f>
        <v>-4333.0099114542372</v>
      </c>
      <c r="F27" s="3" t="s">
        <v>54</v>
      </c>
      <c r="G27" s="15" t="str">
        <f t="shared" si="4"/>
        <v>18214.719</v>
      </c>
      <c r="H27" s="10">
        <f t="shared" si="5"/>
        <v>-4333</v>
      </c>
      <c r="I27" s="48" t="s">
        <v>95</v>
      </c>
      <c r="J27" s="49" t="s">
        <v>96</v>
      </c>
      <c r="K27" s="48">
        <v>-4333</v>
      </c>
      <c r="L27" s="48" t="s">
        <v>97</v>
      </c>
      <c r="M27" s="49" t="s">
        <v>60</v>
      </c>
      <c r="N27" s="49"/>
      <c r="O27" s="50" t="s">
        <v>61</v>
      </c>
      <c r="P27" s="50" t="s">
        <v>62</v>
      </c>
    </row>
    <row r="28" spans="1:16" ht="12.75" customHeight="1" thickBot="1" x14ac:dyDescent="0.25">
      <c r="A28" s="10" t="str">
        <f t="shared" si="0"/>
        <v> VB 7.72 </v>
      </c>
      <c r="B28" s="3" t="str">
        <f t="shared" si="1"/>
        <v>I</v>
      </c>
      <c r="C28" s="10">
        <f t="shared" si="2"/>
        <v>18534.866999999998</v>
      </c>
      <c r="D28" s="15" t="str">
        <f t="shared" si="3"/>
        <v>vis</v>
      </c>
      <c r="E28" s="47">
        <f>VLOOKUP(C28,Active!C$21:E$973,3,FALSE)</f>
        <v>-4167.9575186564762</v>
      </c>
      <c r="F28" s="3" t="s">
        <v>54</v>
      </c>
      <c r="G28" s="15" t="str">
        <f t="shared" si="4"/>
        <v>18534.867</v>
      </c>
      <c r="H28" s="10">
        <f t="shared" si="5"/>
        <v>-4168</v>
      </c>
      <c r="I28" s="48" t="s">
        <v>98</v>
      </c>
      <c r="J28" s="49" t="s">
        <v>99</v>
      </c>
      <c r="K28" s="48">
        <v>-4168</v>
      </c>
      <c r="L28" s="48" t="s">
        <v>100</v>
      </c>
      <c r="M28" s="49" t="s">
        <v>60</v>
      </c>
      <c r="N28" s="49"/>
      <c r="O28" s="50" t="s">
        <v>61</v>
      </c>
      <c r="P28" s="50" t="s">
        <v>62</v>
      </c>
    </row>
    <row r="29" spans="1:16" ht="12.75" customHeight="1" thickBot="1" x14ac:dyDescent="0.25">
      <c r="A29" s="10" t="str">
        <f t="shared" si="0"/>
        <v> VB 7.72 </v>
      </c>
      <c r="B29" s="3" t="str">
        <f t="shared" si="1"/>
        <v>I</v>
      </c>
      <c r="C29" s="10">
        <f t="shared" si="2"/>
        <v>18602.72</v>
      </c>
      <c r="D29" s="15" t="str">
        <f t="shared" si="3"/>
        <v>vis</v>
      </c>
      <c r="E29" s="47">
        <f>VLOOKUP(C29,Active!C$21:E$973,3,FALSE)</f>
        <v>-4132.9758851353954</v>
      </c>
      <c r="F29" s="3" t="s">
        <v>54</v>
      </c>
      <c r="G29" s="15" t="str">
        <f t="shared" si="4"/>
        <v>18602.720</v>
      </c>
      <c r="H29" s="10">
        <f t="shared" si="5"/>
        <v>-4133</v>
      </c>
      <c r="I29" s="48" t="s">
        <v>101</v>
      </c>
      <c r="J29" s="49" t="s">
        <v>102</v>
      </c>
      <c r="K29" s="48">
        <v>-4133</v>
      </c>
      <c r="L29" s="48" t="s">
        <v>103</v>
      </c>
      <c r="M29" s="49" t="s">
        <v>60</v>
      </c>
      <c r="N29" s="49"/>
      <c r="O29" s="50" t="s">
        <v>61</v>
      </c>
      <c r="P29" s="50" t="s">
        <v>62</v>
      </c>
    </row>
    <row r="30" spans="1:16" ht="12.75" customHeight="1" thickBot="1" x14ac:dyDescent="0.25">
      <c r="A30" s="10" t="str">
        <f t="shared" si="0"/>
        <v> VB 7.72 </v>
      </c>
      <c r="B30" s="3" t="str">
        <f t="shared" si="1"/>
        <v>I</v>
      </c>
      <c r="C30" s="10">
        <f t="shared" si="2"/>
        <v>19240.873</v>
      </c>
      <c r="D30" s="15" t="str">
        <f t="shared" si="3"/>
        <v>vis</v>
      </c>
      <c r="E30" s="47">
        <f>VLOOKUP(C30,Active!C$21:E$973,3,FALSE)</f>
        <v>-3803.9759238016672</v>
      </c>
      <c r="F30" s="3" t="s">
        <v>54</v>
      </c>
      <c r="G30" s="15" t="str">
        <f t="shared" si="4"/>
        <v>19240.873</v>
      </c>
      <c r="H30" s="10">
        <f t="shared" si="5"/>
        <v>-3804</v>
      </c>
      <c r="I30" s="48" t="s">
        <v>104</v>
      </c>
      <c r="J30" s="49" t="s">
        <v>105</v>
      </c>
      <c r="K30" s="48">
        <v>-3804</v>
      </c>
      <c r="L30" s="48" t="s">
        <v>103</v>
      </c>
      <c r="M30" s="49" t="s">
        <v>60</v>
      </c>
      <c r="N30" s="49"/>
      <c r="O30" s="50" t="s">
        <v>61</v>
      </c>
      <c r="P30" s="50" t="s">
        <v>62</v>
      </c>
    </row>
    <row r="31" spans="1:16" ht="12.75" customHeight="1" thickBot="1" x14ac:dyDescent="0.25">
      <c r="A31" s="10" t="str">
        <f t="shared" si="0"/>
        <v> VB 7.72 </v>
      </c>
      <c r="B31" s="3" t="str">
        <f t="shared" si="1"/>
        <v>I</v>
      </c>
      <c r="C31" s="10">
        <f t="shared" si="2"/>
        <v>19275.781999999999</v>
      </c>
      <c r="D31" s="15" t="str">
        <f t="shared" si="3"/>
        <v>vis</v>
      </c>
      <c r="E31" s="47">
        <f>VLOOKUP(C31,Active!C$21:E$973,3,FALSE)</f>
        <v>-3785.9785788856375</v>
      </c>
      <c r="F31" s="3" t="s">
        <v>54</v>
      </c>
      <c r="G31" s="15" t="str">
        <f t="shared" si="4"/>
        <v>19275.782</v>
      </c>
      <c r="H31" s="10">
        <f t="shared" si="5"/>
        <v>-3786</v>
      </c>
      <c r="I31" s="48" t="s">
        <v>106</v>
      </c>
      <c r="J31" s="49" t="s">
        <v>107</v>
      </c>
      <c r="K31" s="48">
        <v>-3786</v>
      </c>
      <c r="L31" s="48" t="s">
        <v>108</v>
      </c>
      <c r="M31" s="49" t="s">
        <v>60</v>
      </c>
      <c r="N31" s="49"/>
      <c r="O31" s="50" t="s">
        <v>61</v>
      </c>
      <c r="P31" s="50" t="s">
        <v>62</v>
      </c>
    </row>
    <row r="32" spans="1:16" ht="12.75" customHeight="1" thickBot="1" x14ac:dyDescent="0.25">
      <c r="A32" s="10" t="str">
        <f t="shared" si="0"/>
        <v> VB 7.72 </v>
      </c>
      <c r="B32" s="3" t="str">
        <f t="shared" si="1"/>
        <v>I</v>
      </c>
      <c r="C32" s="10">
        <f t="shared" si="2"/>
        <v>19310.707999999999</v>
      </c>
      <c r="D32" s="15" t="str">
        <f t="shared" si="3"/>
        <v>vis</v>
      </c>
      <c r="E32" s="47">
        <f>VLOOKUP(C32,Active!C$21:E$973,3,FALSE)</f>
        <v>-3767.972469614755</v>
      </c>
      <c r="F32" s="3" t="s">
        <v>54</v>
      </c>
      <c r="G32" s="15" t="str">
        <f t="shared" si="4"/>
        <v>19310.708</v>
      </c>
      <c r="H32" s="10">
        <f t="shared" si="5"/>
        <v>-3768</v>
      </c>
      <c r="I32" s="48" t="s">
        <v>109</v>
      </c>
      <c r="J32" s="49" t="s">
        <v>110</v>
      </c>
      <c r="K32" s="48">
        <v>-3768</v>
      </c>
      <c r="L32" s="48" t="s">
        <v>111</v>
      </c>
      <c r="M32" s="49" t="s">
        <v>60</v>
      </c>
      <c r="N32" s="49"/>
      <c r="O32" s="50" t="s">
        <v>61</v>
      </c>
      <c r="P32" s="50" t="s">
        <v>62</v>
      </c>
    </row>
    <row r="33" spans="1:16" ht="12.75" customHeight="1" thickBot="1" x14ac:dyDescent="0.25">
      <c r="A33" s="10" t="str">
        <f t="shared" si="0"/>
        <v> VB 7.72 </v>
      </c>
      <c r="B33" s="3" t="str">
        <f t="shared" si="1"/>
        <v>I</v>
      </c>
      <c r="C33" s="10">
        <f t="shared" si="2"/>
        <v>20016.813999999998</v>
      </c>
      <c r="D33" s="15" t="str">
        <f t="shared" si="3"/>
        <v>vis</v>
      </c>
      <c r="E33" s="47">
        <f>VLOOKUP(C33,Active!C$21:E$973,3,FALSE)</f>
        <v>-3403.9393197313984</v>
      </c>
      <c r="F33" s="3" t="s">
        <v>54</v>
      </c>
      <c r="G33" s="15" t="str">
        <f t="shared" si="4"/>
        <v>20016.814</v>
      </c>
      <c r="H33" s="10">
        <f t="shared" si="5"/>
        <v>-3404</v>
      </c>
      <c r="I33" s="48" t="s">
        <v>112</v>
      </c>
      <c r="J33" s="49" t="s">
        <v>113</v>
      </c>
      <c r="K33" s="48">
        <v>-3404</v>
      </c>
      <c r="L33" s="48" t="s">
        <v>114</v>
      </c>
      <c r="M33" s="49" t="s">
        <v>60</v>
      </c>
      <c r="N33" s="49"/>
      <c r="O33" s="50" t="s">
        <v>61</v>
      </c>
      <c r="P33" s="50" t="s">
        <v>62</v>
      </c>
    </row>
    <row r="34" spans="1:16" ht="12.75" customHeight="1" thickBot="1" x14ac:dyDescent="0.25">
      <c r="A34" s="10" t="str">
        <f t="shared" si="0"/>
        <v> VB 7.72 </v>
      </c>
      <c r="B34" s="3" t="str">
        <f t="shared" si="1"/>
        <v>I</v>
      </c>
      <c r="C34" s="10">
        <f t="shared" si="2"/>
        <v>20402.712</v>
      </c>
      <c r="D34" s="15" t="str">
        <f t="shared" si="3"/>
        <v>vis</v>
      </c>
      <c r="E34" s="47">
        <f>VLOOKUP(C34,Active!C$21:E$973,3,FALSE)</f>
        <v>-3204.9894956629328</v>
      </c>
      <c r="F34" s="3" t="s">
        <v>54</v>
      </c>
      <c r="G34" s="15" t="str">
        <f t="shared" si="4"/>
        <v>20402.712</v>
      </c>
      <c r="H34" s="10">
        <f t="shared" si="5"/>
        <v>-3205</v>
      </c>
      <c r="I34" s="48" t="s">
        <v>115</v>
      </c>
      <c r="J34" s="49" t="s">
        <v>116</v>
      </c>
      <c r="K34" s="48">
        <v>-3205</v>
      </c>
      <c r="L34" s="48" t="s">
        <v>117</v>
      </c>
      <c r="M34" s="49" t="s">
        <v>60</v>
      </c>
      <c r="N34" s="49"/>
      <c r="O34" s="50" t="s">
        <v>61</v>
      </c>
      <c r="P34" s="50" t="s">
        <v>62</v>
      </c>
    </row>
    <row r="35" spans="1:16" ht="12.75" customHeight="1" thickBot="1" x14ac:dyDescent="0.25">
      <c r="A35" s="10" t="str">
        <f t="shared" si="0"/>
        <v> VB 7.72 </v>
      </c>
      <c r="B35" s="3" t="str">
        <f t="shared" si="1"/>
        <v>I</v>
      </c>
      <c r="C35" s="10">
        <f t="shared" si="2"/>
        <v>21494.763999999999</v>
      </c>
      <c r="D35" s="15" t="str">
        <f t="shared" si="3"/>
        <v>vis</v>
      </c>
      <c r="E35" s="47">
        <f>VLOOKUP(C35,Active!C$21:E$973,3,FALSE)</f>
        <v>-2641.9817752974077</v>
      </c>
      <c r="F35" s="3" t="s">
        <v>54</v>
      </c>
      <c r="G35" s="15" t="str">
        <f t="shared" si="4"/>
        <v>21494.764</v>
      </c>
      <c r="H35" s="10">
        <f t="shared" si="5"/>
        <v>-2642</v>
      </c>
      <c r="I35" s="48" t="s">
        <v>118</v>
      </c>
      <c r="J35" s="49" t="s">
        <v>119</v>
      </c>
      <c r="K35" s="48">
        <v>-2642</v>
      </c>
      <c r="L35" s="48" t="s">
        <v>89</v>
      </c>
      <c r="M35" s="49" t="s">
        <v>60</v>
      </c>
      <c r="N35" s="49"/>
      <c r="O35" s="50" t="s">
        <v>61</v>
      </c>
      <c r="P35" s="50" t="s">
        <v>62</v>
      </c>
    </row>
    <row r="36" spans="1:16" ht="12.75" customHeight="1" thickBot="1" x14ac:dyDescent="0.25">
      <c r="A36" s="10" t="str">
        <f t="shared" si="0"/>
        <v> VB 7.72 </v>
      </c>
      <c r="B36" s="3" t="str">
        <f t="shared" si="1"/>
        <v>I</v>
      </c>
      <c r="C36" s="10">
        <f t="shared" si="2"/>
        <v>21847.794000000002</v>
      </c>
      <c r="D36" s="15" t="str">
        <f t="shared" si="3"/>
        <v>vis</v>
      </c>
      <c r="E36" s="47">
        <f>VLOOKUP(C36,Active!C$21:E$973,3,FALSE)</f>
        <v>-2459.977058012294</v>
      </c>
      <c r="F36" s="3" t="s">
        <v>54</v>
      </c>
      <c r="G36" s="15" t="str">
        <f t="shared" si="4"/>
        <v>21847.794</v>
      </c>
      <c r="H36" s="10">
        <f t="shared" si="5"/>
        <v>-2460</v>
      </c>
      <c r="I36" s="48" t="s">
        <v>120</v>
      </c>
      <c r="J36" s="49" t="s">
        <v>121</v>
      </c>
      <c r="K36" s="48">
        <v>-2460</v>
      </c>
      <c r="L36" s="48" t="s">
        <v>122</v>
      </c>
      <c r="M36" s="49" t="s">
        <v>60</v>
      </c>
      <c r="N36" s="49"/>
      <c r="O36" s="50" t="s">
        <v>61</v>
      </c>
      <c r="P36" s="50" t="s">
        <v>62</v>
      </c>
    </row>
    <row r="37" spans="1:16" ht="12.75" customHeight="1" thickBot="1" x14ac:dyDescent="0.25">
      <c r="A37" s="10" t="str">
        <f t="shared" si="0"/>
        <v> VB 7.72 </v>
      </c>
      <c r="B37" s="3" t="str">
        <f t="shared" si="1"/>
        <v>I</v>
      </c>
      <c r="C37" s="10">
        <f t="shared" si="2"/>
        <v>22233.715</v>
      </c>
      <c r="D37" s="15" t="str">
        <f t="shared" si="3"/>
        <v>vis</v>
      </c>
      <c r="E37" s="47">
        <f>VLOOKUP(C37,Active!C$21:E$973,3,FALSE)</f>
        <v>-2261.0153762872637</v>
      </c>
      <c r="F37" s="3" t="s">
        <v>54</v>
      </c>
      <c r="G37" s="15" t="str">
        <f t="shared" si="4"/>
        <v>22233.715</v>
      </c>
      <c r="H37" s="10">
        <f t="shared" si="5"/>
        <v>-2261</v>
      </c>
      <c r="I37" s="48" t="s">
        <v>123</v>
      </c>
      <c r="J37" s="49" t="s">
        <v>124</v>
      </c>
      <c r="K37" s="48">
        <v>-2261</v>
      </c>
      <c r="L37" s="48" t="s">
        <v>125</v>
      </c>
      <c r="M37" s="49" t="s">
        <v>60</v>
      </c>
      <c r="N37" s="49"/>
      <c r="O37" s="50" t="s">
        <v>61</v>
      </c>
      <c r="P37" s="50" t="s">
        <v>62</v>
      </c>
    </row>
    <row r="38" spans="1:16" ht="12.75" customHeight="1" thickBot="1" x14ac:dyDescent="0.25">
      <c r="A38" s="10" t="str">
        <f t="shared" si="0"/>
        <v> VB 7.72 </v>
      </c>
      <c r="B38" s="3" t="str">
        <f t="shared" si="1"/>
        <v>I</v>
      </c>
      <c r="C38" s="10">
        <f t="shared" si="2"/>
        <v>22551.870999999999</v>
      </c>
      <c r="D38" s="15" t="str">
        <f t="shared" si="3"/>
        <v>vis</v>
      </c>
      <c r="E38" s="47">
        <f>VLOOKUP(C38,Active!C$21:E$973,3,FALSE)</f>
        <v>-2096.9899596581899</v>
      </c>
      <c r="F38" s="3" t="s">
        <v>54</v>
      </c>
      <c r="G38" s="15" t="str">
        <f t="shared" si="4"/>
        <v>22551.871</v>
      </c>
      <c r="H38" s="10">
        <f t="shared" si="5"/>
        <v>-2097</v>
      </c>
      <c r="I38" s="48" t="s">
        <v>126</v>
      </c>
      <c r="J38" s="49" t="s">
        <v>127</v>
      </c>
      <c r="K38" s="48">
        <v>-2097</v>
      </c>
      <c r="L38" s="48" t="s">
        <v>94</v>
      </c>
      <c r="M38" s="49" t="s">
        <v>60</v>
      </c>
      <c r="N38" s="49"/>
      <c r="O38" s="50" t="s">
        <v>61</v>
      </c>
      <c r="P38" s="50" t="s">
        <v>62</v>
      </c>
    </row>
    <row r="39" spans="1:16" ht="12.75" customHeight="1" thickBot="1" x14ac:dyDescent="0.25">
      <c r="A39" s="10" t="str">
        <f t="shared" si="0"/>
        <v> VB 7.72 </v>
      </c>
      <c r="B39" s="3" t="str">
        <f t="shared" si="1"/>
        <v>I</v>
      </c>
      <c r="C39" s="10">
        <f t="shared" si="2"/>
        <v>23752.576000000001</v>
      </c>
      <c r="D39" s="15" t="str">
        <f t="shared" si="3"/>
        <v>vis</v>
      </c>
      <c r="E39" s="47">
        <f>VLOOKUP(C39,Active!C$21:E$973,3,FALSE)</f>
        <v>-1477.9661541237565</v>
      </c>
      <c r="F39" s="3" t="s">
        <v>54</v>
      </c>
      <c r="G39" s="15" t="str">
        <f t="shared" si="4"/>
        <v>23752.576</v>
      </c>
      <c r="H39" s="10">
        <f t="shared" si="5"/>
        <v>-1478</v>
      </c>
      <c r="I39" s="48" t="s">
        <v>128</v>
      </c>
      <c r="J39" s="49" t="s">
        <v>129</v>
      </c>
      <c r="K39" s="48">
        <v>-1478</v>
      </c>
      <c r="L39" s="48" t="s">
        <v>130</v>
      </c>
      <c r="M39" s="49" t="s">
        <v>60</v>
      </c>
      <c r="N39" s="49"/>
      <c r="O39" s="50" t="s">
        <v>61</v>
      </c>
      <c r="P39" s="50" t="s">
        <v>62</v>
      </c>
    </row>
    <row r="40" spans="1:16" ht="12.75" customHeight="1" thickBot="1" x14ac:dyDescent="0.25">
      <c r="A40" s="10" t="str">
        <f t="shared" si="0"/>
        <v> VB 7.72 </v>
      </c>
      <c r="B40" s="3" t="str">
        <f t="shared" si="1"/>
        <v>I</v>
      </c>
      <c r="C40" s="10">
        <f t="shared" si="2"/>
        <v>23781.550999999999</v>
      </c>
      <c r="D40" s="15" t="str">
        <f t="shared" si="3"/>
        <v>vis</v>
      </c>
      <c r="E40" s="47">
        <f>VLOOKUP(C40,Active!C$21:E$973,3,FALSE)</f>
        <v>-1463.0280846018013</v>
      </c>
      <c r="F40" s="3" t="s">
        <v>54</v>
      </c>
      <c r="G40" s="15" t="str">
        <f t="shared" si="4"/>
        <v>23781.551</v>
      </c>
      <c r="H40" s="10">
        <f t="shared" si="5"/>
        <v>-1463</v>
      </c>
      <c r="I40" s="48" t="s">
        <v>131</v>
      </c>
      <c r="J40" s="49" t="s">
        <v>132</v>
      </c>
      <c r="K40" s="48">
        <v>-1463</v>
      </c>
      <c r="L40" s="48" t="s">
        <v>133</v>
      </c>
      <c r="M40" s="49" t="s">
        <v>60</v>
      </c>
      <c r="N40" s="49"/>
      <c r="O40" s="50" t="s">
        <v>61</v>
      </c>
      <c r="P40" s="50" t="s">
        <v>62</v>
      </c>
    </row>
    <row r="41" spans="1:16" ht="12.75" customHeight="1" thickBot="1" x14ac:dyDescent="0.25">
      <c r="A41" s="10" t="str">
        <f t="shared" si="0"/>
        <v> VB 7.72 </v>
      </c>
      <c r="B41" s="3" t="str">
        <f t="shared" si="1"/>
        <v>I</v>
      </c>
      <c r="C41" s="10">
        <f t="shared" si="2"/>
        <v>24167.56</v>
      </c>
      <c r="D41" s="15" t="str">
        <f t="shared" si="3"/>
        <v>vis</v>
      </c>
      <c r="E41" s="47">
        <f>VLOOKUP(C41,Active!C$21:E$973,3,FALSE)</f>
        <v>-1264.0210344516463</v>
      </c>
      <c r="F41" s="3" t="s">
        <v>54</v>
      </c>
      <c r="G41" s="15" t="str">
        <f t="shared" si="4"/>
        <v>24167.560</v>
      </c>
      <c r="H41" s="10">
        <f t="shared" si="5"/>
        <v>-1264</v>
      </c>
      <c r="I41" s="48" t="s">
        <v>134</v>
      </c>
      <c r="J41" s="49" t="s">
        <v>135</v>
      </c>
      <c r="K41" s="48">
        <v>-1264</v>
      </c>
      <c r="L41" s="48" t="s">
        <v>136</v>
      </c>
      <c r="M41" s="49" t="s">
        <v>60</v>
      </c>
      <c r="N41" s="49"/>
      <c r="O41" s="50" t="s">
        <v>61</v>
      </c>
      <c r="P41" s="50" t="s">
        <v>62</v>
      </c>
    </row>
    <row r="42" spans="1:16" ht="12.75" customHeight="1" thickBot="1" x14ac:dyDescent="0.25">
      <c r="A42" s="10" t="str">
        <f t="shared" si="0"/>
        <v> VB 7.72 </v>
      </c>
      <c r="B42" s="3" t="str">
        <f t="shared" si="1"/>
        <v>I</v>
      </c>
      <c r="C42" s="10">
        <f t="shared" si="2"/>
        <v>24491.659</v>
      </c>
      <c r="D42" s="15" t="str">
        <f t="shared" si="3"/>
        <v>vis</v>
      </c>
      <c r="E42" s="47">
        <f>VLOOKUP(C42,Active!C$21:E$973,3,FALSE)</f>
        <v>-1096.9317024759296</v>
      </c>
      <c r="F42" s="3" t="s">
        <v>54</v>
      </c>
      <c r="G42" s="15" t="str">
        <f t="shared" si="4"/>
        <v>24491.659</v>
      </c>
      <c r="H42" s="10">
        <f t="shared" si="5"/>
        <v>-1097</v>
      </c>
      <c r="I42" s="48" t="s">
        <v>137</v>
      </c>
      <c r="J42" s="49" t="s">
        <v>138</v>
      </c>
      <c r="K42" s="48">
        <v>-1097</v>
      </c>
      <c r="L42" s="48" t="s">
        <v>139</v>
      </c>
      <c r="M42" s="49" t="s">
        <v>60</v>
      </c>
      <c r="N42" s="49"/>
      <c r="O42" s="50" t="s">
        <v>61</v>
      </c>
      <c r="P42" s="50" t="s">
        <v>62</v>
      </c>
    </row>
    <row r="43" spans="1:16" ht="12.75" customHeight="1" thickBot="1" x14ac:dyDescent="0.25">
      <c r="A43" s="10" t="str">
        <f t="shared" ref="A43:A74" si="6">P43</f>
        <v> VB 7.72 </v>
      </c>
      <c r="B43" s="3" t="str">
        <f t="shared" ref="B43:B74" si="7">IF(H43=INT(H43),"I","II")</f>
        <v>I</v>
      </c>
      <c r="C43" s="10">
        <f t="shared" ref="C43:C74" si="8">1*G43</f>
        <v>24522.548999999999</v>
      </c>
      <c r="D43" s="15" t="str">
        <f t="shared" ref="D43:D74" si="9">VLOOKUP(F43,I$1:J$5,2,FALSE)</f>
        <v>vis</v>
      </c>
      <c r="E43" s="47">
        <f>VLOOKUP(C43,Active!C$21:E$973,3,FALSE)</f>
        <v>-1081.0063541572683</v>
      </c>
      <c r="F43" s="3" t="s">
        <v>54</v>
      </c>
      <c r="G43" s="15" t="str">
        <f t="shared" ref="G43:G74" si="10">MID(I43,3,LEN(I43)-3)</f>
        <v>24522.549</v>
      </c>
      <c r="H43" s="10">
        <f t="shared" ref="H43:H74" si="11">1*K43</f>
        <v>-1081</v>
      </c>
      <c r="I43" s="48" t="s">
        <v>140</v>
      </c>
      <c r="J43" s="49" t="s">
        <v>141</v>
      </c>
      <c r="K43" s="48">
        <v>-1081</v>
      </c>
      <c r="L43" s="48" t="s">
        <v>142</v>
      </c>
      <c r="M43" s="49" t="s">
        <v>60</v>
      </c>
      <c r="N43" s="49"/>
      <c r="O43" s="50" t="s">
        <v>61</v>
      </c>
      <c r="P43" s="50" t="s">
        <v>62</v>
      </c>
    </row>
    <row r="44" spans="1:16" ht="12.75" customHeight="1" thickBot="1" x14ac:dyDescent="0.25">
      <c r="A44" s="10" t="str">
        <f t="shared" si="6"/>
        <v> VB 7.72 </v>
      </c>
      <c r="B44" s="3" t="str">
        <f t="shared" si="7"/>
        <v>I</v>
      </c>
      <c r="C44" s="10">
        <f t="shared" si="8"/>
        <v>24524.552</v>
      </c>
      <c r="D44" s="15" t="str">
        <f t="shared" si="9"/>
        <v>vis</v>
      </c>
      <c r="E44" s="47">
        <f>VLOOKUP(C44,Active!C$21:E$973,3,FALSE)</f>
        <v>-1079.9737069354396</v>
      </c>
      <c r="F44" s="3" t="s">
        <v>54</v>
      </c>
      <c r="G44" s="15" t="str">
        <f t="shared" si="10"/>
        <v>24524.552</v>
      </c>
      <c r="H44" s="10">
        <f t="shared" si="11"/>
        <v>-1080</v>
      </c>
      <c r="I44" s="48" t="s">
        <v>143</v>
      </c>
      <c r="J44" s="49" t="s">
        <v>144</v>
      </c>
      <c r="K44" s="48">
        <v>-1080</v>
      </c>
      <c r="L44" s="48" t="s">
        <v>145</v>
      </c>
      <c r="M44" s="49" t="s">
        <v>60</v>
      </c>
      <c r="N44" s="49"/>
      <c r="O44" s="50" t="s">
        <v>61</v>
      </c>
      <c r="P44" s="50" t="s">
        <v>62</v>
      </c>
    </row>
    <row r="45" spans="1:16" ht="12.75" customHeight="1" thickBot="1" x14ac:dyDescent="0.25">
      <c r="A45" s="10" t="str">
        <f t="shared" si="6"/>
        <v> VB 7.72 </v>
      </c>
      <c r="B45" s="3" t="str">
        <f t="shared" si="7"/>
        <v>I</v>
      </c>
      <c r="C45" s="10">
        <f t="shared" si="8"/>
        <v>24772.830999999998</v>
      </c>
      <c r="D45" s="15" t="str">
        <f t="shared" si="9"/>
        <v>vis</v>
      </c>
      <c r="E45" s="47">
        <f>VLOOKUP(C45,Active!C$21:E$973,3,FALSE)</f>
        <v>-951.97339760526904</v>
      </c>
      <c r="F45" s="3" t="s">
        <v>54</v>
      </c>
      <c r="G45" s="15" t="str">
        <f t="shared" si="10"/>
        <v>24772.831</v>
      </c>
      <c r="H45" s="10">
        <f t="shared" si="11"/>
        <v>-952</v>
      </c>
      <c r="I45" s="48" t="s">
        <v>146</v>
      </c>
      <c r="J45" s="49" t="s">
        <v>147</v>
      </c>
      <c r="K45" s="48">
        <v>-952</v>
      </c>
      <c r="L45" s="48" t="s">
        <v>148</v>
      </c>
      <c r="M45" s="49" t="s">
        <v>60</v>
      </c>
      <c r="N45" s="49"/>
      <c r="O45" s="50" t="s">
        <v>61</v>
      </c>
      <c r="P45" s="50" t="s">
        <v>62</v>
      </c>
    </row>
    <row r="46" spans="1:16" ht="12.75" customHeight="1" thickBot="1" x14ac:dyDescent="0.25">
      <c r="A46" s="10" t="str">
        <f t="shared" si="6"/>
        <v> VB 7.72 </v>
      </c>
      <c r="B46" s="3" t="str">
        <f t="shared" si="7"/>
        <v>I</v>
      </c>
      <c r="C46" s="10">
        <f t="shared" si="8"/>
        <v>25207.303</v>
      </c>
      <c r="D46" s="15" t="str">
        <f t="shared" si="9"/>
        <v>vis</v>
      </c>
      <c r="E46" s="47">
        <f>VLOOKUP(C46,Active!C$21:E$973,3,FALSE)</f>
        <v>-727.98123396960762</v>
      </c>
      <c r="F46" s="3" t="s">
        <v>54</v>
      </c>
      <c r="G46" s="15" t="str">
        <f t="shared" si="10"/>
        <v>25207.303</v>
      </c>
      <c r="H46" s="10">
        <f t="shared" si="11"/>
        <v>-728</v>
      </c>
      <c r="I46" s="48" t="s">
        <v>149</v>
      </c>
      <c r="J46" s="49" t="s">
        <v>150</v>
      </c>
      <c r="K46" s="48">
        <v>-728</v>
      </c>
      <c r="L46" s="48" t="s">
        <v>151</v>
      </c>
      <c r="M46" s="49" t="s">
        <v>60</v>
      </c>
      <c r="N46" s="49"/>
      <c r="O46" s="50" t="s">
        <v>61</v>
      </c>
      <c r="P46" s="50" t="s">
        <v>62</v>
      </c>
    </row>
    <row r="47" spans="1:16" ht="12.75" customHeight="1" thickBot="1" x14ac:dyDescent="0.25">
      <c r="A47" s="10" t="str">
        <f t="shared" si="6"/>
        <v> VB 7.72 </v>
      </c>
      <c r="B47" s="3" t="str">
        <f t="shared" si="7"/>
        <v>I</v>
      </c>
      <c r="C47" s="10">
        <f t="shared" si="8"/>
        <v>25525.441999999999</v>
      </c>
      <c r="D47" s="15" t="str">
        <f t="shared" si="9"/>
        <v>vis</v>
      </c>
      <c r="E47" s="47">
        <f>VLOOKUP(C47,Active!C$21:E$973,3,FALSE)</f>
        <v>-563.96458169538687</v>
      </c>
      <c r="F47" s="3" t="s">
        <v>54</v>
      </c>
      <c r="G47" s="15" t="str">
        <f t="shared" si="10"/>
        <v>25525.442</v>
      </c>
      <c r="H47" s="10">
        <f t="shared" si="11"/>
        <v>-564</v>
      </c>
      <c r="I47" s="48" t="s">
        <v>152</v>
      </c>
      <c r="J47" s="49" t="s">
        <v>153</v>
      </c>
      <c r="K47" s="48">
        <v>-564</v>
      </c>
      <c r="L47" s="48" t="s">
        <v>154</v>
      </c>
      <c r="M47" s="49" t="s">
        <v>60</v>
      </c>
      <c r="N47" s="49"/>
      <c r="O47" s="50" t="s">
        <v>61</v>
      </c>
      <c r="P47" s="50" t="s">
        <v>62</v>
      </c>
    </row>
    <row r="48" spans="1:16" ht="12.75" customHeight="1" thickBot="1" x14ac:dyDescent="0.25">
      <c r="A48" s="10" t="str">
        <f t="shared" si="6"/>
        <v> VB 7.72 </v>
      </c>
      <c r="B48" s="3" t="str">
        <f t="shared" si="7"/>
        <v>I</v>
      </c>
      <c r="C48" s="10">
        <f t="shared" si="8"/>
        <v>25866.817999999999</v>
      </c>
      <c r="D48" s="15" t="str">
        <f t="shared" si="9"/>
        <v>vis</v>
      </c>
      <c r="E48" s="47">
        <f>VLOOKUP(C48,Active!C$21:E$973,3,FALSE)</f>
        <v>-387.96808743732799</v>
      </c>
      <c r="F48" s="3" t="s">
        <v>54</v>
      </c>
      <c r="G48" s="15" t="str">
        <f t="shared" si="10"/>
        <v>25866.818</v>
      </c>
      <c r="H48" s="10">
        <f t="shared" si="11"/>
        <v>-388</v>
      </c>
      <c r="I48" s="48" t="s">
        <v>155</v>
      </c>
      <c r="J48" s="49" t="s">
        <v>156</v>
      </c>
      <c r="K48" s="48">
        <v>-388</v>
      </c>
      <c r="L48" s="48" t="s">
        <v>157</v>
      </c>
      <c r="M48" s="49" t="s">
        <v>60</v>
      </c>
      <c r="N48" s="49"/>
      <c r="O48" s="50" t="s">
        <v>61</v>
      </c>
      <c r="P48" s="50" t="s">
        <v>62</v>
      </c>
    </row>
    <row r="49" spans="1:16" ht="12.75" customHeight="1" thickBot="1" x14ac:dyDescent="0.25">
      <c r="A49" s="10" t="str">
        <f t="shared" si="6"/>
        <v> MVS 650 </v>
      </c>
      <c r="B49" s="3" t="str">
        <f t="shared" si="7"/>
        <v>I</v>
      </c>
      <c r="C49" s="10">
        <f t="shared" si="8"/>
        <v>26619.358</v>
      </c>
      <c r="D49" s="15" t="str">
        <f t="shared" si="9"/>
        <v>vis</v>
      </c>
      <c r="E49" s="47">
        <f>VLOOKUP(C49,Active!C$21:E$973,3,FALSE)</f>
        <v>4.1244022847280156E-3</v>
      </c>
      <c r="F49" s="3" t="s">
        <v>54</v>
      </c>
      <c r="G49" s="15" t="str">
        <f t="shared" si="10"/>
        <v>26619.358</v>
      </c>
      <c r="H49" s="10">
        <f t="shared" si="11"/>
        <v>0</v>
      </c>
      <c r="I49" s="48" t="s">
        <v>158</v>
      </c>
      <c r="J49" s="49" t="s">
        <v>159</v>
      </c>
      <c r="K49" s="48">
        <v>0</v>
      </c>
      <c r="L49" s="48" t="s">
        <v>160</v>
      </c>
      <c r="M49" s="49" t="s">
        <v>60</v>
      </c>
      <c r="N49" s="49"/>
      <c r="O49" s="50" t="s">
        <v>161</v>
      </c>
      <c r="P49" s="50" t="s">
        <v>162</v>
      </c>
    </row>
    <row r="50" spans="1:16" ht="12.75" customHeight="1" thickBot="1" x14ac:dyDescent="0.25">
      <c r="A50" s="10" t="str">
        <f t="shared" si="6"/>
        <v> MVS 650 </v>
      </c>
      <c r="B50" s="3" t="str">
        <f t="shared" si="7"/>
        <v>I</v>
      </c>
      <c r="C50" s="10">
        <f t="shared" si="8"/>
        <v>26650.350999999999</v>
      </c>
      <c r="D50" s="15" t="str">
        <f t="shared" si="9"/>
        <v>vis</v>
      </c>
      <c r="E50" s="47">
        <f>VLOOKUP(C50,Active!C$21:E$973,3,FALSE)</f>
        <v>15.982574400350678</v>
      </c>
      <c r="F50" s="3" t="s">
        <v>54</v>
      </c>
      <c r="G50" s="15" t="str">
        <f t="shared" si="10"/>
        <v>26650.351</v>
      </c>
      <c r="H50" s="10">
        <f t="shared" si="11"/>
        <v>16</v>
      </c>
      <c r="I50" s="48" t="s">
        <v>163</v>
      </c>
      <c r="J50" s="49" t="s">
        <v>164</v>
      </c>
      <c r="K50" s="48">
        <v>16</v>
      </c>
      <c r="L50" s="48" t="s">
        <v>165</v>
      </c>
      <c r="M50" s="49" t="s">
        <v>60</v>
      </c>
      <c r="N50" s="49"/>
      <c r="O50" s="50" t="s">
        <v>161</v>
      </c>
      <c r="P50" s="50" t="s">
        <v>162</v>
      </c>
    </row>
    <row r="51" spans="1:16" ht="12.75" customHeight="1" thickBot="1" x14ac:dyDescent="0.25">
      <c r="A51" s="10" t="str">
        <f t="shared" si="6"/>
        <v> VB 7.72 </v>
      </c>
      <c r="B51" s="3" t="str">
        <f t="shared" si="7"/>
        <v>I</v>
      </c>
      <c r="C51" s="10">
        <f t="shared" si="8"/>
        <v>26960.797999999999</v>
      </c>
      <c r="D51" s="15" t="str">
        <f t="shared" si="9"/>
        <v>vis</v>
      </c>
      <c r="E51" s="47">
        <f>VLOOKUP(C51,Active!C$21:E$973,3,FALSE)</f>
        <v>176.03361387861383</v>
      </c>
      <c r="F51" s="3" t="s">
        <v>54</v>
      </c>
      <c r="G51" s="15" t="str">
        <f t="shared" si="10"/>
        <v>26960.798</v>
      </c>
      <c r="H51" s="10">
        <f t="shared" si="11"/>
        <v>176</v>
      </c>
      <c r="I51" s="48" t="s">
        <v>166</v>
      </c>
      <c r="J51" s="49" t="s">
        <v>167</v>
      </c>
      <c r="K51" s="48">
        <v>176</v>
      </c>
      <c r="L51" s="48" t="s">
        <v>168</v>
      </c>
      <c r="M51" s="49" t="s">
        <v>60</v>
      </c>
      <c r="N51" s="49"/>
      <c r="O51" s="50" t="s">
        <v>61</v>
      </c>
      <c r="P51" s="50" t="s">
        <v>62</v>
      </c>
    </row>
    <row r="52" spans="1:16" ht="12.75" customHeight="1" thickBot="1" x14ac:dyDescent="0.25">
      <c r="A52" s="10" t="str">
        <f t="shared" si="6"/>
        <v> VB 7.72 </v>
      </c>
      <c r="B52" s="3" t="str">
        <f t="shared" si="7"/>
        <v>I</v>
      </c>
      <c r="C52" s="10">
        <f t="shared" si="8"/>
        <v>27736.663</v>
      </c>
      <c r="D52" s="15" t="str">
        <f t="shared" si="9"/>
        <v>vis</v>
      </c>
      <c r="E52" s="47">
        <f>VLOOKUP(C52,Active!C$21:E$973,3,FALSE)</f>
        <v>576.03103612718724</v>
      </c>
      <c r="F52" s="3" t="s">
        <v>54</v>
      </c>
      <c r="G52" s="15" t="str">
        <f t="shared" si="10"/>
        <v>27736.663</v>
      </c>
      <c r="H52" s="10">
        <f t="shared" si="11"/>
        <v>576</v>
      </c>
      <c r="I52" s="48" t="s">
        <v>169</v>
      </c>
      <c r="J52" s="49" t="s">
        <v>170</v>
      </c>
      <c r="K52" s="48">
        <v>576</v>
      </c>
      <c r="L52" s="48" t="s">
        <v>171</v>
      </c>
      <c r="M52" s="49" t="s">
        <v>60</v>
      </c>
      <c r="N52" s="49"/>
      <c r="O52" s="50" t="s">
        <v>61</v>
      </c>
      <c r="P52" s="50" t="s">
        <v>62</v>
      </c>
    </row>
    <row r="53" spans="1:16" ht="12.75" customHeight="1" thickBot="1" x14ac:dyDescent="0.25">
      <c r="A53" s="10" t="str">
        <f t="shared" si="6"/>
        <v> VB 7.72 </v>
      </c>
      <c r="B53" s="3" t="str">
        <f t="shared" si="7"/>
        <v>I</v>
      </c>
      <c r="C53" s="10">
        <f t="shared" si="8"/>
        <v>28155.512999999999</v>
      </c>
      <c r="D53" s="15" t="str">
        <f t="shared" si="9"/>
        <v>vis</v>
      </c>
      <c r="E53" s="47">
        <f>VLOOKUP(C53,Active!C$21:E$973,3,FALSE)</f>
        <v>791.96927320298528</v>
      </c>
      <c r="F53" s="3" t="s">
        <v>54</v>
      </c>
      <c r="G53" s="15" t="str">
        <f t="shared" si="10"/>
        <v>28155.513</v>
      </c>
      <c r="H53" s="10">
        <f t="shared" si="11"/>
        <v>792</v>
      </c>
      <c r="I53" s="48" t="s">
        <v>172</v>
      </c>
      <c r="J53" s="49" t="s">
        <v>173</v>
      </c>
      <c r="K53" s="48">
        <v>792</v>
      </c>
      <c r="L53" s="48" t="s">
        <v>174</v>
      </c>
      <c r="M53" s="49" t="s">
        <v>60</v>
      </c>
      <c r="N53" s="49"/>
      <c r="O53" s="50" t="s">
        <v>61</v>
      </c>
      <c r="P53" s="50" t="s">
        <v>62</v>
      </c>
    </row>
    <row r="54" spans="1:16" ht="12.75" customHeight="1" thickBot="1" x14ac:dyDescent="0.25">
      <c r="A54" s="10" t="str">
        <f t="shared" si="6"/>
        <v> VB 7.72 </v>
      </c>
      <c r="B54" s="3" t="str">
        <f t="shared" si="7"/>
        <v>I</v>
      </c>
      <c r="C54" s="10">
        <f t="shared" si="8"/>
        <v>28161.361000000001</v>
      </c>
      <c r="D54" s="15" t="str">
        <f t="shared" si="9"/>
        <v>vis</v>
      </c>
      <c r="E54" s="47">
        <f>VLOOKUP(C54,Active!C$21:E$973,3,FALSE)</f>
        <v>794.98421127250811</v>
      </c>
      <c r="F54" s="3" t="s">
        <v>54</v>
      </c>
      <c r="G54" s="15" t="str">
        <f t="shared" si="10"/>
        <v>28161.361</v>
      </c>
      <c r="H54" s="10">
        <f t="shared" si="11"/>
        <v>795</v>
      </c>
      <c r="I54" s="48" t="s">
        <v>175</v>
      </c>
      <c r="J54" s="49" t="s">
        <v>176</v>
      </c>
      <c r="K54" s="48">
        <v>795</v>
      </c>
      <c r="L54" s="48" t="s">
        <v>177</v>
      </c>
      <c r="M54" s="49" t="s">
        <v>60</v>
      </c>
      <c r="N54" s="49"/>
      <c r="O54" s="50" t="s">
        <v>61</v>
      </c>
      <c r="P54" s="50" t="s">
        <v>62</v>
      </c>
    </row>
    <row r="55" spans="1:16" ht="12.75" customHeight="1" thickBot="1" x14ac:dyDescent="0.25">
      <c r="A55" s="10" t="str">
        <f t="shared" si="6"/>
        <v> VB 7.72 </v>
      </c>
      <c r="B55" s="3" t="str">
        <f t="shared" si="7"/>
        <v>I</v>
      </c>
      <c r="C55" s="10">
        <f t="shared" si="8"/>
        <v>28861.567999999999</v>
      </c>
      <c r="D55" s="15" t="str">
        <f t="shared" si="9"/>
        <v>vis</v>
      </c>
      <c r="E55" s="47">
        <f>VLOOKUP(C55,Active!C$21:E$973,3,FALSE)</f>
        <v>1155.9761300217824</v>
      </c>
      <c r="F55" s="3" t="s">
        <v>54</v>
      </c>
      <c r="G55" s="15" t="str">
        <f t="shared" si="10"/>
        <v>28861.568</v>
      </c>
      <c r="H55" s="10">
        <f t="shared" si="11"/>
        <v>1156</v>
      </c>
      <c r="I55" s="48" t="s">
        <v>178</v>
      </c>
      <c r="J55" s="49" t="s">
        <v>179</v>
      </c>
      <c r="K55" s="48">
        <v>1156</v>
      </c>
      <c r="L55" s="48" t="s">
        <v>180</v>
      </c>
      <c r="M55" s="49" t="s">
        <v>60</v>
      </c>
      <c r="N55" s="49"/>
      <c r="O55" s="50" t="s">
        <v>61</v>
      </c>
      <c r="P55" s="50" t="s">
        <v>62</v>
      </c>
    </row>
    <row r="56" spans="1:16" ht="12.75" customHeight="1" thickBot="1" x14ac:dyDescent="0.25">
      <c r="A56" s="10" t="str">
        <f t="shared" si="6"/>
        <v> VB 7.72 </v>
      </c>
      <c r="B56" s="3" t="str">
        <f t="shared" si="7"/>
        <v>I</v>
      </c>
      <c r="C56" s="10">
        <f t="shared" si="8"/>
        <v>29604.544999999998</v>
      </c>
      <c r="D56" s="15" t="str">
        <f t="shared" si="9"/>
        <v>vis</v>
      </c>
      <c r="E56" s="47">
        <f>VLOOKUP(C56,Active!C$21:E$973,3,FALSE)</f>
        <v>1539.0181344812918</v>
      </c>
      <c r="F56" s="3" t="s">
        <v>54</v>
      </c>
      <c r="G56" s="15" t="str">
        <f t="shared" si="10"/>
        <v>29604.545</v>
      </c>
      <c r="H56" s="10">
        <f t="shared" si="11"/>
        <v>1539</v>
      </c>
      <c r="I56" s="48" t="s">
        <v>181</v>
      </c>
      <c r="J56" s="49" t="s">
        <v>182</v>
      </c>
      <c r="K56" s="48">
        <v>1539</v>
      </c>
      <c r="L56" s="48" t="s">
        <v>89</v>
      </c>
      <c r="M56" s="49" t="s">
        <v>60</v>
      </c>
      <c r="N56" s="49"/>
      <c r="O56" s="50" t="s">
        <v>61</v>
      </c>
      <c r="P56" s="50" t="s">
        <v>62</v>
      </c>
    </row>
    <row r="57" spans="1:16" ht="12.75" customHeight="1" thickBot="1" x14ac:dyDescent="0.25">
      <c r="A57" s="10" t="str">
        <f t="shared" si="6"/>
        <v> VB 7.72 </v>
      </c>
      <c r="B57" s="3" t="str">
        <f t="shared" si="7"/>
        <v>I</v>
      </c>
      <c r="C57" s="10">
        <f t="shared" si="8"/>
        <v>29951.691999999999</v>
      </c>
      <c r="D57" s="15" t="str">
        <f t="shared" si="9"/>
        <v>vis</v>
      </c>
      <c r="E57" s="47">
        <f>VLOOKUP(C57,Active!C$21:E$973,3,FALSE)</f>
        <v>1717.9898694368906</v>
      </c>
      <c r="F57" s="3" t="s">
        <v>54</v>
      </c>
      <c r="G57" s="15" t="str">
        <f t="shared" si="10"/>
        <v>29951.692</v>
      </c>
      <c r="H57" s="10">
        <f t="shared" si="11"/>
        <v>1718</v>
      </c>
      <c r="I57" s="48" t="s">
        <v>183</v>
      </c>
      <c r="J57" s="49" t="s">
        <v>184</v>
      </c>
      <c r="K57" s="48">
        <v>1718</v>
      </c>
      <c r="L57" s="48" t="s">
        <v>185</v>
      </c>
      <c r="M57" s="49" t="s">
        <v>60</v>
      </c>
      <c r="N57" s="49"/>
      <c r="O57" s="50" t="s">
        <v>61</v>
      </c>
      <c r="P57" s="50" t="s">
        <v>62</v>
      </c>
    </row>
    <row r="58" spans="1:16" ht="12.75" customHeight="1" thickBot="1" x14ac:dyDescent="0.25">
      <c r="A58" s="10" t="str">
        <f t="shared" si="6"/>
        <v> VB 7.72 </v>
      </c>
      <c r="B58" s="3" t="str">
        <f t="shared" si="7"/>
        <v>I</v>
      </c>
      <c r="C58" s="10">
        <f t="shared" si="8"/>
        <v>29963.316999999999</v>
      </c>
      <c r="D58" s="15" t="str">
        <f t="shared" si="9"/>
        <v>vis</v>
      </c>
      <c r="E58" s="47">
        <f>VLOOKUP(C58,Active!C$21:E$973,3,FALSE)</f>
        <v>1723.9831415056649</v>
      </c>
      <c r="F58" s="3" t="s">
        <v>54</v>
      </c>
      <c r="G58" s="15" t="str">
        <f t="shared" si="10"/>
        <v>29963.317</v>
      </c>
      <c r="H58" s="10">
        <f t="shared" si="11"/>
        <v>1724</v>
      </c>
      <c r="I58" s="48" t="s">
        <v>186</v>
      </c>
      <c r="J58" s="49" t="s">
        <v>187</v>
      </c>
      <c r="K58" s="48">
        <v>1724</v>
      </c>
      <c r="L58" s="48" t="s">
        <v>188</v>
      </c>
      <c r="M58" s="49" t="s">
        <v>60</v>
      </c>
      <c r="N58" s="49"/>
      <c r="O58" s="50" t="s">
        <v>61</v>
      </c>
      <c r="P58" s="50" t="s">
        <v>62</v>
      </c>
    </row>
    <row r="59" spans="1:16" ht="12.75" customHeight="1" thickBot="1" x14ac:dyDescent="0.25">
      <c r="A59" s="10" t="str">
        <f t="shared" si="6"/>
        <v> VB 7.72 </v>
      </c>
      <c r="B59" s="3" t="str">
        <f t="shared" si="7"/>
        <v>I</v>
      </c>
      <c r="C59" s="10">
        <f t="shared" si="8"/>
        <v>30147.646000000001</v>
      </c>
      <c r="D59" s="15" t="str">
        <f t="shared" si="9"/>
        <v>vis</v>
      </c>
      <c r="E59" s="47">
        <f>VLOOKUP(C59,Active!C$21:E$973,3,FALSE)</f>
        <v>1819.014010079009</v>
      </c>
      <c r="F59" s="3" t="s">
        <v>54</v>
      </c>
      <c r="G59" s="15" t="str">
        <f t="shared" si="10"/>
        <v>30147.646</v>
      </c>
      <c r="H59" s="10">
        <f t="shared" si="11"/>
        <v>1819</v>
      </c>
      <c r="I59" s="48" t="s">
        <v>189</v>
      </c>
      <c r="J59" s="49" t="s">
        <v>190</v>
      </c>
      <c r="K59" s="48">
        <v>1819</v>
      </c>
      <c r="L59" s="48" t="s">
        <v>191</v>
      </c>
      <c r="M59" s="49" t="s">
        <v>60</v>
      </c>
      <c r="N59" s="49"/>
      <c r="O59" s="50" t="s">
        <v>61</v>
      </c>
      <c r="P59" s="50" t="s">
        <v>62</v>
      </c>
    </row>
    <row r="60" spans="1:16" ht="12.75" customHeight="1" thickBot="1" x14ac:dyDescent="0.25">
      <c r="A60" s="10" t="str">
        <f t="shared" si="6"/>
        <v> VB 7.72 </v>
      </c>
      <c r="B60" s="3" t="str">
        <f t="shared" si="7"/>
        <v>II</v>
      </c>
      <c r="C60" s="10">
        <f t="shared" si="8"/>
        <v>30315.398000000001</v>
      </c>
      <c r="D60" s="15" t="str">
        <f t="shared" si="9"/>
        <v>vis</v>
      </c>
      <c r="E60" s="47">
        <f>VLOOKUP(C60,Active!C$21:E$973,3,FALSE)</f>
        <v>1905.4986015698519</v>
      </c>
      <c r="F60" s="3" t="s">
        <v>54</v>
      </c>
      <c r="G60" s="15" t="str">
        <f t="shared" si="10"/>
        <v>30315.398</v>
      </c>
      <c r="H60" s="10">
        <f t="shared" si="11"/>
        <v>1905.5</v>
      </c>
      <c r="I60" s="48" t="s">
        <v>192</v>
      </c>
      <c r="J60" s="49" t="s">
        <v>193</v>
      </c>
      <c r="K60" s="48">
        <v>1905.5</v>
      </c>
      <c r="L60" s="48" t="s">
        <v>56</v>
      </c>
      <c r="M60" s="49" t="s">
        <v>60</v>
      </c>
      <c r="N60" s="49"/>
      <c r="O60" s="50" t="s">
        <v>61</v>
      </c>
      <c r="P60" s="50" t="s">
        <v>62</v>
      </c>
    </row>
    <row r="61" spans="1:16" ht="12.75" customHeight="1" thickBot="1" x14ac:dyDescent="0.25">
      <c r="A61" s="10" t="str">
        <f t="shared" si="6"/>
        <v> VB 7.72 </v>
      </c>
      <c r="B61" s="3" t="str">
        <f t="shared" si="7"/>
        <v>I</v>
      </c>
      <c r="C61" s="10">
        <f t="shared" si="8"/>
        <v>30669.451000000001</v>
      </c>
      <c r="D61" s="15" t="str">
        <f t="shared" si="9"/>
        <v>vis</v>
      </c>
      <c r="E61" s="47">
        <f>VLOOKUP(C61,Active!C$21:E$973,3,FALSE)</f>
        <v>2088.0307267970161</v>
      </c>
      <c r="F61" s="3" t="s">
        <v>54</v>
      </c>
      <c r="G61" s="15" t="str">
        <f t="shared" si="10"/>
        <v>30669.451</v>
      </c>
      <c r="H61" s="10">
        <f t="shared" si="11"/>
        <v>2088</v>
      </c>
      <c r="I61" s="48" t="s">
        <v>194</v>
      </c>
      <c r="J61" s="49" t="s">
        <v>195</v>
      </c>
      <c r="K61" s="48">
        <v>2088</v>
      </c>
      <c r="L61" s="48" t="s">
        <v>171</v>
      </c>
      <c r="M61" s="49" t="s">
        <v>60</v>
      </c>
      <c r="N61" s="49"/>
      <c r="O61" s="50" t="s">
        <v>61</v>
      </c>
      <c r="P61" s="50" t="s">
        <v>62</v>
      </c>
    </row>
    <row r="62" spans="1:16" ht="12.75" customHeight="1" thickBot="1" x14ac:dyDescent="0.25">
      <c r="A62" s="10" t="str">
        <f t="shared" si="6"/>
        <v> VB 7.72 </v>
      </c>
      <c r="B62" s="3" t="str">
        <f t="shared" si="7"/>
        <v>I</v>
      </c>
      <c r="C62" s="10">
        <f t="shared" si="8"/>
        <v>31272.706999999999</v>
      </c>
      <c r="D62" s="15" t="str">
        <f t="shared" si="9"/>
        <v>vis</v>
      </c>
      <c r="E62" s="47">
        <f>VLOOKUP(C62,Active!C$21:E$973,3,FALSE)</f>
        <v>2399.0395298181397</v>
      </c>
      <c r="F62" s="3" t="s">
        <v>54</v>
      </c>
      <c r="G62" s="15" t="str">
        <f t="shared" si="10"/>
        <v>31272.707</v>
      </c>
      <c r="H62" s="10">
        <f t="shared" si="11"/>
        <v>2399</v>
      </c>
      <c r="I62" s="48" t="s">
        <v>196</v>
      </c>
      <c r="J62" s="49" t="s">
        <v>197</v>
      </c>
      <c r="K62" s="48">
        <v>2399</v>
      </c>
      <c r="L62" s="48" t="s">
        <v>198</v>
      </c>
      <c r="M62" s="49" t="s">
        <v>60</v>
      </c>
      <c r="N62" s="49"/>
      <c r="O62" s="50" t="s">
        <v>61</v>
      </c>
      <c r="P62" s="50" t="s">
        <v>62</v>
      </c>
    </row>
    <row r="63" spans="1:16" ht="12.75" customHeight="1" thickBot="1" x14ac:dyDescent="0.25">
      <c r="A63" s="10" t="str">
        <f t="shared" si="6"/>
        <v> VB 7.72 </v>
      </c>
      <c r="B63" s="3" t="str">
        <f t="shared" si="7"/>
        <v>I</v>
      </c>
      <c r="C63" s="10">
        <f t="shared" si="8"/>
        <v>31274.641</v>
      </c>
      <c r="D63" s="15" t="str">
        <f t="shared" si="9"/>
        <v>vis</v>
      </c>
      <c r="E63" s="47">
        <f>VLOOKUP(C63,Active!C$21:E$973,3,FALSE)</f>
        <v>2400.0366040702702</v>
      </c>
      <c r="F63" s="3" t="s">
        <v>54</v>
      </c>
      <c r="G63" s="15" t="str">
        <f t="shared" si="10"/>
        <v>31274.641</v>
      </c>
      <c r="H63" s="10">
        <f t="shared" si="11"/>
        <v>2400</v>
      </c>
      <c r="I63" s="48" t="s">
        <v>199</v>
      </c>
      <c r="J63" s="49" t="s">
        <v>200</v>
      </c>
      <c r="K63" s="48">
        <v>2400</v>
      </c>
      <c r="L63" s="48" t="s">
        <v>201</v>
      </c>
      <c r="M63" s="49" t="s">
        <v>60</v>
      </c>
      <c r="N63" s="49"/>
      <c r="O63" s="50" t="s">
        <v>61</v>
      </c>
      <c r="P63" s="50" t="s">
        <v>62</v>
      </c>
    </row>
    <row r="64" spans="1:16" ht="12.75" customHeight="1" thickBot="1" x14ac:dyDescent="0.25">
      <c r="A64" s="10" t="str">
        <f t="shared" si="6"/>
        <v> VB 7.72 </v>
      </c>
      <c r="B64" s="3" t="str">
        <f t="shared" si="7"/>
        <v>I</v>
      </c>
      <c r="C64" s="10">
        <f t="shared" si="8"/>
        <v>31755.628000000001</v>
      </c>
      <c r="D64" s="15" t="str">
        <f t="shared" si="9"/>
        <v>vis</v>
      </c>
      <c r="E64" s="47">
        <f>VLOOKUP(C64,Active!C$21:E$973,3,FALSE)</f>
        <v>2648.0095892353111</v>
      </c>
      <c r="F64" s="3" t="s">
        <v>54</v>
      </c>
      <c r="G64" s="15" t="str">
        <f t="shared" si="10"/>
        <v>31755.628</v>
      </c>
      <c r="H64" s="10">
        <f t="shared" si="11"/>
        <v>2648</v>
      </c>
      <c r="I64" s="48" t="s">
        <v>202</v>
      </c>
      <c r="J64" s="49" t="s">
        <v>203</v>
      </c>
      <c r="K64" s="48">
        <v>2648</v>
      </c>
      <c r="L64" s="48" t="s">
        <v>94</v>
      </c>
      <c r="M64" s="49" t="s">
        <v>60</v>
      </c>
      <c r="N64" s="49"/>
      <c r="O64" s="50" t="s">
        <v>61</v>
      </c>
      <c r="P64" s="50" t="s">
        <v>62</v>
      </c>
    </row>
    <row r="65" spans="1:16" ht="12.75" customHeight="1" thickBot="1" x14ac:dyDescent="0.25">
      <c r="A65" s="10" t="str">
        <f t="shared" si="6"/>
        <v> VB 7.72 </v>
      </c>
      <c r="B65" s="3" t="str">
        <f t="shared" si="7"/>
        <v>I</v>
      </c>
      <c r="C65" s="10">
        <f t="shared" si="8"/>
        <v>32143.569</v>
      </c>
      <c r="D65" s="15" t="str">
        <f t="shared" si="9"/>
        <v>vis</v>
      </c>
      <c r="E65" s="47">
        <f>VLOOKUP(C65,Active!C$21:E$973,3,FALSE)</f>
        <v>2848.0126825370235</v>
      </c>
      <c r="F65" s="3" t="s">
        <v>54</v>
      </c>
      <c r="G65" s="15" t="str">
        <f t="shared" si="10"/>
        <v>32143.569</v>
      </c>
      <c r="H65" s="10">
        <f t="shared" si="11"/>
        <v>2848</v>
      </c>
      <c r="I65" s="48" t="s">
        <v>204</v>
      </c>
      <c r="J65" s="49" t="s">
        <v>205</v>
      </c>
      <c r="K65" s="48">
        <v>2848</v>
      </c>
      <c r="L65" s="48" t="s">
        <v>206</v>
      </c>
      <c r="M65" s="49" t="s">
        <v>60</v>
      </c>
      <c r="N65" s="49"/>
      <c r="O65" s="50" t="s">
        <v>61</v>
      </c>
      <c r="P65" s="50" t="s">
        <v>62</v>
      </c>
    </row>
    <row r="66" spans="1:16" ht="12.75" customHeight="1" thickBot="1" x14ac:dyDescent="0.25">
      <c r="A66" s="10" t="str">
        <f t="shared" si="6"/>
        <v> VB 7.72 </v>
      </c>
      <c r="B66" s="3" t="str">
        <f t="shared" si="7"/>
        <v>I</v>
      </c>
      <c r="C66" s="10">
        <f t="shared" si="8"/>
        <v>32420.83</v>
      </c>
      <c r="D66" s="15" t="str">
        <f t="shared" si="9"/>
        <v>vis</v>
      </c>
      <c r="E66" s="47">
        <f>VLOOKUP(C66,Active!C$21:E$973,3,FALSE)</f>
        <v>2990.9546702411503</v>
      </c>
      <c r="F66" s="3" t="s">
        <v>54</v>
      </c>
      <c r="G66" s="15" t="str">
        <f t="shared" si="10"/>
        <v>32420.830</v>
      </c>
      <c r="H66" s="10">
        <f t="shared" si="11"/>
        <v>2991</v>
      </c>
      <c r="I66" s="48" t="s">
        <v>207</v>
      </c>
      <c r="J66" s="49" t="s">
        <v>208</v>
      </c>
      <c r="K66" s="48">
        <v>2991</v>
      </c>
      <c r="L66" s="48" t="s">
        <v>209</v>
      </c>
      <c r="M66" s="49" t="s">
        <v>60</v>
      </c>
      <c r="N66" s="49"/>
      <c r="O66" s="50" t="s">
        <v>61</v>
      </c>
      <c r="P66" s="50" t="s">
        <v>62</v>
      </c>
    </row>
    <row r="67" spans="1:16" ht="12.75" customHeight="1" thickBot="1" x14ac:dyDescent="0.25">
      <c r="A67" s="10" t="str">
        <f t="shared" si="6"/>
        <v> VB 7.72 </v>
      </c>
      <c r="B67" s="3" t="str">
        <f t="shared" si="7"/>
        <v>I</v>
      </c>
      <c r="C67" s="10">
        <f t="shared" si="8"/>
        <v>32492.609</v>
      </c>
      <c r="D67" s="15" t="str">
        <f t="shared" si="9"/>
        <v>vis</v>
      </c>
      <c r="E67" s="47">
        <f>VLOOKUP(C67,Active!C$21:E$973,3,FALSE)</f>
        <v>3027.960354183047</v>
      </c>
      <c r="F67" s="3" t="s">
        <v>54</v>
      </c>
      <c r="G67" s="15" t="str">
        <f t="shared" si="10"/>
        <v>32492.609</v>
      </c>
      <c r="H67" s="10">
        <f t="shared" si="11"/>
        <v>3028</v>
      </c>
      <c r="I67" s="48" t="s">
        <v>210</v>
      </c>
      <c r="J67" s="49" t="s">
        <v>211</v>
      </c>
      <c r="K67" s="48">
        <v>3028</v>
      </c>
      <c r="L67" s="48" t="s">
        <v>212</v>
      </c>
      <c r="M67" s="49" t="s">
        <v>60</v>
      </c>
      <c r="N67" s="49"/>
      <c r="O67" s="50" t="s">
        <v>61</v>
      </c>
      <c r="P67" s="50" t="s">
        <v>62</v>
      </c>
    </row>
    <row r="68" spans="1:16" ht="12.75" customHeight="1" thickBot="1" x14ac:dyDescent="0.25">
      <c r="A68" s="10" t="str">
        <f t="shared" si="6"/>
        <v> VB 7.72 </v>
      </c>
      <c r="B68" s="3" t="str">
        <f t="shared" si="7"/>
        <v>I</v>
      </c>
      <c r="C68" s="10">
        <f t="shared" si="8"/>
        <v>32492.698</v>
      </c>
      <c r="D68" s="15" t="str">
        <f t="shared" si="9"/>
        <v>vis</v>
      </c>
      <c r="E68" s="47">
        <f>VLOOKUP(C68,Active!C$21:E$973,3,FALSE)</f>
        <v>3028.0062381584553</v>
      </c>
      <c r="F68" s="3" t="s">
        <v>54</v>
      </c>
      <c r="G68" s="15" t="str">
        <f t="shared" si="10"/>
        <v>32492.698</v>
      </c>
      <c r="H68" s="10">
        <f t="shared" si="11"/>
        <v>3028</v>
      </c>
      <c r="I68" s="48" t="s">
        <v>213</v>
      </c>
      <c r="J68" s="49" t="s">
        <v>214</v>
      </c>
      <c r="K68" s="48">
        <v>3028</v>
      </c>
      <c r="L68" s="48" t="s">
        <v>215</v>
      </c>
      <c r="M68" s="49" t="s">
        <v>60</v>
      </c>
      <c r="N68" s="49"/>
      <c r="O68" s="50" t="s">
        <v>61</v>
      </c>
      <c r="P68" s="50" t="s">
        <v>62</v>
      </c>
    </row>
    <row r="69" spans="1:16" ht="12.75" customHeight="1" thickBot="1" x14ac:dyDescent="0.25">
      <c r="A69" s="10" t="str">
        <f t="shared" si="6"/>
        <v> VB 7.72 </v>
      </c>
      <c r="B69" s="3" t="str">
        <f t="shared" si="7"/>
        <v>I</v>
      </c>
      <c r="C69" s="10">
        <f t="shared" si="8"/>
        <v>32500.33</v>
      </c>
      <c r="D69" s="15" t="str">
        <f t="shared" si="9"/>
        <v>vis</v>
      </c>
      <c r="E69" s="47">
        <f>VLOOKUP(C69,Active!C$21:E$973,3,FALSE)</f>
        <v>3031.9409179372851</v>
      </c>
      <c r="F69" s="3" t="s">
        <v>54</v>
      </c>
      <c r="G69" s="15" t="str">
        <f t="shared" si="10"/>
        <v>32500.330</v>
      </c>
      <c r="H69" s="10">
        <f t="shared" si="11"/>
        <v>3032</v>
      </c>
      <c r="I69" s="48" t="s">
        <v>216</v>
      </c>
      <c r="J69" s="49" t="s">
        <v>217</v>
      </c>
      <c r="K69" s="48">
        <v>3032</v>
      </c>
      <c r="L69" s="48" t="s">
        <v>218</v>
      </c>
      <c r="M69" s="49" t="s">
        <v>60</v>
      </c>
      <c r="N69" s="49"/>
      <c r="O69" s="50" t="s">
        <v>61</v>
      </c>
      <c r="P69" s="50" t="s">
        <v>62</v>
      </c>
    </row>
    <row r="70" spans="1:16" ht="12.75" customHeight="1" thickBot="1" x14ac:dyDescent="0.25">
      <c r="A70" s="10" t="str">
        <f t="shared" si="6"/>
        <v> VB 7.72 </v>
      </c>
      <c r="B70" s="3" t="str">
        <f t="shared" si="7"/>
        <v>I</v>
      </c>
      <c r="C70" s="10">
        <f t="shared" si="8"/>
        <v>33099.807000000001</v>
      </c>
      <c r="D70" s="15" t="str">
        <f t="shared" si="9"/>
        <v>vis</v>
      </c>
      <c r="E70" s="47">
        <f>VLOOKUP(C70,Active!C$21:E$973,3,FALSE)</f>
        <v>3341.0014564295575</v>
      </c>
      <c r="F70" s="3" t="s">
        <v>54</v>
      </c>
      <c r="G70" s="15" t="str">
        <f t="shared" si="10"/>
        <v>33099.807</v>
      </c>
      <c r="H70" s="10">
        <f t="shared" si="11"/>
        <v>3341</v>
      </c>
      <c r="I70" s="48" t="s">
        <v>219</v>
      </c>
      <c r="J70" s="49" t="s">
        <v>220</v>
      </c>
      <c r="K70" s="48">
        <v>3341</v>
      </c>
      <c r="L70" s="48" t="s">
        <v>221</v>
      </c>
      <c r="M70" s="49" t="s">
        <v>60</v>
      </c>
      <c r="N70" s="49"/>
      <c r="O70" s="50" t="s">
        <v>61</v>
      </c>
      <c r="P70" s="50" t="s">
        <v>62</v>
      </c>
    </row>
    <row r="71" spans="1:16" ht="12.75" customHeight="1" thickBot="1" x14ac:dyDescent="0.25">
      <c r="A71" s="10" t="str">
        <f t="shared" si="6"/>
        <v> VB 7.72 </v>
      </c>
      <c r="B71" s="3" t="str">
        <f t="shared" si="7"/>
        <v>I</v>
      </c>
      <c r="C71" s="10">
        <f t="shared" si="8"/>
        <v>33621.57</v>
      </c>
      <c r="D71" s="15" t="str">
        <f t="shared" si="9"/>
        <v>vis</v>
      </c>
      <c r="E71" s="47">
        <f>VLOOKUP(C71,Active!C$21:E$973,3,FALSE)</f>
        <v>3609.9965200355737</v>
      </c>
      <c r="F71" s="3" t="s">
        <v>54</v>
      </c>
      <c r="G71" s="15" t="str">
        <f t="shared" si="10"/>
        <v>33621.570</v>
      </c>
      <c r="H71" s="10">
        <f t="shared" si="11"/>
        <v>3610</v>
      </c>
      <c r="I71" s="48" t="s">
        <v>222</v>
      </c>
      <c r="J71" s="49" t="s">
        <v>223</v>
      </c>
      <c r="K71" s="48">
        <v>3610</v>
      </c>
      <c r="L71" s="48" t="s">
        <v>224</v>
      </c>
      <c r="M71" s="49" t="s">
        <v>60</v>
      </c>
      <c r="N71" s="49"/>
      <c r="O71" s="50" t="s">
        <v>61</v>
      </c>
      <c r="P71" s="50" t="s">
        <v>62</v>
      </c>
    </row>
    <row r="72" spans="1:16" ht="12.75" customHeight="1" thickBot="1" x14ac:dyDescent="0.25">
      <c r="A72" s="10" t="str">
        <f t="shared" si="6"/>
        <v> MVS 650 </v>
      </c>
      <c r="B72" s="3" t="str">
        <f t="shared" si="7"/>
        <v>I</v>
      </c>
      <c r="C72" s="10">
        <f t="shared" si="8"/>
        <v>34710.283000000003</v>
      </c>
      <c r="D72" s="15" t="str">
        <f t="shared" si="9"/>
        <v>vis</v>
      </c>
      <c r="E72" s="47">
        <f>VLOOKUP(C72,Active!C$21:E$973,3,FALSE)</f>
        <v>4171.2828179978624</v>
      </c>
      <c r="F72" s="3" t="s">
        <v>54</v>
      </c>
      <c r="G72" s="15" t="str">
        <f t="shared" si="10"/>
        <v>34710.283</v>
      </c>
      <c r="H72" s="10">
        <f t="shared" si="11"/>
        <v>4171</v>
      </c>
      <c r="I72" s="48" t="s">
        <v>225</v>
      </c>
      <c r="J72" s="49" t="s">
        <v>226</v>
      </c>
      <c r="K72" s="48">
        <v>4171</v>
      </c>
      <c r="L72" s="48" t="s">
        <v>227</v>
      </c>
      <c r="M72" s="49" t="s">
        <v>60</v>
      </c>
      <c r="N72" s="49"/>
      <c r="O72" s="50" t="s">
        <v>161</v>
      </c>
      <c r="P72" s="50" t="s">
        <v>162</v>
      </c>
    </row>
    <row r="73" spans="1:16" ht="12.75" customHeight="1" thickBot="1" x14ac:dyDescent="0.25">
      <c r="A73" s="10" t="str">
        <f t="shared" si="6"/>
        <v> MVS 650 </v>
      </c>
      <c r="B73" s="3" t="str">
        <f t="shared" si="7"/>
        <v>I</v>
      </c>
      <c r="C73" s="10">
        <f t="shared" si="8"/>
        <v>36837.51</v>
      </c>
      <c r="D73" s="15" t="str">
        <f t="shared" si="9"/>
        <v>vis</v>
      </c>
      <c r="E73" s="47">
        <f>VLOOKUP(C73,Active!C$21:E$973,3,FALSE)</f>
        <v>5267.9753051413272</v>
      </c>
      <c r="F73" s="3" t="s">
        <v>54</v>
      </c>
      <c r="G73" s="15" t="str">
        <f t="shared" si="10"/>
        <v>36837.510</v>
      </c>
      <c r="H73" s="10">
        <f t="shared" si="11"/>
        <v>5268</v>
      </c>
      <c r="I73" s="48" t="s">
        <v>228</v>
      </c>
      <c r="J73" s="49" t="s">
        <v>229</v>
      </c>
      <c r="K73" s="48">
        <v>5268</v>
      </c>
      <c r="L73" s="48" t="s">
        <v>230</v>
      </c>
      <c r="M73" s="49" t="s">
        <v>60</v>
      </c>
      <c r="N73" s="49"/>
      <c r="O73" s="50" t="s">
        <v>161</v>
      </c>
      <c r="P73" s="50" t="s">
        <v>162</v>
      </c>
    </row>
    <row r="74" spans="1:16" ht="12.75" customHeight="1" thickBot="1" x14ac:dyDescent="0.25">
      <c r="A74" s="10" t="str">
        <f t="shared" si="6"/>
        <v> MVS 650 </v>
      </c>
      <c r="B74" s="3" t="str">
        <f t="shared" si="7"/>
        <v>I</v>
      </c>
      <c r="C74" s="10">
        <f t="shared" si="8"/>
        <v>36839.491000000002</v>
      </c>
      <c r="D74" s="15" t="str">
        <f t="shared" si="9"/>
        <v>vis</v>
      </c>
      <c r="E74" s="47">
        <f>VLOOKUP(C74,Active!C$21:E$973,3,FALSE)</f>
        <v>5268.9966102568742</v>
      </c>
      <c r="F74" s="3" t="s">
        <v>54</v>
      </c>
      <c r="G74" s="15" t="str">
        <f t="shared" si="10"/>
        <v>36839.491</v>
      </c>
      <c r="H74" s="10">
        <f t="shared" si="11"/>
        <v>5269</v>
      </c>
      <c r="I74" s="48" t="s">
        <v>231</v>
      </c>
      <c r="J74" s="49" t="s">
        <v>232</v>
      </c>
      <c r="K74" s="48">
        <v>5269</v>
      </c>
      <c r="L74" s="48" t="s">
        <v>224</v>
      </c>
      <c r="M74" s="49" t="s">
        <v>60</v>
      </c>
      <c r="N74" s="49"/>
      <c r="O74" s="50" t="s">
        <v>161</v>
      </c>
      <c r="P74" s="50" t="s">
        <v>162</v>
      </c>
    </row>
    <row r="75" spans="1:16" ht="12.75" customHeight="1" thickBot="1" x14ac:dyDescent="0.25">
      <c r="A75" s="10" t="str">
        <f t="shared" ref="A75:A85" si="12">P75</f>
        <v> MVS 650 </v>
      </c>
      <c r="B75" s="3" t="str">
        <f t="shared" ref="B75:B85" si="13">IF(H75=INT(H75),"I","II")</f>
        <v>I</v>
      </c>
      <c r="C75" s="10">
        <f t="shared" ref="C75:C85" si="14">1*G75</f>
        <v>36839.525999999998</v>
      </c>
      <c r="D75" s="15" t="str">
        <f t="shared" ref="D75:D85" si="15">VLOOKUP(F75,I$1:J$5,2,FALSE)</f>
        <v>vis</v>
      </c>
      <c r="E75" s="47">
        <f>VLOOKUP(C75,Active!C$21:E$973,3,FALSE)</f>
        <v>5269.0146545168645</v>
      </c>
      <c r="F75" s="3" t="s">
        <v>54</v>
      </c>
      <c r="G75" s="15" t="str">
        <f t="shared" ref="G75:G85" si="16">MID(I75,3,LEN(I75)-3)</f>
        <v>36839.526</v>
      </c>
      <c r="H75" s="10">
        <f t="shared" ref="H75:H85" si="17">1*K75</f>
        <v>5269</v>
      </c>
      <c r="I75" s="48" t="s">
        <v>233</v>
      </c>
      <c r="J75" s="49" t="s">
        <v>234</v>
      </c>
      <c r="K75" s="48">
        <v>5269</v>
      </c>
      <c r="L75" s="48" t="s">
        <v>235</v>
      </c>
      <c r="M75" s="49" t="s">
        <v>60</v>
      </c>
      <c r="N75" s="49"/>
      <c r="O75" s="50" t="s">
        <v>161</v>
      </c>
      <c r="P75" s="50" t="s">
        <v>162</v>
      </c>
    </row>
    <row r="76" spans="1:16" ht="12.75" customHeight="1" thickBot="1" x14ac:dyDescent="0.25">
      <c r="A76" s="10" t="str">
        <f t="shared" si="12"/>
        <v> MVS 650 </v>
      </c>
      <c r="B76" s="3" t="str">
        <f t="shared" si="13"/>
        <v>I</v>
      </c>
      <c r="C76" s="10">
        <f t="shared" si="14"/>
        <v>36841.474999999999</v>
      </c>
      <c r="D76" s="15" t="str">
        <f t="shared" si="15"/>
        <v>vis</v>
      </c>
      <c r="E76" s="47">
        <f>VLOOKUP(C76,Active!C$21:E$973,3,FALSE)</f>
        <v>5270.0194620232769</v>
      </c>
      <c r="F76" s="3" t="s">
        <v>54</v>
      </c>
      <c r="G76" s="15" t="str">
        <f t="shared" si="16"/>
        <v>36841.475</v>
      </c>
      <c r="H76" s="10">
        <f t="shared" si="17"/>
        <v>5270</v>
      </c>
      <c r="I76" s="48" t="s">
        <v>236</v>
      </c>
      <c r="J76" s="49" t="s">
        <v>237</v>
      </c>
      <c r="K76" s="48">
        <v>5270</v>
      </c>
      <c r="L76" s="48" t="s">
        <v>238</v>
      </c>
      <c r="M76" s="49" t="s">
        <v>60</v>
      </c>
      <c r="N76" s="49"/>
      <c r="O76" s="50" t="s">
        <v>161</v>
      </c>
      <c r="P76" s="50" t="s">
        <v>162</v>
      </c>
    </row>
    <row r="77" spans="1:16" ht="12.75" customHeight="1" thickBot="1" x14ac:dyDescent="0.25">
      <c r="A77" s="10" t="str">
        <f t="shared" si="12"/>
        <v> MVS 650 </v>
      </c>
      <c r="B77" s="3" t="str">
        <f t="shared" si="13"/>
        <v>I</v>
      </c>
      <c r="C77" s="10">
        <f t="shared" si="14"/>
        <v>36841.519999999997</v>
      </c>
      <c r="D77" s="15" t="str">
        <f t="shared" si="15"/>
        <v>vis</v>
      </c>
      <c r="E77" s="47">
        <f>VLOOKUP(C77,Active!C$21:E$973,3,FALSE)</f>
        <v>5270.0426617861231</v>
      </c>
      <c r="F77" s="3" t="s">
        <v>54</v>
      </c>
      <c r="G77" s="15" t="str">
        <f t="shared" si="16"/>
        <v>36841.520</v>
      </c>
      <c r="H77" s="10">
        <f t="shared" si="17"/>
        <v>5270</v>
      </c>
      <c r="I77" s="48" t="s">
        <v>239</v>
      </c>
      <c r="J77" s="49" t="s">
        <v>240</v>
      </c>
      <c r="K77" s="48">
        <v>5270</v>
      </c>
      <c r="L77" s="48" t="s">
        <v>241</v>
      </c>
      <c r="M77" s="49" t="s">
        <v>60</v>
      </c>
      <c r="N77" s="49"/>
      <c r="O77" s="50" t="s">
        <v>161</v>
      </c>
      <c r="P77" s="50" t="s">
        <v>162</v>
      </c>
    </row>
    <row r="78" spans="1:16" ht="12.75" customHeight="1" thickBot="1" x14ac:dyDescent="0.25">
      <c r="A78" s="10" t="str">
        <f t="shared" si="12"/>
        <v> MVS 650 </v>
      </c>
      <c r="B78" s="3" t="str">
        <f t="shared" si="13"/>
        <v>I</v>
      </c>
      <c r="C78" s="10">
        <f t="shared" si="14"/>
        <v>36843.468999999997</v>
      </c>
      <c r="D78" s="15" t="str">
        <f t="shared" si="15"/>
        <v>vis</v>
      </c>
      <c r="E78" s="47">
        <f>VLOOKUP(C78,Active!C$21:E$973,3,FALSE)</f>
        <v>5271.0474692925354</v>
      </c>
      <c r="F78" s="3" t="s">
        <v>54</v>
      </c>
      <c r="G78" s="15" t="str">
        <f t="shared" si="16"/>
        <v>36843.469</v>
      </c>
      <c r="H78" s="10">
        <f t="shared" si="17"/>
        <v>5271</v>
      </c>
      <c r="I78" s="48" t="s">
        <v>242</v>
      </c>
      <c r="J78" s="49" t="s">
        <v>243</v>
      </c>
      <c r="K78" s="48">
        <v>5271</v>
      </c>
      <c r="L78" s="48" t="s">
        <v>244</v>
      </c>
      <c r="M78" s="49" t="s">
        <v>60</v>
      </c>
      <c r="N78" s="49"/>
      <c r="O78" s="50" t="s">
        <v>161</v>
      </c>
      <c r="P78" s="50" t="s">
        <v>162</v>
      </c>
    </row>
    <row r="79" spans="1:16" ht="12.75" customHeight="1" thickBot="1" x14ac:dyDescent="0.25">
      <c r="A79" s="10" t="str">
        <f t="shared" si="12"/>
        <v> MVS 650 </v>
      </c>
      <c r="B79" s="3" t="str">
        <f t="shared" si="13"/>
        <v>I</v>
      </c>
      <c r="C79" s="10">
        <f t="shared" si="14"/>
        <v>36876.379000000001</v>
      </c>
      <c r="D79" s="15" t="str">
        <f t="shared" si="15"/>
        <v>vis</v>
      </c>
      <c r="E79" s="47">
        <f>VLOOKUP(C79,Active!C$21:E$973,3,FALSE)</f>
        <v>5288.0142291878801</v>
      </c>
      <c r="F79" s="3" t="s">
        <v>54</v>
      </c>
      <c r="G79" s="15" t="str">
        <f t="shared" si="16"/>
        <v>36876.379</v>
      </c>
      <c r="H79" s="10">
        <f t="shared" si="17"/>
        <v>5288</v>
      </c>
      <c r="I79" s="48" t="s">
        <v>245</v>
      </c>
      <c r="J79" s="49" t="s">
        <v>246</v>
      </c>
      <c r="K79" s="48">
        <v>5288</v>
      </c>
      <c r="L79" s="48" t="s">
        <v>235</v>
      </c>
      <c r="M79" s="49" t="s">
        <v>60</v>
      </c>
      <c r="N79" s="49"/>
      <c r="O79" s="50" t="s">
        <v>161</v>
      </c>
      <c r="P79" s="50" t="s">
        <v>162</v>
      </c>
    </row>
    <row r="80" spans="1:16" ht="12.75" customHeight="1" thickBot="1" x14ac:dyDescent="0.25">
      <c r="A80" s="10" t="str">
        <f t="shared" si="12"/>
        <v> MVS 650 </v>
      </c>
      <c r="B80" s="3" t="str">
        <f t="shared" si="13"/>
        <v>I</v>
      </c>
      <c r="C80" s="10">
        <f t="shared" si="14"/>
        <v>36876.425999999999</v>
      </c>
      <c r="D80" s="15" t="str">
        <f t="shared" si="15"/>
        <v>vis</v>
      </c>
      <c r="E80" s="47">
        <f>VLOOKUP(C80,Active!C$21:E$973,3,FALSE)</f>
        <v>5288.038460051298</v>
      </c>
      <c r="F80" s="3" t="s">
        <v>54</v>
      </c>
      <c r="G80" s="15" t="str">
        <f t="shared" si="16"/>
        <v>36876.426</v>
      </c>
      <c r="H80" s="10">
        <f t="shared" si="17"/>
        <v>5288</v>
      </c>
      <c r="I80" s="48" t="s">
        <v>247</v>
      </c>
      <c r="J80" s="49" t="s">
        <v>248</v>
      </c>
      <c r="K80" s="48">
        <v>5288</v>
      </c>
      <c r="L80" s="48" t="s">
        <v>249</v>
      </c>
      <c r="M80" s="49" t="s">
        <v>60</v>
      </c>
      <c r="N80" s="49"/>
      <c r="O80" s="50" t="s">
        <v>161</v>
      </c>
      <c r="P80" s="50" t="s">
        <v>162</v>
      </c>
    </row>
    <row r="81" spans="1:16" ht="12.75" customHeight="1" thickBot="1" x14ac:dyDescent="0.25">
      <c r="A81" s="10" t="str">
        <f t="shared" si="12"/>
        <v> MVS 650 </v>
      </c>
      <c r="B81" s="3" t="str">
        <f t="shared" si="13"/>
        <v>I</v>
      </c>
      <c r="C81" s="10">
        <f t="shared" si="14"/>
        <v>37227.455000000002</v>
      </c>
      <c r="D81" s="15" t="str">
        <f t="shared" si="15"/>
        <v>vis</v>
      </c>
      <c r="E81" s="47">
        <f>VLOOKUP(C81,Active!C$21:E$973,3,FALSE)</f>
        <v>5469.011561215154</v>
      </c>
      <c r="F81" s="3" t="s">
        <v>54</v>
      </c>
      <c r="G81" s="15" t="str">
        <f t="shared" si="16"/>
        <v>37227.455</v>
      </c>
      <c r="H81" s="10">
        <f t="shared" si="17"/>
        <v>5469</v>
      </c>
      <c r="I81" s="48" t="s">
        <v>250</v>
      </c>
      <c r="J81" s="49" t="s">
        <v>251</v>
      </c>
      <c r="K81" s="48">
        <v>5469</v>
      </c>
      <c r="L81" s="48" t="s">
        <v>65</v>
      </c>
      <c r="M81" s="49" t="s">
        <v>60</v>
      </c>
      <c r="N81" s="49"/>
      <c r="O81" s="50" t="s">
        <v>161</v>
      </c>
      <c r="P81" s="50" t="s">
        <v>162</v>
      </c>
    </row>
    <row r="82" spans="1:16" ht="12.75" customHeight="1" thickBot="1" x14ac:dyDescent="0.25">
      <c r="A82" s="10" t="str">
        <f t="shared" si="12"/>
        <v> MVS 650 </v>
      </c>
      <c r="B82" s="3" t="str">
        <f t="shared" si="13"/>
        <v>I</v>
      </c>
      <c r="C82" s="10">
        <f t="shared" si="14"/>
        <v>37578.459000000003</v>
      </c>
      <c r="D82" s="15" t="str">
        <f t="shared" si="15"/>
        <v>pg</v>
      </c>
      <c r="E82" s="47">
        <f>VLOOKUP(C82,Active!C$21:E$973,3,FALSE)</f>
        <v>5649.9717736218718</v>
      </c>
      <c r="F82" s="3" t="str">
        <f>LEFT(M82,1)</f>
        <v>P</v>
      </c>
      <c r="G82" s="15" t="str">
        <f t="shared" si="16"/>
        <v>37578.459</v>
      </c>
      <c r="H82" s="10">
        <f t="shared" si="17"/>
        <v>5650</v>
      </c>
      <c r="I82" s="48" t="s">
        <v>252</v>
      </c>
      <c r="J82" s="49" t="s">
        <v>253</v>
      </c>
      <c r="K82" s="48">
        <v>5650</v>
      </c>
      <c r="L82" s="48" t="s">
        <v>254</v>
      </c>
      <c r="M82" s="49" t="s">
        <v>60</v>
      </c>
      <c r="N82" s="49"/>
      <c r="O82" s="50" t="s">
        <v>161</v>
      </c>
      <c r="P82" s="50" t="s">
        <v>162</v>
      </c>
    </row>
    <row r="83" spans="1:16" ht="12.75" customHeight="1" thickBot="1" x14ac:dyDescent="0.25">
      <c r="A83" s="10" t="str">
        <f t="shared" si="12"/>
        <v>VSB 48 </v>
      </c>
      <c r="B83" s="3" t="str">
        <f t="shared" si="13"/>
        <v>II</v>
      </c>
      <c r="C83" s="10">
        <f t="shared" si="14"/>
        <v>54814.946900000003</v>
      </c>
      <c r="D83" s="15" t="str">
        <f t="shared" si="15"/>
        <v>CCD</v>
      </c>
      <c r="E83" s="47">
        <f>VLOOKUP(C83,Active!C$21:E$973,3,FALSE)</f>
        <v>14536.248031242349</v>
      </c>
      <c r="F83" s="3" t="str">
        <f>LEFT(M83,1)</f>
        <v>C</v>
      </c>
      <c r="G83" s="15" t="str">
        <f t="shared" si="16"/>
        <v>54814.9469</v>
      </c>
      <c r="H83" s="10">
        <f t="shared" si="17"/>
        <v>14536.5</v>
      </c>
      <c r="I83" s="48" t="s">
        <v>277</v>
      </c>
      <c r="J83" s="49" t="s">
        <v>278</v>
      </c>
      <c r="K83" s="48" t="s">
        <v>279</v>
      </c>
      <c r="L83" s="48" t="s">
        <v>280</v>
      </c>
      <c r="M83" s="49" t="s">
        <v>258</v>
      </c>
      <c r="N83" s="49" t="s">
        <v>54</v>
      </c>
      <c r="O83" s="50" t="s">
        <v>281</v>
      </c>
      <c r="P83" s="51" t="s">
        <v>282</v>
      </c>
    </row>
    <row r="84" spans="1:16" ht="12.75" customHeight="1" thickBot="1" x14ac:dyDescent="0.25">
      <c r="A84" s="10" t="str">
        <f t="shared" si="12"/>
        <v>VSB 48 </v>
      </c>
      <c r="B84" s="3" t="str">
        <f t="shared" si="13"/>
        <v>I</v>
      </c>
      <c r="C84" s="10">
        <f t="shared" si="14"/>
        <v>54815.928899999999</v>
      </c>
      <c r="D84" s="15" t="str">
        <f t="shared" si="15"/>
        <v>vis</v>
      </c>
      <c r="E84" s="47">
        <f>VLOOKUP(C84,Active!C$21:E$973,3,FALSE)</f>
        <v>14536.754301622694</v>
      </c>
      <c r="F84" s="3" t="s">
        <v>54</v>
      </c>
      <c r="G84" s="15" t="str">
        <f t="shared" si="16"/>
        <v>54815.9289</v>
      </c>
      <c r="H84" s="10">
        <f t="shared" si="17"/>
        <v>14537</v>
      </c>
      <c r="I84" s="48" t="s">
        <v>283</v>
      </c>
      <c r="J84" s="49" t="s">
        <v>284</v>
      </c>
      <c r="K84" s="48" t="s">
        <v>285</v>
      </c>
      <c r="L84" s="48" t="s">
        <v>286</v>
      </c>
      <c r="M84" s="49" t="s">
        <v>258</v>
      </c>
      <c r="N84" s="49" t="s">
        <v>54</v>
      </c>
      <c r="O84" s="50" t="s">
        <v>281</v>
      </c>
      <c r="P84" s="51" t="s">
        <v>282</v>
      </c>
    </row>
    <row r="85" spans="1:16" ht="12.75" customHeight="1" thickBot="1" x14ac:dyDescent="0.25">
      <c r="A85" s="10" t="str">
        <f t="shared" si="12"/>
        <v>OEJV 0162 </v>
      </c>
      <c r="B85" s="3" t="str">
        <f t="shared" si="13"/>
        <v>II</v>
      </c>
      <c r="C85" s="10">
        <f t="shared" si="14"/>
        <v>56632.504000000001</v>
      </c>
      <c r="D85" s="15" t="str">
        <f t="shared" si="15"/>
        <v>vis</v>
      </c>
      <c r="E85" s="47">
        <f>VLOOKUP(C85,Active!C$21:E$973,3,FALSE)</f>
        <v>15473.290113034402</v>
      </c>
      <c r="F85" s="3" t="s">
        <v>54</v>
      </c>
      <c r="G85" s="15" t="str">
        <f t="shared" si="16"/>
        <v>56632.504</v>
      </c>
      <c r="H85" s="10">
        <f t="shared" si="17"/>
        <v>15473.5</v>
      </c>
      <c r="I85" s="48" t="s">
        <v>294</v>
      </c>
      <c r="J85" s="49" t="s">
        <v>295</v>
      </c>
      <c r="K85" s="48" t="s">
        <v>296</v>
      </c>
      <c r="L85" s="48" t="s">
        <v>297</v>
      </c>
      <c r="M85" s="49" t="s">
        <v>258</v>
      </c>
      <c r="N85" s="49" t="s">
        <v>298</v>
      </c>
      <c r="O85" s="50" t="s">
        <v>299</v>
      </c>
      <c r="P85" s="51" t="s">
        <v>300</v>
      </c>
    </row>
    <row r="86" spans="1:16" x14ac:dyDescent="0.2">
      <c r="B86" s="3"/>
      <c r="F86" s="3"/>
    </row>
    <row r="87" spans="1:16" x14ac:dyDescent="0.2">
      <c r="B87" s="3"/>
      <c r="F87" s="3"/>
    </row>
    <row r="88" spans="1:16" x14ac:dyDescent="0.2">
      <c r="B88" s="3"/>
      <c r="F88" s="3"/>
    </row>
    <row r="89" spans="1:16" x14ac:dyDescent="0.2">
      <c r="B89" s="3"/>
      <c r="F89" s="3"/>
    </row>
    <row r="90" spans="1:16" x14ac:dyDescent="0.2">
      <c r="B90" s="3"/>
      <c r="F90" s="3"/>
    </row>
    <row r="91" spans="1:16" x14ac:dyDescent="0.2">
      <c r="B91" s="3"/>
      <c r="F91" s="3"/>
    </row>
    <row r="92" spans="1:16" x14ac:dyDescent="0.2">
      <c r="B92" s="3"/>
      <c r="F92" s="3"/>
    </row>
    <row r="93" spans="1:16" x14ac:dyDescent="0.2">
      <c r="B93" s="3"/>
      <c r="F93" s="3"/>
    </row>
    <row r="94" spans="1:16" x14ac:dyDescent="0.2">
      <c r="B94" s="3"/>
      <c r="F94" s="3"/>
    </row>
    <row r="95" spans="1:16" x14ac:dyDescent="0.2">
      <c r="B95" s="3"/>
      <c r="F95" s="3"/>
    </row>
    <row r="96" spans="1:1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</sheetData>
  <phoneticPr fontId="8" type="noConversion"/>
  <hyperlinks>
    <hyperlink ref="P11" r:id="rId1" display="http://www.konkoly.hu/cgi-bin/IBVS?5843" xr:uid="{00000000-0004-0000-0100-000000000000}"/>
    <hyperlink ref="P12" r:id="rId2" display="http://www.konkoly.hu/cgi-bin/IBVS?5690" xr:uid="{00000000-0004-0000-0100-000001000000}"/>
    <hyperlink ref="P13" r:id="rId3" display="http://www.konkoly.hu/cgi-bin/IBVS?5897" xr:uid="{00000000-0004-0000-0100-000002000000}"/>
    <hyperlink ref="P83" r:id="rId4" display="http://vsolj.cetus-net.org/no48.pdf" xr:uid="{00000000-0004-0000-0100-000003000000}"/>
    <hyperlink ref="P84" r:id="rId5" display="http://vsolj.cetus-net.org/no48.pdf" xr:uid="{00000000-0004-0000-0100-000004000000}"/>
    <hyperlink ref="P14" r:id="rId6" display="http://www.konkoly.hu/cgi-bin/IBVS?6007" xr:uid="{00000000-0004-0000-0100-000005000000}"/>
    <hyperlink ref="P85" r:id="rId7" display="http://var.astro.cz/oejv/issues/oejv0162.pdf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2024-01-26T02:52:05Z</dcterms:modified>
</cp:coreProperties>
</file>