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D7F4BF7-7965-4D36-AC70-EBDEA572EE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9" i="1" l="1"/>
  <c r="F169" i="1" s="1"/>
  <c r="G169" i="1" s="1"/>
  <c r="K169" i="1" s="1"/>
  <c r="Q169" i="1"/>
  <c r="E170" i="1"/>
  <c r="F170" i="1"/>
  <c r="G170" i="1" s="1"/>
  <c r="K170" i="1" s="1"/>
  <c r="Q170" i="1"/>
  <c r="E171" i="1"/>
  <c r="F171" i="1" s="1"/>
  <c r="G171" i="1" s="1"/>
  <c r="K171" i="1" s="1"/>
  <c r="Q171" i="1"/>
  <c r="C7" i="1"/>
  <c r="C8" i="1"/>
  <c r="C138" i="1"/>
  <c r="E138" i="1"/>
  <c r="F138" i="1"/>
  <c r="G138" i="1"/>
  <c r="E139" i="1"/>
  <c r="F139" i="1"/>
  <c r="G139" i="1"/>
  <c r="I139" i="1"/>
  <c r="E140" i="1"/>
  <c r="F140" i="1"/>
  <c r="G140" i="1"/>
  <c r="E141" i="1"/>
  <c r="F141" i="1"/>
  <c r="G141" i="1"/>
  <c r="E142" i="1"/>
  <c r="F142" i="1"/>
  <c r="G142" i="1"/>
  <c r="K142" i="1"/>
  <c r="E143" i="1"/>
  <c r="F143" i="1"/>
  <c r="G143" i="1"/>
  <c r="E144" i="1"/>
  <c r="F144" i="1"/>
  <c r="G144" i="1"/>
  <c r="K144" i="1"/>
  <c r="E145" i="1"/>
  <c r="F145" i="1"/>
  <c r="G145" i="1"/>
  <c r="I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I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K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K164" i="1"/>
  <c r="E165" i="1"/>
  <c r="F165" i="1"/>
  <c r="G165" i="1"/>
  <c r="I165" i="1"/>
  <c r="E166" i="1"/>
  <c r="F166" i="1"/>
  <c r="G166" i="1"/>
  <c r="E167" i="1"/>
  <c r="F167" i="1"/>
  <c r="G167" i="1"/>
  <c r="K167" i="1"/>
  <c r="E168" i="1"/>
  <c r="F168" i="1"/>
  <c r="G168" i="1"/>
  <c r="K168" i="1"/>
  <c r="D9" i="1"/>
  <c r="C9" i="1"/>
  <c r="E126" i="1"/>
  <c r="F126" i="1"/>
  <c r="G126" i="1"/>
  <c r="E127" i="1"/>
  <c r="F127" i="1"/>
  <c r="G127" i="1"/>
  <c r="N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I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Q167" i="1"/>
  <c r="Q168" i="1"/>
  <c r="Q166" i="1"/>
  <c r="K166" i="1"/>
  <c r="Q164" i="1"/>
  <c r="Q165" i="1"/>
  <c r="Q163" i="1"/>
  <c r="Q162" i="1"/>
  <c r="Q161" i="1"/>
  <c r="Q160" i="1"/>
  <c r="Q159" i="1"/>
  <c r="Q155" i="1"/>
  <c r="Q153" i="1"/>
  <c r="Q152" i="1"/>
  <c r="Q151" i="1"/>
  <c r="Q150" i="1"/>
  <c r="Q149" i="1"/>
  <c r="Q148" i="1"/>
  <c r="Q147" i="1"/>
  <c r="Q145" i="1"/>
  <c r="Q143" i="1"/>
  <c r="Q141" i="1"/>
  <c r="Q139" i="1"/>
  <c r="Q137" i="1"/>
  <c r="Q126" i="1"/>
  <c r="Q119" i="1"/>
  <c r="Q118" i="1"/>
  <c r="Q117" i="1"/>
  <c r="Q115" i="1"/>
  <c r="Q114" i="1"/>
  <c r="Q113" i="1"/>
  <c r="Q112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G153" i="2"/>
  <c r="C153" i="2"/>
  <c r="G152" i="2"/>
  <c r="C152" i="2"/>
  <c r="G151" i="2"/>
  <c r="C151" i="2"/>
  <c r="G150" i="2"/>
  <c r="C150" i="2"/>
  <c r="E150" i="2"/>
  <c r="G149" i="2"/>
  <c r="C149" i="2"/>
  <c r="G148" i="2"/>
  <c r="C148" i="2"/>
  <c r="G36" i="2"/>
  <c r="C36" i="2"/>
  <c r="G35" i="2"/>
  <c r="C35" i="2"/>
  <c r="G34" i="2"/>
  <c r="C34" i="2"/>
  <c r="E34" i="2"/>
  <c r="G147" i="2"/>
  <c r="C147" i="2"/>
  <c r="G33" i="2"/>
  <c r="C33" i="2"/>
  <c r="G146" i="2"/>
  <c r="C146" i="2"/>
  <c r="E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32" i="2"/>
  <c r="C32" i="2"/>
  <c r="G139" i="2"/>
  <c r="C139" i="2"/>
  <c r="G31" i="2"/>
  <c r="C31" i="2"/>
  <c r="E31" i="2"/>
  <c r="G138" i="2"/>
  <c r="C138" i="2"/>
  <c r="G30" i="2"/>
  <c r="C30" i="2"/>
  <c r="G137" i="2"/>
  <c r="C137" i="2"/>
  <c r="G29" i="2"/>
  <c r="C29" i="2"/>
  <c r="G136" i="2"/>
  <c r="C136" i="2"/>
  <c r="G135" i="2"/>
  <c r="C135" i="2"/>
  <c r="G28" i="2"/>
  <c r="C28" i="2"/>
  <c r="G27" i="2"/>
  <c r="C27" i="2"/>
  <c r="G26" i="2"/>
  <c r="C26" i="2"/>
  <c r="G25" i="2"/>
  <c r="C25" i="2"/>
  <c r="G24" i="2"/>
  <c r="C24" i="2"/>
  <c r="G23" i="2"/>
  <c r="C23" i="2"/>
  <c r="E23" i="2"/>
  <c r="G22" i="2"/>
  <c r="C22" i="2"/>
  <c r="G21" i="2"/>
  <c r="C21" i="2"/>
  <c r="G20" i="2"/>
  <c r="C20" i="2"/>
  <c r="E20" i="2"/>
  <c r="G134" i="2"/>
  <c r="C134" i="2"/>
  <c r="G19" i="2"/>
  <c r="C19" i="2"/>
  <c r="G18" i="2"/>
  <c r="C18" i="2"/>
  <c r="G17" i="2"/>
  <c r="C17" i="2"/>
  <c r="G16" i="2"/>
  <c r="C16" i="2"/>
  <c r="G15" i="2"/>
  <c r="C15" i="2"/>
  <c r="G14" i="2"/>
  <c r="C14" i="2"/>
  <c r="G133" i="2"/>
  <c r="C133" i="2"/>
  <c r="E133" i="2"/>
  <c r="G132" i="2"/>
  <c r="C132" i="2"/>
  <c r="G131" i="2"/>
  <c r="C131" i="2"/>
  <c r="G13" i="2"/>
  <c r="C13" i="2"/>
  <c r="G130" i="2"/>
  <c r="C130" i="2"/>
  <c r="G129" i="2"/>
  <c r="C129" i="2"/>
  <c r="E129" i="2"/>
  <c r="G128" i="2"/>
  <c r="C128" i="2"/>
  <c r="G127" i="2"/>
  <c r="C127" i="2"/>
  <c r="G12" i="2"/>
  <c r="C12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E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E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E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E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E87" i="2"/>
  <c r="G86" i="2"/>
  <c r="C86" i="2"/>
  <c r="G85" i="2"/>
  <c r="C85" i="2"/>
  <c r="G84" i="2"/>
  <c r="C84" i="2"/>
  <c r="G83" i="2"/>
  <c r="C83" i="2"/>
  <c r="G82" i="2"/>
  <c r="C82" i="2"/>
  <c r="E82" i="2"/>
  <c r="G81" i="2"/>
  <c r="C81" i="2"/>
  <c r="G80" i="2"/>
  <c r="C80" i="2"/>
  <c r="G11" i="2"/>
  <c r="C11" i="2"/>
  <c r="E11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36" i="2"/>
  <c r="B36" i="2"/>
  <c r="D36" i="2"/>
  <c r="A36" i="2"/>
  <c r="H35" i="2"/>
  <c r="B35" i="2"/>
  <c r="D35" i="2"/>
  <c r="A35" i="2"/>
  <c r="H34" i="2"/>
  <c r="B34" i="2"/>
  <c r="D34" i="2"/>
  <c r="A34" i="2"/>
  <c r="H147" i="2"/>
  <c r="B147" i="2"/>
  <c r="D147" i="2"/>
  <c r="A147" i="2"/>
  <c r="H33" i="2"/>
  <c r="B33" i="2"/>
  <c r="D33" i="2"/>
  <c r="A33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32" i="2"/>
  <c r="B32" i="2"/>
  <c r="D32" i="2"/>
  <c r="A32" i="2"/>
  <c r="H139" i="2"/>
  <c r="B139" i="2"/>
  <c r="D139" i="2"/>
  <c r="A139" i="2"/>
  <c r="H31" i="2"/>
  <c r="B31" i="2"/>
  <c r="D31" i="2"/>
  <c r="A31" i="2"/>
  <c r="H138" i="2"/>
  <c r="B138" i="2"/>
  <c r="D138" i="2"/>
  <c r="A138" i="2"/>
  <c r="H30" i="2"/>
  <c r="B30" i="2"/>
  <c r="D30" i="2"/>
  <c r="A30" i="2"/>
  <c r="H137" i="2"/>
  <c r="B137" i="2"/>
  <c r="D137" i="2"/>
  <c r="A137" i="2"/>
  <c r="H29" i="2"/>
  <c r="B29" i="2"/>
  <c r="D29" i="2"/>
  <c r="A29" i="2"/>
  <c r="H136" i="2"/>
  <c r="B136" i="2"/>
  <c r="D136" i="2"/>
  <c r="A136" i="2"/>
  <c r="H135" i="2"/>
  <c r="B135" i="2"/>
  <c r="D135" i="2"/>
  <c r="A135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34" i="2"/>
  <c r="B134" i="2"/>
  <c r="D134" i="2"/>
  <c r="A134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" i="2"/>
  <c r="B13" i="2"/>
  <c r="D13" i="2"/>
  <c r="A13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" i="2"/>
  <c r="B12" i="2"/>
  <c r="D12" i="2"/>
  <c r="A12" i="2"/>
  <c r="H126" i="2"/>
  <c r="B126" i="2"/>
  <c r="D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F107" i="2"/>
  <c r="D107" i="2"/>
  <c r="B107" i="2"/>
  <c r="A107" i="2"/>
  <c r="H106" i="2"/>
  <c r="B106" i="2"/>
  <c r="F106" i="2"/>
  <c r="D106" i="2"/>
  <c r="A106" i="2"/>
  <c r="H105" i="2"/>
  <c r="B105" i="2"/>
  <c r="F105" i="2"/>
  <c r="D105" i="2"/>
  <c r="A105" i="2"/>
  <c r="H104" i="2"/>
  <c r="B104" i="2"/>
  <c r="F104" i="2"/>
  <c r="D104" i="2"/>
  <c r="A104" i="2"/>
  <c r="H103" i="2"/>
  <c r="F103" i="2"/>
  <c r="D103" i="2"/>
  <c r="B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11" i="2"/>
  <c r="B11" i="2"/>
  <c r="D11" i="2"/>
  <c r="A11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Q156" i="1"/>
  <c r="Q157" i="1"/>
  <c r="Q158" i="1"/>
  <c r="F16" i="1"/>
  <c r="F17" i="1" s="1"/>
  <c r="C17" i="1"/>
  <c r="Q154" i="1"/>
  <c r="Q144" i="1"/>
  <c r="Q146" i="1"/>
  <c r="Q111" i="1"/>
  <c r="Q142" i="1"/>
  <c r="Q140" i="1"/>
  <c r="Q116" i="1"/>
  <c r="Q120" i="1"/>
  <c r="Q121" i="1"/>
  <c r="Q122" i="1"/>
  <c r="Q123" i="1"/>
  <c r="Q124" i="1"/>
  <c r="Q125" i="1"/>
  <c r="Q127" i="1"/>
  <c r="Q128" i="1"/>
  <c r="Q129" i="1"/>
  <c r="Q130" i="1"/>
  <c r="Q131" i="1"/>
  <c r="Q132" i="1"/>
  <c r="Q133" i="1"/>
  <c r="Q134" i="1"/>
  <c r="Q135" i="1"/>
  <c r="Q136" i="1"/>
  <c r="Q138" i="1"/>
  <c r="E47" i="1"/>
  <c r="F47" i="1"/>
  <c r="G47" i="1"/>
  <c r="I47" i="1"/>
  <c r="E39" i="1"/>
  <c r="E55" i="2"/>
  <c r="E31" i="1"/>
  <c r="E47" i="2"/>
  <c r="E63" i="1"/>
  <c r="F63" i="1"/>
  <c r="G63" i="1"/>
  <c r="I63" i="1"/>
  <c r="E87" i="1"/>
  <c r="E103" i="1"/>
  <c r="E119" i="1"/>
  <c r="F119" i="1"/>
  <c r="E142" i="2"/>
  <c r="E79" i="1"/>
  <c r="F79" i="1"/>
  <c r="G79" i="1"/>
  <c r="I79" i="1"/>
  <c r="E95" i="1"/>
  <c r="F95" i="1"/>
  <c r="G95" i="1"/>
  <c r="E21" i="1"/>
  <c r="E23" i="1"/>
  <c r="F23" i="1"/>
  <c r="G23" i="1"/>
  <c r="I23" i="1"/>
  <c r="E25" i="1"/>
  <c r="E29" i="1"/>
  <c r="F29" i="1"/>
  <c r="F31" i="1"/>
  <c r="G31" i="1"/>
  <c r="I31" i="1"/>
  <c r="E33" i="1"/>
  <c r="F33" i="1"/>
  <c r="E37" i="1"/>
  <c r="F37" i="1"/>
  <c r="E41" i="1"/>
  <c r="F41" i="1"/>
  <c r="E45" i="1"/>
  <c r="E49" i="1"/>
  <c r="F49" i="1"/>
  <c r="G49" i="1"/>
  <c r="I49" i="1"/>
  <c r="E53" i="1"/>
  <c r="E55" i="1"/>
  <c r="F55" i="1"/>
  <c r="G55" i="1"/>
  <c r="I55" i="1"/>
  <c r="E57" i="1"/>
  <c r="F57" i="1"/>
  <c r="E61" i="1"/>
  <c r="E77" i="2"/>
  <c r="E65" i="1"/>
  <c r="F65" i="1"/>
  <c r="G65" i="1"/>
  <c r="I65" i="1"/>
  <c r="E69" i="1"/>
  <c r="E71" i="1"/>
  <c r="F71" i="1"/>
  <c r="G71" i="1"/>
  <c r="I71" i="1"/>
  <c r="E73" i="1"/>
  <c r="F73" i="1"/>
  <c r="G73" i="1"/>
  <c r="I73" i="1"/>
  <c r="E77" i="1"/>
  <c r="E81" i="1"/>
  <c r="F81" i="1"/>
  <c r="G81" i="1"/>
  <c r="I81" i="1"/>
  <c r="E85" i="1"/>
  <c r="F87" i="1"/>
  <c r="G87" i="1"/>
  <c r="I87" i="1"/>
  <c r="E89" i="1"/>
  <c r="F89" i="1"/>
  <c r="G89" i="1"/>
  <c r="I89" i="1"/>
  <c r="E93" i="1"/>
  <c r="I95" i="1"/>
  <c r="E97" i="1"/>
  <c r="E101" i="1"/>
  <c r="F101" i="1"/>
  <c r="F103" i="1"/>
  <c r="G103" i="1"/>
  <c r="I103" i="1"/>
  <c r="E105" i="1"/>
  <c r="F105" i="1"/>
  <c r="E109" i="1"/>
  <c r="E114" i="1"/>
  <c r="F114" i="1"/>
  <c r="G114" i="1"/>
  <c r="I114" i="1"/>
  <c r="E116" i="1"/>
  <c r="E124" i="1"/>
  <c r="I131" i="1"/>
  <c r="K154" i="1"/>
  <c r="E22" i="1"/>
  <c r="E26" i="1"/>
  <c r="F26" i="1"/>
  <c r="G26" i="1"/>
  <c r="I26" i="1"/>
  <c r="E30" i="1"/>
  <c r="E34" i="1"/>
  <c r="F34" i="1"/>
  <c r="E38" i="1"/>
  <c r="E42" i="1"/>
  <c r="F42" i="1"/>
  <c r="G42" i="1"/>
  <c r="I42" i="1"/>
  <c r="E46" i="1"/>
  <c r="E50" i="1"/>
  <c r="E66" i="2"/>
  <c r="F50" i="1"/>
  <c r="G50" i="1"/>
  <c r="I50" i="1"/>
  <c r="E54" i="1"/>
  <c r="E58" i="1"/>
  <c r="F58" i="1"/>
  <c r="E62" i="1"/>
  <c r="E66" i="1"/>
  <c r="F66" i="1"/>
  <c r="E70" i="1"/>
  <c r="F70" i="1"/>
  <c r="G70" i="1"/>
  <c r="I70" i="1"/>
  <c r="E74" i="1"/>
  <c r="F74" i="1"/>
  <c r="G74" i="1"/>
  <c r="I74" i="1"/>
  <c r="E78" i="1"/>
  <c r="F78" i="1"/>
  <c r="G78" i="1"/>
  <c r="I78" i="1"/>
  <c r="E82" i="1"/>
  <c r="F82" i="1"/>
  <c r="E86" i="1"/>
  <c r="F86" i="1"/>
  <c r="G86" i="1"/>
  <c r="I86" i="1"/>
  <c r="E90" i="1"/>
  <c r="F90" i="1"/>
  <c r="G90" i="1"/>
  <c r="I90" i="1"/>
  <c r="E94" i="1"/>
  <c r="F94" i="1"/>
  <c r="G94" i="1"/>
  <c r="I94" i="1"/>
  <c r="E98" i="1"/>
  <c r="F98" i="1"/>
  <c r="G98" i="1"/>
  <c r="I98" i="1"/>
  <c r="E102" i="1"/>
  <c r="F102" i="1"/>
  <c r="G102" i="1"/>
  <c r="I102" i="1"/>
  <c r="E106" i="1"/>
  <c r="F106" i="1"/>
  <c r="G106" i="1"/>
  <c r="I106" i="1"/>
  <c r="E110" i="1"/>
  <c r="F110" i="1"/>
  <c r="G110" i="1"/>
  <c r="I110" i="1"/>
  <c r="E115" i="1"/>
  <c r="F115" i="1"/>
  <c r="G115" i="1"/>
  <c r="I115" i="1"/>
  <c r="I150" i="1"/>
  <c r="I162" i="1"/>
  <c r="I130" i="1"/>
  <c r="E120" i="1"/>
  <c r="E125" i="1"/>
  <c r="F125" i="1"/>
  <c r="G125" i="1"/>
  <c r="E123" i="1"/>
  <c r="F123" i="1"/>
  <c r="G123" i="1"/>
  <c r="I123" i="1"/>
  <c r="K146" i="1"/>
  <c r="E27" i="1"/>
  <c r="F27" i="1"/>
  <c r="G27" i="1"/>
  <c r="I27" i="1"/>
  <c r="E35" i="1"/>
  <c r="F35" i="1"/>
  <c r="G35" i="1"/>
  <c r="I35" i="1"/>
  <c r="E43" i="1"/>
  <c r="F43" i="1"/>
  <c r="G43" i="1"/>
  <c r="I43" i="1"/>
  <c r="E51" i="1"/>
  <c r="F51" i="1"/>
  <c r="G51" i="1"/>
  <c r="I51" i="1"/>
  <c r="E59" i="1"/>
  <c r="F59" i="1"/>
  <c r="G59" i="1"/>
  <c r="I59" i="1"/>
  <c r="E67" i="1"/>
  <c r="F67" i="1"/>
  <c r="G67" i="1"/>
  <c r="I67" i="1"/>
  <c r="E75" i="1"/>
  <c r="F75" i="1"/>
  <c r="G75" i="1"/>
  <c r="I75" i="1"/>
  <c r="E83" i="1"/>
  <c r="F83" i="1"/>
  <c r="G83" i="1"/>
  <c r="I83" i="1"/>
  <c r="E91" i="1"/>
  <c r="E99" i="1"/>
  <c r="G105" i="1"/>
  <c r="I105" i="1"/>
  <c r="E107" i="1"/>
  <c r="F107" i="1"/>
  <c r="G107" i="1"/>
  <c r="I107" i="1"/>
  <c r="E112" i="1"/>
  <c r="E117" i="1"/>
  <c r="G119" i="1"/>
  <c r="I119" i="1"/>
  <c r="I149" i="1"/>
  <c r="I153" i="1"/>
  <c r="I161" i="1"/>
  <c r="J135" i="1"/>
  <c r="E121" i="1"/>
  <c r="E15" i="2"/>
  <c r="E122" i="1"/>
  <c r="F122" i="1"/>
  <c r="G122" i="1"/>
  <c r="I122" i="1"/>
  <c r="K140" i="1"/>
  <c r="K158" i="1"/>
  <c r="J156" i="1"/>
  <c r="E24" i="1"/>
  <c r="E28" i="1"/>
  <c r="F28" i="1"/>
  <c r="G28" i="1"/>
  <c r="I28" i="1"/>
  <c r="E32" i="1"/>
  <c r="F32" i="1"/>
  <c r="G32" i="1"/>
  <c r="I32" i="1"/>
  <c r="G34" i="1"/>
  <c r="I34" i="1"/>
  <c r="E36" i="1"/>
  <c r="F36" i="1"/>
  <c r="G36" i="1"/>
  <c r="I36" i="1"/>
  <c r="E40" i="1"/>
  <c r="F40" i="1"/>
  <c r="G40" i="1"/>
  <c r="I40" i="1"/>
  <c r="E44" i="1"/>
  <c r="F44" i="1"/>
  <c r="G44" i="1"/>
  <c r="I44" i="1"/>
  <c r="E48" i="1"/>
  <c r="F48" i="1"/>
  <c r="G48" i="1"/>
  <c r="I48" i="1"/>
  <c r="E52" i="1"/>
  <c r="F52" i="1"/>
  <c r="G52" i="1"/>
  <c r="I52" i="1"/>
  <c r="E56" i="1"/>
  <c r="F56" i="1"/>
  <c r="G56" i="1"/>
  <c r="I56" i="1"/>
  <c r="G58" i="1"/>
  <c r="I58" i="1"/>
  <c r="E60" i="1"/>
  <c r="F60" i="1"/>
  <c r="G60" i="1"/>
  <c r="I60" i="1"/>
  <c r="E64" i="1"/>
  <c r="G66" i="1"/>
  <c r="I66" i="1"/>
  <c r="E68" i="1"/>
  <c r="F68" i="1"/>
  <c r="G68" i="1"/>
  <c r="I68" i="1"/>
  <c r="E72" i="1"/>
  <c r="F72" i="1"/>
  <c r="G72" i="1"/>
  <c r="I72" i="1"/>
  <c r="E76" i="1"/>
  <c r="E80" i="1"/>
  <c r="F80" i="1"/>
  <c r="G80" i="1"/>
  <c r="G82" i="1"/>
  <c r="I82" i="1"/>
  <c r="E84" i="1"/>
  <c r="F84" i="1"/>
  <c r="G84" i="1"/>
  <c r="E88" i="1"/>
  <c r="F88" i="1"/>
  <c r="E92" i="1"/>
  <c r="E96" i="1"/>
  <c r="E100" i="1"/>
  <c r="E104" i="1"/>
  <c r="E120" i="2"/>
  <c r="E108" i="1"/>
  <c r="E113" i="1"/>
  <c r="E118" i="1"/>
  <c r="F118" i="1"/>
  <c r="G118" i="1"/>
  <c r="I118" i="1"/>
  <c r="I141" i="1"/>
  <c r="I148" i="1"/>
  <c r="I160" i="1"/>
  <c r="J136" i="1"/>
  <c r="E111" i="1"/>
  <c r="F111" i="1"/>
  <c r="G111" i="1"/>
  <c r="I111" i="1"/>
  <c r="E76" i="2"/>
  <c r="E98" i="2"/>
  <c r="E114" i="2"/>
  <c r="E132" i="2"/>
  <c r="E16" i="2"/>
  <c r="E27" i="2"/>
  <c r="E29" i="2"/>
  <c r="E141" i="2"/>
  <c r="E145" i="2"/>
  <c r="E153" i="2"/>
  <c r="H138" i="1"/>
  <c r="E32" i="2"/>
  <c r="E33" i="2"/>
  <c r="E36" i="2"/>
  <c r="E151" i="2"/>
  <c r="J126" i="1"/>
  <c r="F108" i="1"/>
  <c r="G108" i="1"/>
  <c r="I108" i="1"/>
  <c r="E124" i="2"/>
  <c r="F100" i="1"/>
  <c r="G100" i="1"/>
  <c r="I100" i="1"/>
  <c r="E116" i="2"/>
  <c r="I84" i="1"/>
  <c r="E100" i="2"/>
  <c r="F76" i="1"/>
  <c r="G76" i="1"/>
  <c r="I76" i="1"/>
  <c r="E92" i="2"/>
  <c r="E84" i="2"/>
  <c r="I155" i="1"/>
  <c r="E147" i="2"/>
  <c r="E18" i="2"/>
  <c r="F124" i="1"/>
  <c r="G124" i="1"/>
  <c r="I124" i="1"/>
  <c r="I129" i="1"/>
  <c r="E22" i="2"/>
  <c r="I163" i="1"/>
  <c r="E152" i="2"/>
  <c r="I151" i="1"/>
  <c r="E144" i="2"/>
  <c r="E136" i="2"/>
  <c r="F112" i="1"/>
  <c r="G112" i="1"/>
  <c r="I112" i="1"/>
  <c r="E127" i="2"/>
  <c r="I125" i="1"/>
  <c r="E19" i="2"/>
  <c r="J134" i="1"/>
  <c r="E26" i="2"/>
  <c r="F109" i="1"/>
  <c r="G109" i="1"/>
  <c r="I109" i="1"/>
  <c r="E125" i="2"/>
  <c r="G101" i="1"/>
  <c r="I101" i="1"/>
  <c r="E117" i="2"/>
  <c r="F93" i="1"/>
  <c r="G93" i="1"/>
  <c r="I93" i="1"/>
  <c r="E109" i="2"/>
  <c r="F85" i="1"/>
  <c r="G85" i="1"/>
  <c r="I85" i="1"/>
  <c r="E101" i="2"/>
  <c r="F77" i="1"/>
  <c r="G77" i="1"/>
  <c r="I77" i="1"/>
  <c r="E93" i="2"/>
  <c r="F69" i="1"/>
  <c r="G69" i="1"/>
  <c r="I69" i="1"/>
  <c r="E85" i="2"/>
  <c r="F61" i="1"/>
  <c r="G61" i="1"/>
  <c r="I61" i="1"/>
  <c r="F53" i="1"/>
  <c r="G53" i="1"/>
  <c r="I53" i="1"/>
  <c r="E69" i="2"/>
  <c r="F45" i="1"/>
  <c r="G45" i="1"/>
  <c r="I45" i="1"/>
  <c r="E61" i="2"/>
  <c r="G37" i="1"/>
  <c r="I37" i="1"/>
  <c r="E53" i="2"/>
  <c r="G29" i="1"/>
  <c r="I29" i="1"/>
  <c r="E45" i="2"/>
  <c r="F21" i="1"/>
  <c r="G21" i="1"/>
  <c r="I21" i="1"/>
  <c r="E37" i="2"/>
  <c r="E143" i="2"/>
  <c r="E149" i="2"/>
  <c r="E134" i="2"/>
  <c r="E123" i="2"/>
  <c r="E60" i="2"/>
  <c r="E64" i="2"/>
  <c r="E35" i="2"/>
  <c r="E137" i="2"/>
  <c r="E83" i="2"/>
  <c r="E52" i="2"/>
  <c r="E50" i="2"/>
  <c r="E89" i="2"/>
  <c r="E102" i="2"/>
  <c r="E39" i="2"/>
  <c r="F96" i="1"/>
  <c r="G96" i="1"/>
  <c r="I96" i="1"/>
  <c r="E112" i="2"/>
  <c r="G88" i="1"/>
  <c r="I88" i="1"/>
  <c r="E104" i="2"/>
  <c r="I80" i="1"/>
  <c r="E96" i="2"/>
  <c r="E88" i="2"/>
  <c r="F64" i="1"/>
  <c r="G64" i="1"/>
  <c r="I64" i="1"/>
  <c r="E80" i="2"/>
  <c r="E25" i="2"/>
  <c r="I133" i="1"/>
  <c r="F121" i="1"/>
  <c r="G121" i="1"/>
  <c r="I121" i="1"/>
  <c r="I137" i="1"/>
  <c r="E135" i="2"/>
  <c r="F62" i="1"/>
  <c r="G62" i="1"/>
  <c r="I62" i="1"/>
  <c r="E78" i="2"/>
  <c r="F54" i="1"/>
  <c r="G54" i="1"/>
  <c r="I54" i="1"/>
  <c r="E70" i="2"/>
  <c r="F46" i="1"/>
  <c r="G46" i="1"/>
  <c r="I46" i="1"/>
  <c r="E62" i="2"/>
  <c r="F38" i="1"/>
  <c r="G38" i="1"/>
  <c r="I38" i="1"/>
  <c r="E54" i="2"/>
  <c r="F30" i="1"/>
  <c r="G30" i="1"/>
  <c r="I30" i="1"/>
  <c r="E46" i="2"/>
  <c r="F22" i="1"/>
  <c r="G22" i="1"/>
  <c r="I22" i="1"/>
  <c r="E38" i="2"/>
  <c r="E13" i="2"/>
  <c r="F116" i="1"/>
  <c r="G116" i="1"/>
  <c r="I116" i="1"/>
  <c r="E139" i="2"/>
  <c r="E122" i="2"/>
  <c r="E90" i="2"/>
  <c r="E118" i="2"/>
  <c r="E97" i="2"/>
  <c r="E105" i="2"/>
  <c r="E42" i="2"/>
  <c r="E21" i="2"/>
  <c r="I159" i="1"/>
  <c r="E148" i="2"/>
  <c r="I147" i="1"/>
  <c r="E140" i="2"/>
  <c r="F117" i="1"/>
  <c r="G117" i="1"/>
  <c r="I117" i="1"/>
  <c r="E131" i="2"/>
  <c r="F120" i="1"/>
  <c r="G120" i="1"/>
  <c r="I120" i="1"/>
  <c r="E14" i="2"/>
  <c r="I143" i="1"/>
  <c r="E138" i="2"/>
  <c r="G57" i="1"/>
  <c r="I57" i="1"/>
  <c r="E73" i="2"/>
  <c r="E65" i="2"/>
  <c r="G41" i="1"/>
  <c r="I41" i="1"/>
  <c r="E57" i="2"/>
  <c r="G33" i="1"/>
  <c r="I33" i="1"/>
  <c r="E49" i="2"/>
  <c r="F25" i="1"/>
  <c r="G25" i="1"/>
  <c r="I25" i="1"/>
  <c r="E41" i="2"/>
  <c r="E24" i="2"/>
  <c r="E99" i="2"/>
  <c r="E68" i="2"/>
  <c r="E56" i="2"/>
  <c r="E81" i="2"/>
  <c r="E58" i="2"/>
  <c r="E126" i="2"/>
  <c r="E71" i="2"/>
  <c r="F92" i="1"/>
  <c r="G92" i="1"/>
  <c r="I92" i="1"/>
  <c r="E108" i="2"/>
  <c r="E12" i="2"/>
  <c r="E48" i="2"/>
  <c r="E28" i="2"/>
  <c r="E106" i="2"/>
  <c r="E75" i="2"/>
  <c r="E43" i="2"/>
  <c r="E72" i="2"/>
  <c r="E110" i="2"/>
  <c r="E86" i="2"/>
  <c r="E74" i="2"/>
  <c r="I128" i="1"/>
  <c r="E67" i="2"/>
  <c r="E79" i="2"/>
  <c r="F91" i="1"/>
  <c r="G91" i="1"/>
  <c r="I91" i="1"/>
  <c r="E107" i="2"/>
  <c r="E121" i="2"/>
  <c r="E59" i="2"/>
  <c r="E30" i="2"/>
  <c r="F104" i="1"/>
  <c r="G104" i="1"/>
  <c r="I104" i="1"/>
  <c r="F97" i="1"/>
  <c r="G97" i="1"/>
  <c r="I97" i="1"/>
  <c r="E113" i="2"/>
  <c r="E115" i="2"/>
  <c r="F99" i="1"/>
  <c r="G99" i="1"/>
  <c r="I99" i="1"/>
  <c r="F113" i="1"/>
  <c r="G113" i="1"/>
  <c r="I113" i="1"/>
  <c r="E128" i="2"/>
  <c r="E130" i="2"/>
  <c r="E91" i="2"/>
  <c r="F24" i="1"/>
  <c r="G24" i="1"/>
  <c r="I24" i="1"/>
  <c r="E40" i="2"/>
  <c r="F39" i="1"/>
  <c r="G39" i="1"/>
  <c r="I39" i="1"/>
  <c r="E17" i="2"/>
  <c r="E51" i="2"/>
  <c r="E63" i="2"/>
  <c r="E44" i="2"/>
  <c r="E94" i="2"/>
  <c r="C11" i="1"/>
  <c r="C12" i="1"/>
  <c r="O171" i="1" l="1"/>
  <c r="O170" i="1"/>
  <c r="O169" i="1"/>
  <c r="O167" i="1"/>
  <c r="O22" i="1"/>
  <c r="O51" i="1"/>
  <c r="O29" i="1"/>
  <c r="O161" i="1"/>
  <c r="O44" i="1"/>
  <c r="O115" i="1"/>
  <c r="O56" i="1"/>
  <c r="O84" i="1"/>
  <c r="O42" i="1"/>
  <c r="O162" i="1"/>
  <c r="O75" i="1"/>
  <c r="O146" i="1"/>
  <c r="O58" i="1"/>
  <c r="O108" i="1"/>
  <c r="O151" i="1"/>
  <c r="O138" i="1"/>
  <c r="O82" i="1"/>
  <c r="O91" i="1"/>
  <c r="C15" i="1"/>
  <c r="O48" i="1"/>
  <c r="O21" i="1"/>
  <c r="O26" i="1"/>
  <c r="O95" i="1"/>
  <c r="O142" i="1"/>
  <c r="O69" i="1"/>
  <c r="O134" i="1"/>
  <c r="O152" i="1"/>
  <c r="O122" i="1"/>
  <c r="O89" i="1"/>
  <c r="O27" i="1"/>
  <c r="O55" i="1"/>
  <c r="O168" i="1"/>
  <c r="O109" i="1"/>
  <c r="O165" i="1"/>
  <c r="O118" i="1"/>
  <c r="O47" i="1"/>
  <c r="O157" i="1"/>
  <c r="O74" i="1"/>
  <c r="O121" i="1"/>
  <c r="O133" i="1"/>
  <c r="O143" i="1"/>
  <c r="O96" i="1"/>
  <c r="O31" i="1"/>
  <c r="O49" i="1"/>
  <c r="O145" i="1"/>
  <c r="O136" i="1"/>
  <c r="O85" i="1"/>
  <c r="O59" i="1"/>
  <c r="O33" i="1"/>
  <c r="O24" i="1"/>
  <c r="O147" i="1"/>
  <c r="O128" i="1"/>
  <c r="O117" i="1"/>
  <c r="O101" i="1"/>
  <c r="O88" i="1"/>
  <c r="O61" i="1"/>
  <c r="O57" i="1"/>
  <c r="O156" i="1"/>
  <c r="O153" i="1"/>
  <c r="O77" i="1"/>
  <c r="O102" i="1"/>
  <c r="O76" i="1"/>
  <c r="O148" i="1"/>
  <c r="O64" i="1"/>
  <c r="O30" i="1"/>
  <c r="O131" i="1"/>
  <c r="O100" i="1"/>
  <c r="O79" i="1"/>
  <c r="O28" i="1"/>
  <c r="O106" i="1"/>
  <c r="O103" i="1"/>
  <c r="O123" i="1"/>
  <c r="O164" i="1"/>
  <c r="O41" i="1"/>
  <c r="O160" i="1"/>
  <c r="O52" i="1"/>
  <c r="O97" i="1"/>
  <c r="O127" i="1"/>
  <c r="O163" i="1"/>
  <c r="O68" i="1"/>
  <c r="O81" i="1"/>
  <c r="O86" i="1"/>
  <c r="O36" i="1"/>
  <c r="O129" i="1"/>
  <c r="O80" i="1"/>
  <c r="O113" i="1"/>
  <c r="O67" i="1"/>
  <c r="O45" i="1"/>
  <c r="O70" i="1"/>
  <c r="O116" i="1"/>
  <c r="O78" i="1"/>
  <c r="O154" i="1"/>
  <c r="O105" i="1"/>
  <c r="O92" i="1"/>
  <c r="O53" i="1"/>
  <c r="O110" i="1"/>
  <c r="O120" i="1"/>
  <c r="O62" i="1"/>
  <c r="O90" i="1"/>
  <c r="O60" i="1"/>
  <c r="O107" i="1"/>
  <c r="O137" i="1"/>
  <c r="O46" i="1"/>
  <c r="O72" i="1"/>
  <c r="O39" i="1"/>
  <c r="O130" i="1"/>
  <c r="O66" i="1"/>
  <c r="O158" i="1"/>
  <c r="O63" i="1"/>
  <c r="O140" i="1"/>
  <c r="O114" i="1"/>
  <c r="O71" i="1"/>
  <c r="O73" i="1"/>
  <c r="O43" i="1"/>
  <c r="O50" i="1"/>
  <c r="O35" i="1"/>
  <c r="O155" i="1"/>
  <c r="O38" i="1"/>
  <c r="O124" i="1"/>
  <c r="O34" i="1"/>
  <c r="O65" i="1"/>
  <c r="O32" i="1"/>
  <c r="O40" i="1"/>
  <c r="O144" i="1"/>
  <c r="O166" i="1"/>
  <c r="O149" i="1"/>
  <c r="O159" i="1"/>
  <c r="O150" i="1"/>
  <c r="O23" i="1"/>
  <c r="O132" i="1"/>
  <c r="O87" i="1"/>
  <c r="O135" i="1"/>
  <c r="O94" i="1"/>
  <c r="O54" i="1"/>
  <c r="O25" i="1"/>
  <c r="O139" i="1"/>
  <c r="O37" i="1"/>
  <c r="O141" i="1"/>
  <c r="O125" i="1"/>
  <c r="O99" i="1"/>
  <c r="O93" i="1"/>
  <c r="O98" i="1"/>
  <c r="O112" i="1"/>
  <c r="O83" i="1"/>
  <c r="O111" i="1"/>
  <c r="O126" i="1"/>
  <c r="O119" i="1"/>
  <c r="O10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<sst xmlns="http://schemas.openxmlformats.org/spreadsheetml/2006/main" count="1553" uniqueCount="563">
  <si>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</si>
  <si>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</si>
  <si>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</si>
  <si>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</si>
  <si>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</si>
  <si>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</si>
  <si>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</si>
  <si>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</si>
  <si>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</si>
  <si>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</si>
  <si>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</si>
  <si>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</si>
  <si>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</si>
  <si>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</si>
  <si>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</si>
  <si>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</si>
  <si>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</si>
  <si>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</si>
  <si>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</si>
  <si>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</si>
  <si>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</si>
  <si>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</si>
  <si>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</si>
  <si>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</si>
  <si>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</si>
  <si>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</si>
  <si>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</si>
  <si>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</si>
  <si>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</si>
  <si>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</si>
  <si>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Bull...27</t>
  </si>
  <si>
    <t>B</t>
  </si>
  <si>
    <t>BBSAG Bull...28</t>
  </si>
  <si>
    <t>BBSAG Bull.2</t>
  </si>
  <si>
    <t>BBSAG Bull.5</t>
  </si>
  <si>
    <t>Diethelm R</t>
  </si>
  <si>
    <t>BBSAG Bull.13</t>
  </si>
  <si>
    <t>S</t>
  </si>
  <si>
    <t>BBSAG Bull.17</t>
  </si>
  <si>
    <t>S v</t>
  </si>
  <si>
    <t>BAAVSS 59,16</t>
  </si>
  <si>
    <t>K</t>
  </si>
  <si>
    <t>v</t>
  </si>
  <si>
    <t>BAV-M 46</t>
  </si>
  <si>
    <t>BAV-M 52</t>
  </si>
  <si>
    <t>BBSAG 90</t>
  </si>
  <si>
    <t>Paschke A</t>
  </si>
  <si>
    <t>BBSAG Bull.90</t>
  </si>
  <si>
    <t>BBSAG Bull.91</t>
  </si>
  <si>
    <t>phe</t>
  </si>
  <si>
    <t>BBSAG Bull.97</t>
  </si>
  <si>
    <t>V</t>
  </si>
  <si>
    <t>BAV-M 60</t>
  </si>
  <si>
    <t>Blaettler E</t>
  </si>
  <si>
    <t>BBSAG Bull.100</t>
  </si>
  <si>
    <t>II</t>
  </si>
  <si>
    <t>Srivastava 1988Ap&amp;SS.150..173S</t>
  </si>
  <si>
    <t>IBVS 5583</t>
  </si>
  <si>
    <t>I</t>
  </si>
  <si>
    <t>EB/KE:</t>
  </si>
  <si>
    <t>XY Cet / GSC 0051-0832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</si>
  <si>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</si>
  <si>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</si>
  <si>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</si>
  <si>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</si>
  <si>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</si>
  <si>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</si>
  <si>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</si>
  <si>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0795</t>
  </si>
  <si>
    <t>IBVS 5843</t>
  </si>
  <si>
    <t>IBVS 5920</t>
  </si>
  <si>
    <t>Add cycle</t>
  </si>
  <si>
    <t>Old Cycle</t>
  </si>
  <si>
    <t>IBVS 5992</t>
  </si>
  <si>
    <t>IBVS 6011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</si>
  <si>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</si>
  <si>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</si>
  <si>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</si>
  <si>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</si>
  <si>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</si>
  <si>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</si>
  <si>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</si>
  <si>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</si>
  <si>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</si>
  <si>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</si>
  <si>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</si>
  <si>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</si>
  <si>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2414925.882 </t>
  </si>
  <si>
    <t> 28.09.1899 09:10 </t>
  </si>
  <si>
    <t> -0.103 </t>
  </si>
  <si>
    <t>P </t>
  </si>
  <si>
    <t> H.Bauernfeind </t>
  </si>
  <si>
    <t> VB 7.72 </t>
  </si>
  <si>
    <t>2414981.630 </t>
  </si>
  <si>
    <t> 23.11.1899 03:07 </t>
  </si>
  <si>
    <t> 0.030 </t>
  </si>
  <si>
    <t>2415947.888 </t>
  </si>
  <si>
    <t> 17.07.1902 09:18 </t>
  </si>
  <si>
    <t> -0.009 </t>
  </si>
  <si>
    <t>2416399.770 </t>
  </si>
  <si>
    <t> 12.10.1903 06:28 </t>
  </si>
  <si>
    <t> 0.007 </t>
  </si>
  <si>
    <t>2416445.608 </t>
  </si>
  <si>
    <t> 27.11.1903 02:35 </t>
  </si>
  <si>
    <t> -0.037 </t>
  </si>
  <si>
    <t>2416484.581 </t>
  </si>
  <si>
    <t> 05.01.1904 01:56 </t>
  </si>
  <si>
    <t>2416741.841 </t>
  </si>
  <si>
    <t> 18.09.1904 08:11 </t>
  </si>
  <si>
    <t> 0.051 </t>
  </si>
  <si>
    <t>2416780.717 </t>
  </si>
  <si>
    <t> 27.10.1904 05:12 </t>
  </si>
  <si>
    <t>2416826.600 </t>
  </si>
  <si>
    <t> 12.12.1904 02:24 </t>
  </si>
  <si>
    <t> -0.002 </t>
  </si>
  <si>
    <t>2417069.846 </t>
  </si>
  <si>
    <t> 12.08.1905 08:18 </t>
  </si>
  <si>
    <t> -0.068 </t>
  </si>
  <si>
    <t>2417221.546 </t>
  </si>
  <si>
    <t> 11.01.1906 01:06 </t>
  </si>
  <si>
    <t> 0.083 </t>
  </si>
  <si>
    <t>2417563.572 </t>
  </si>
  <si>
    <t> 19.12.1906 01:43 </t>
  </si>
  <si>
    <t> 0.081 </t>
  </si>
  <si>
    <t>2417581.531 </t>
  </si>
  <si>
    <t> 06.01.1907 00:44 </t>
  </si>
  <si>
    <t> -0.034 </t>
  </si>
  <si>
    <t>2417817.839 </t>
  </si>
  <si>
    <t> 30.08.1907 08:08 </t>
  </si>
  <si>
    <t> -0.087 </t>
  </si>
  <si>
    <t>2417831.870 </t>
  </si>
  <si>
    <t> 13.09.1907 08:52 </t>
  </si>
  <si>
    <t> 0.041 </t>
  </si>
  <si>
    <t>2417866.635 </t>
  </si>
  <si>
    <t> 18.10.1907 03:14 </t>
  </si>
  <si>
    <t> 0.047 </t>
  </si>
  <si>
    <t>2417937.556 </t>
  </si>
  <si>
    <t> 28.12.1907 01:20 </t>
  </si>
  <si>
    <t> 0.059 </t>
  </si>
  <si>
    <t>2417969.477 </t>
  </si>
  <si>
    <t> 28.01.1908 23:26 </t>
  </si>
  <si>
    <t> 0.002 </t>
  </si>
  <si>
    <t>2418201.739 </t>
  </si>
  <si>
    <t> 17.09.1908 05:44 </t>
  </si>
  <si>
    <t> 0.075 </t>
  </si>
  <si>
    <t>2419002.599 </t>
  </si>
  <si>
    <t> 27.11.1910 02:22 </t>
  </si>
  <si>
    <t> 0.090 </t>
  </si>
  <si>
    <t>2419298.722 </t>
  </si>
  <si>
    <t> 19.09.1911 05:19 </t>
  </si>
  <si>
    <t> 0.067 </t>
  </si>
  <si>
    <t>2419683.783 </t>
  </si>
  <si>
    <t> 08.10.1912 06:47 </t>
  </si>
  <si>
    <t> -0.001 </t>
  </si>
  <si>
    <t>2419686.691 </t>
  </si>
  <si>
    <t> 11.10.1912 04:35 </t>
  </si>
  <si>
    <t> 0.127 </t>
  </si>
  <si>
    <t>2419690.760 </t>
  </si>
  <si>
    <t> 15.10.1912 06:14 </t>
  </si>
  <si>
    <t> 0.025 </t>
  </si>
  <si>
    <t>2419789.470 </t>
  </si>
  <si>
    <t> 21.01.1913 23:16 </t>
  </si>
  <si>
    <t> 0.019 </t>
  </si>
  <si>
    <t>2419979.865 </t>
  </si>
  <si>
    <t> 31.07.1913 08:45 </t>
  </si>
  <si>
    <t> -0.064 </t>
  </si>
  <si>
    <t>2420039.797 </t>
  </si>
  <si>
    <t> 29.09.1913 07:07 </t>
  </si>
  <si>
    <t> 0.082 </t>
  </si>
  <si>
    <t>2420131.515 </t>
  </si>
  <si>
    <t> 30.12.1913 00:21 </t>
  </si>
  <si>
    <t> 0.037 </t>
  </si>
  <si>
    <t>2420367.841 </t>
  </si>
  <si>
    <t> 23.08.1914 08:11 </t>
  </si>
  <si>
    <t>2420484.565 </t>
  </si>
  <si>
    <t> 18.12.1914 01:33 </t>
  </si>
  <si>
    <t>2420505.522 </t>
  </si>
  <si>
    <t> 08.01.1915 00:31 </t>
  </si>
  <si>
    <t> 0.038 </t>
  </si>
  <si>
    <t>2421161.723 </t>
  </si>
  <si>
    <t> 25.10.1916 05:21 </t>
  </si>
  <si>
    <t>2421168.709 </t>
  </si>
  <si>
    <t> 01.11.1916 05:00 </t>
  </si>
  <si>
    <t>2421574.583 </t>
  </si>
  <si>
    <t> 12.12.1917 01:59 </t>
  </si>
  <si>
    <t> -0.085 </t>
  </si>
  <si>
    <t>2421627.484 </t>
  </si>
  <si>
    <t> 02.02.1918 23:36 </t>
  </si>
  <si>
    <t> -0.017 </t>
  </si>
  <si>
    <t>2421990.474 </t>
  </si>
  <si>
    <t> 31.01.1919 23:22 </t>
  </si>
  <si>
    <t>2422001.490 </t>
  </si>
  <si>
    <t> 11.02.1919 23:45 </t>
  </si>
  <si>
    <t>2422219.794 </t>
  </si>
  <si>
    <t> 18.09.1919 07:03 </t>
  </si>
  <si>
    <t> 0.001 </t>
  </si>
  <si>
    <t>2422928.774 </t>
  </si>
  <si>
    <t> 27.08.1921 06:34 </t>
  </si>
  <si>
    <t> -0.101 </t>
  </si>
  <si>
    <t>2423323.753 </t>
  </si>
  <si>
    <t> 26.09.1922 06:04 </t>
  </si>
  <si>
    <t> 0.017 </t>
  </si>
  <si>
    <t>2423782.543 </t>
  </si>
  <si>
    <t> 29.12.1923 01:01 </t>
  </si>
  <si>
    <t> -0.010 </t>
  </si>
  <si>
    <t>2425189.638 </t>
  </si>
  <si>
    <t> 05.11.1927 03:18 </t>
  </si>
  <si>
    <t> 0.045 </t>
  </si>
  <si>
    <t>2426247.686 </t>
  </si>
  <si>
    <t> 28.09.1930 04:27 </t>
  </si>
  <si>
    <t> 0.032 </t>
  </si>
  <si>
    <t>2426734.271 </t>
  </si>
  <si>
    <t> 27.01.1932 18:30 </t>
  </si>
  <si>
    <t> -0.008 </t>
  </si>
  <si>
    <t> Strohmeier&amp;Knigge </t>
  </si>
  <si>
    <t> VB 5.10 </t>
  </si>
  <si>
    <t>2426945.596 </t>
  </si>
  <si>
    <t> 26.08.1932 02:18 </t>
  </si>
  <si>
    <t>2426945.611 </t>
  </si>
  <si>
    <t> 26.08.1932 02:39 </t>
  </si>
  <si>
    <t>2427034.608 </t>
  </si>
  <si>
    <t> 23.11.1932 02:35 </t>
  </si>
  <si>
    <t> 0.012 </t>
  </si>
  <si>
    <t>2427365.467 </t>
  </si>
  <si>
    <t> 19.10.1933 23:12 </t>
  </si>
  <si>
    <t>2427386.362 </t>
  </si>
  <si>
    <t> 09.11.1933 20:41 </t>
  </si>
  <si>
    <t> 0.006 </t>
  </si>
  <si>
    <t>2427397.423 </t>
  </si>
  <si>
    <t> 20.11.1933 22:09 </t>
  </si>
  <si>
    <t> -0.056 </t>
  </si>
  <si>
    <t>2427743.706 </t>
  </si>
  <si>
    <t> 02.11.1934 04:56 </t>
  </si>
  <si>
    <t> 0.029 </t>
  </si>
  <si>
    <t>2427807.550 </t>
  </si>
  <si>
    <t> 05.01.1935 01:12 </t>
  </si>
  <si>
    <t> -0.084 </t>
  </si>
  <si>
    <t>2428049.555 </t>
  </si>
  <si>
    <t> 04.09.1935 01:19 </t>
  </si>
  <si>
    <t>2428092.713 </t>
  </si>
  <si>
    <t> 17.10.1935 05:06 </t>
  </si>
  <si>
    <t> 0.056 </t>
  </si>
  <si>
    <t>2428103.744 </t>
  </si>
  <si>
    <t> 28.10.1935 05:51 </t>
  </si>
  <si>
    <t> -0.036 </t>
  </si>
  <si>
    <t>2428127.413 </t>
  </si>
  <si>
    <t> 20.11.1935 21:54 </t>
  </si>
  <si>
    <t>2428131.615 </t>
  </si>
  <si>
    <t> 25.11.1935 02:45 </t>
  </si>
  <si>
    <t> 0.028 </t>
  </si>
  <si>
    <t>2428131.657 </t>
  </si>
  <si>
    <t> 25.11.1935 03:46 </t>
  </si>
  <si>
    <t> 0.070 </t>
  </si>
  <si>
    <t>2428134.351 </t>
  </si>
  <si>
    <t> 27.11.1935 20:25 </t>
  </si>
  <si>
    <t> -0.016 </t>
  </si>
  <si>
    <t>2428373.609 </t>
  </si>
  <si>
    <t> 24.07.1936 02:36 </t>
  </si>
  <si>
    <t> 0.100 </t>
  </si>
  <si>
    <t>2428448.507 </t>
  </si>
  <si>
    <t> 07.10.1936 00:10 </t>
  </si>
  <si>
    <t> -0.081 </t>
  </si>
  <si>
    <t>2428459.721 </t>
  </si>
  <si>
    <t> 18.10.1936 05:18 </t>
  </si>
  <si>
    <t> 0.010 </t>
  </si>
  <si>
    <t>2428547.355 </t>
  </si>
  <si>
    <t> 13.01.1937 20:31 </t>
  </si>
  <si>
    <t> 0.052 </t>
  </si>
  <si>
    <t>2428787.800 </t>
  </si>
  <si>
    <t> 11.09.1937 07:12 </t>
  </si>
  <si>
    <t> -0.035 </t>
  </si>
  <si>
    <t>2428872.662 </t>
  </si>
  <si>
    <t> 05.12.1937 03:53 </t>
  </si>
  <si>
    <t> 0.016 </t>
  </si>
  <si>
    <t>2428889.281 </t>
  </si>
  <si>
    <t> 21.12.1937 18:44 </t>
  </si>
  <si>
    <t> -0.050 </t>
  </si>
  <si>
    <t>2429626.313 </t>
  </si>
  <si>
    <t> 28.12.1939 19:30 </t>
  </si>
  <si>
    <t> 0.094 </t>
  </si>
  <si>
    <t>2429912.580 </t>
  </si>
  <si>
    <t> 10.10.1940 01:55 </t>
  </si>
  <si>
    <t> -0.053 </t>
  </si>
  <si>
    <t>2429937.703 </t>
  </si>
  <si>
    <t> 04.11.1940 04:52 </t>
  </si>
  <si>
    <t> 0.044 </t>
  </si>
  <si>
    <t>2430240.820 </t>
  </si>
  <si>
    <t> 03.09.1941 07:40 </t>
  </si>
  <si>
    <t> 0.063 </t>
  </si>
  <si>
    <t>2430699.617 </t>
  </si>
  <si>
    <t> 06.12.1942 02:48 </t>
  </si>
  <si>
    <t> 0.043 </t>
  </si>
  <si>
    <t>2430731.523 </t>
  </si>
  <si>
    <t> 07.01.1943 00:33 </t>
  </si>
  <si>
    <t> -0.029 </t>
  </si>
  <si>
    <t>2431682.547 </t>
  </si>
  <si>
    <t> 15.08.1945 01:07 </t>
  </si>
  <si>
    <t>2431711.774 </t>
  </si>
  <si>
    <t> 13.09.1945 06:34 </t>
  </si>
  <si>
    <t> 0.021 </t>
  </si>
  <si>
    <t>2431774.349 </t>
  </si>
  <si>
    <t> 14.11.1945 20:22 </t>
  </si>
  <si>
    <t>2432003.658 </t>
  </si>
  <si>
    <t> 02.07.1946 03:47 </t>
  </si>
  <si>
    <t> -0.070 </t>
  </si>
  <si>
    <t>2432117.710 </t>
  </si>
  <si>
    <t> 24.10.1946 05:02 </t>
  </si>
  <si>
    <t> -0.027 </t>
  </si>
  <si>
    <t>2432452.760 </t>
  </si>
  <si>
    <t> 24.09.1947 06:14 </t>
  </si>
  <si>
    <t>2432466.735 </t>
  </si>
  <si>
    <t> 08.10.1947 05:38 </t>
  </si>
  <si>
    <t> 0.018 </t>
  </si>
  <si>
    <t>2432804.491 </t>
  </si>
  <si>
    <t> 09.09.1948 23:47 </t>
  </si>
  <si>
    <t> -0.082 </t>
  </si>
  <si>
    <t>2433207.707 </t>
  </si>
  <si>
    <t> 18.10.1949 04:58 </t>
  </si>
  <si>
    <t> -0.069 </t>
  </si>
  <si>
    <t>2433267.580 </t>
  </si>
  <si>
    <t> 17.12.1949 01:55 </t>
  </si>
  <si>
    <t>2433655.515 </t>
  </si>
  <si>
    <t> 09.01.1951 00:21 </t>
  </si>
  <si>
    <t>2436843.514 </t>
  </si>
  <si>
    <t> 02.10.1959 00:20 </t>
  </si>
  <si>
    <t> -0.043 </t>
  </si>
  <si>
    <t>2436843.559 </t>
  </si>
  <si>
    <t> 02.10.1959 01:24 </t>
  </si>
  <si>
    <t>2436843.604 </t>
  </si>
  <si>
    <t> 02.10.1959 02:29 </t>
  </si>
  <si>
    <t>2436850.510 </t>
  </si>
  <si>
    <t> 09.10.1959 00:14 </t>
  </si>
  <si>
    <t>2436850.556 </t>
  </si>
  <si>
    <t> 09.10.1959 01:20 </t>
  </si>
  <si>
    <t>2436903.379 </t>
  </si>
  <si>
    <t> 30.11.1959 21:05 </t>
  </si>
  <si>
    <t> 0.036 </t>
  </si>
  <si>
    <t>2437316.292 </t>
  </si>
  <si>
    <t> 16.01.1961 19:00 </t>
  </si>
  <si>
    <t> 0.014 </t>
  </si>
  <si>
    <t>2438372.949 </t>
  </si>
  <si>
    <t> 09.12.1963 10:46 </t>
  </si>
  <si>
    <t> 0.000 </t>
  </si>
  <si>
    <t>E </t>
  </si>
  <si>
    <t>?</t>
  </si>
  <si>
    <t> Morrison&amp;Morrison </t>
  </si>
  <si>
    <t> AJ 73.777 </t>
  </si>
  <si>
    <t>2439878.701 </t>
  </si>
  <si>
    <t> 23.01.1968 04:49 </t>
  </si>
  <si>
    <t> -0.004 </t>
  </si>
  <si>
    <t>V </t>
  </si>
  <si>
    <t> S.Cook </t>
  </si>
  <si>
    <t>IBVS 795 </t>
  </si>
  <si>
    <t>2440529.387 </t>
  </si>
  <si>
    <t> 03.11.1969 21:17 </t>
  </si>
  <si>
    <t> Srivastava&amp;Padalia </t>
  </si>
  <si>
    <t> ASS 38.80 </t>
  </si>
  <si>
    <t>2440532.161 </t>
  </si>
  <si>
    <t> 06.11.1969 15:51 </t>
  </si>
  <si>
    <t> -0.011 </t>
  </si>
  <si>
    <t>2440543.298 </t>
  </si>
  <si>
    <t> 17.11.1969 19:09 </t>
  </si>
  <si>
    <t> 0.003 </t>
  </si>
  <si>
    <t>2440557.194 </t>
  </si>
  <si>
    <t> 01.12.1969 16:39 </t>
  </si>
  <si>
    <t>2440889.495 </t>
  </si>
  <si>
    <t> 29.10.1970 23:52 </t>
  </si>
  <si>
    <t> K.Locher </t>
  </si>
  <si>
    <t> ORI 122 </t>
  </si>
  <si>
    <t>2440906.177 </t>
  </si>
  <si>
    <t> 15.11.1970 16:14 </t>
  </si>
  <si>
    <t>2440917.301 </t>
  </si>
  <si>
    <t> 26.11.1970 19:13 </t>
  </si>
  <si>
    <t>2440931.204 </t>
  </si>
  <si>
    <t> 10.12.1970 16:53 </t>
  </si>
  <si>
    <t> -0.000 </t>
  </si>
  <si>
    <t>2440967.357 </t>
  </si>
  <si>
    <t> 15.01.1971 20:34 </t>
  </si>
  <si>
    <t> 0.004 </t>
  </si>
  <si>
    <t> ORI 123 </t>
  </si>
  <si>
    <t>2440981.270 </t>
  </si>
  <si>
    <t> 29.01.1971 18:28 </t>
  </si>
  <si>
    <t> 0.013 </t>
  </si>
  <si>
    <t>2441348.300 </t>
  </si>
  <si>
    <t> 31.01.1972 19:12 </t>
  </si>
  <si>
    <t> BBS 2 </t>
  </si>
  <si>
    <t>2441587.445 </t>
  </si>
  <si>
    <t> 26.09.1972 22:40 </t>
  </si>
  <si>
    <t> -0.007 </t>
  </si>
  <si>
    <t> BBS 5 </t>
  </si>
  <si>
    <t>2442071.284 </t>
  </si>
  <si>
    <t> 23.01.1974 18:48 </t>
  </si>
  <si>
    <t> -0.012 </t>
  </si>
  <si>
    <t> R.Diethelm </t>
  </si>
  <si>
    <t> BBS 13 </t>
  </si>
  <si>
    <t>2442289.565 </t>
  </si>
  <si>
    <t> 30.08.1974 01:33 </t>
  </si>
  <si>
    <t> BBS 17 </t>
  </si>
  <si>
    <t>2443453.3049 </t>
  </si>
  <si>
    <t> 05.11.1977 19:19 </t>
  </si>
  <si>
    <t> -0.0049 </t>
  </si>
  <si>
    <t> H.Al-Naimiy et al. </t>
  </si>
  <si>
    <t>IBVS 1415 </t>
  </si>
  <si>
    <t>2444166.546 </t>
  </si>
  <si>
    <t> 20.10.1979 01:06 </t>
  </si>
  <si>
    <t> T.Brelstaff </t>
  </si>
  <si>
    <t> VSSC 59.17 </t>
  </si>
  <si>
    <t>2446762.359 </t>
  </si>
  <si>
    <t> 27.11.1986 20:36 </t>
  </si>
  <si>
    <t> B.Koch </t>
  </si>
  <si>
    <t>BAVM 46 </t>
  </si>
  <si>
    <t>2446773.496 </t>
  </si>
  <si>
    <t> 08.12.1986 23:54 </t>
  </si>
  <si>
    <t> J.Schmidt </t>
  </si>
  <si>
    <t>BAVM 52 </t>
  </si>
  <si>
    <t>2447471.435 </t>
  </si>
  <si>
    <t> 05.11.1988 22:26 </t>
  </si>
  <si>
    <t> A.Paschke </t>
  </si>
  <si>
    <t> BBS 90 </t>
  </si>
  <si>
    <t>2447535.38 </t>
  </si>
  <si>
    <t> 08.01.1989 21:07 </t>
  </si>
  <si>
    <t> -0.02 </t>
  </si>
  <si>
    <t> BBS 91 </t>
  </si>
  <si>
    <t>2448233.375 </t>
  </si>
  <si>
    <t> 07.12.1990 21:00 </t>
  </si>
  <si>
    <t> BBS 97 </t>
  </si>
  <si>
    <t>2448561.4828 </t>
  </si>
  <si>
    <t> 31.10.1991 23:35 </t>
  </si>
  <si>
    <t> 0.0050 </t>
  </si>
  <si>
    <t>G</t>
  </si>
  <si>
    <t> F.Agerer </t>
  </si>
  <si>
    <t>BAVM 60 </t>
  </si>
  <si>
    <t>2448561.4833 </t>
  </si>
  <si>
    <t> 0.0055 </t>
  </si>
  <si>
    <t>B;V</t>
  </si>
  <si>
    <t>2448625.4378 </t>
  </si>
  <si>
    <t> 03.01.1992 22:30 </t>
  </si>
  <si>
    <t> 0.0037 </t>
  </si>
  <si>
    <t> E.Blättler </t>
  </si>
  <si>
    <t> BBS 100 </t>
  </si>
  <si>
    <t>2451089.153 </t>
  </si>
  <si>
    <t> 02.10.1998 15:40 </t>
  </si>
  <si>
    <t> 0.008 </t>
  </si>
  <si>
    <t>C </t>
  </si>
  <si>
    <t>ns</t>
  </si>
  <si>
    <t> S.Kiyota </t>
  </si>
  <si>
    <t>VSB 47 </t>
  </si>
  <si>
    <t>2451096.107 </t>
  </si>
  <si>
    <t> 09.10.1998 14:34 </t>
  </si>
  <si>
    <t>Rc</t>
  </si>
  <si>
    <t>2452279.2978 </t>
  </si>
  <si>
    <t> 04.01.2002 19:08 </t>
  </si>
  <si>
    <t> 0.0081 </t>
  </si>
  <si>
    <t> M.Zejda </t>
  </si>
  <si>
    <t>IBVS 5583 </t>
  </si>
  <si>
    <t>2452637.998 </t>
  </si>
  <si>
    <t> 29.12.2002 11:57 </t>
  </si>
  <si>
    <t> K.Kanai </t>
  </si>
  <si>
    <t>VSB 40 </t>
  </si>
  <si>
    <t>2452949.4487 </t>
  </si>
  <si>
    <t> 05.11.2003 22:46 </t>
  </si>
  <si>
    <t> 0.0074 </t>
  </si>
  <si>
    <t>2452981.435 </t>
  </si>
  <si>
    <t> 07.12.2003 22:26 </t>
  </si>
  <si>
    <t> R.Meyer </t>
  </si>
  <si>
    <t>BAVM 171 </t>
  </si>
  <si>
    <t>2453320.6722 </t>
  </si>
  <si>
    <t> 11.11.2004 04:07 </t>
  </si>
  <si>
    <t> 0.0058 </t>
  </si>
  <si>
    <t>-I</t>
  </si>
  <si>
    <t> W.Ogloza et al. </t>
  </si>
  <si>
    <t>IBVS 5843 </t>
  </si>
  <si>
    <t>2453322.054 </t>
  </si>
  <si>
    <t> 12.11.2004 13:17 </t>
  </si>
  <si>
    <t>5376</t>
  </si>
  <si>
    <t>VSB 43 </t>
  </si>
  <si>
    <t>2453338.7512 </t>
  </si>
  <si>
    <t> 29.11.2004 06:01 </t>
  </si>
  <si>
    <t>5382</t>
  </si>
  <si>
    <t> 0.0102 </t>
  </si>
  <si>
    <t>2453714.132 </t>
  </si>
  <si>
    <t> 09.12.2005 15:10 </t>
  </si>
  <si>
    <t>5517</t>
  </si>
  <si>
    <t> -0.005 </t>
  </si>
  <si>
    <t>VSB 44 </t>
  </si>
  <si>
    <t>2454070.074 </t>
  </si>
  <si>
    <t> 30.11.2006 13:46 </t>
  </si>
  <si>
    <t>5645</t>
  </si>
  <si>
    <t> K.Nagai et al. </t>
  </si>
  <si>
    <t>VSB 45 </t>
  </si>
  <si>
    <t>2454412.099 </t>
  </si>
  <si>
    <t> 07.11.2007 14:22 </t>
  </si>
  <si>
    <t>5768</t>
  </si>
  <si>
    <t>VSB 46 </t>
  </si>
  <si>
    <t>2454451.027 </t>
  </si>
  <si>
    <t> 16.12.2007 12:38 </t>
  </si>
  <si>
    <t>5782</t>
  </si>
  <si>
    <t>2454787.49993 </t>
  </si>
  <si>
    <t> 16.11.2008 23:59 </t>
  </si>
  <si>
    <t>5903</t>
  </si>
  <si>
    <t> 0.00799 </t>
  </si>
  <si>
    <t> J.Southworth et al. </t>
  </si>
  <si>
    <t> arXiv 1103.1519 </t>
  </si>
  <si>
    <t>2454793.069 </t>
  </si>
  <si>
    <t> 22.11.2008 13:39 </t>
  </si>
  <si>
    <t>5905</t>
  </si>
  <si>
    <t>VSB 48 </t>
  </si>
  <si>
    <t>2455157.33430 </t>
  </si>
  <si>
    <t> 21.11.2009 20:01 </t>
  </si>
  <si>
    <t>6036</t>
  </si>
  <si>
    <t> 0.00767 </t>
  </si>
  <si>
    <t>2455197.6567 </t>
  </si>
  <si>
    <t> 01.01.2010 03:45 </t>
  </si>
  <si>
    <t>6050.5</t>
  </si>
  <si>
    <t> 0.0097 </t>
  </si>
  <si>
    <t>IBVS 5920 </t>
  </si>
  <si>
    <t>2455516.042 </t>
  </si>
  <si>
    <t> 15.11.2010 13:00 </t>
  </si>
  <si>
    <t>6165</t>
  </si>
  <si>
    <t>VSB 51 </t>
  </si>
  <si>
    <t>2455563.3180 </t>
  </si>
  <si>
    <t> 01.01.2011 19:37 </t>
  </si>
  <si>
    <t>6182</t>
  </si>
  <si>
    <t> L.Pagel </t>
  </si>
  <si>
    <t>BAVM 215 </t>
  </si>
  <si>
    <t>2455564.7094 </t>
  </si>
  <si>
    <t> 03.01.2011 05:01 </t>
  </si>
  <si>
    <t>6182.5</t>
  </si>
  <si>
    <t> 0.0085 </t>
  </si>
  <si>
    <t>IBVS 5992 </t>
  </si>
  <si>
    <t>2455853.9074 </t>
  </si>
  <si>
    <t> 19.10.2011 09:46 </t>
  </si>
  <si>
    <t>6286.5</t>
  </si>
  <si>
    <t> 0.0124 </t>
  </si>
  <si>
    <t>IBVS 6011 </t>
  </si>
  <si>
    <t>2455890.042 </t>
  </si>
  <si>
    <t> 24.11.2011 13:00 </t>
  </si>
  <si>
    <t>6299.5</t>
  </si>
  <si>
    <t>VSB 53 </t>
  </si>
  <si>
    <t>2456271.0097 </t>
  </si>
  <si>
    <t> 09.12.2012 12:13 </t>
  </si>
  <si>
    <t>6436.5</t>
  </si>
  <si>
    <t> 0.0079 </t>
  </si>
  <si>
    <t> K.Nagai </t>
  </si>
  <si>
    <t>VSB 55 </t>
  </si>
  <si>
    <t>2456271.0107 </t>
  </si>
  <si>
    <t> 09.12.2012 12:15 </t>
  </si>
  <si>
    <t> 0.0089 </t>
  </si>
  <si>
    <t>2456271.0109 </t>
  </si>
  <si>
    <t> 0.0091 </t>
  </si>
  <si>
    <t>2456948.111 </t>
  </si>
  <si>
    <t> 17.10.2014 14:39 </t>
  </si>
  <si>
    <t>6680</t>
  </si>
  <si>
    <t>VSB 59 </t>
  </si>
  <si>
    <t>2456980.072 </t>
  </si>
  <si>
    <t> 18.11.2014 13:43 </t>
  </si>
  <si>
    <t>6691.5</t>
  </si>
  <si>
    <t>IBVS 1415</t>
  </si>
  <si>
    <t>JAVSO..44…69</t>
  </si>
  <si>
    <t>JBAV, 76</t>
  </si>
  <si>
    <t>JBAV, 79</t>
  </si>
  <si>
    <t>28/09/1899</t>
  </si>
  <si>
    <t>23/11/1899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</si>
</sst>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4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2" fillId="0" borderId="2" applyNumberFormat="0" applyFont="0" applyFill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8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8" fillId="0" borderId="0" xfId="9" applyFont="1" applyAlignment="1">
      <alignment horizontal="left"/>
    </xf>
    <xf numFmtId="0" fontId="15" fillId="0" borderId="0" xfId="9" applyFont="1" applyAlignment="1">
      <alignment horizontal="left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4" fontId="24" fillId="0" borderId="0" xfId="1" applyFont="1" applyBorder="1"/>
    <xf numFmtId="165" fontId="18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vertical="center"/>
    </xf>
    <xf numFmtId="165" fontId="21" fillId="0" borderId="0" xfId="0" applyNumberFormat="1" applyFont="1" applyAlignment="1">
      <alignment horizontal="left"/>
    </xf>
    <xf numFmtId="165" fontId="23" fillId="0" borderId="0" xfId="0" applyNumberFormat="1" applyFont="1" applyAlignment="1">
      <alignment horizontal="left"/>
    </xf>
    <xf numFmtId="165" fontId="15" fillId="0" borderId="0" xfId="9" applyNumberFormat="1" applyFont="1" applyAlignment="1">
      <alignment horizontal="left"/>
    </xf>
    <xf numFmtId="165" fontId="24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  <xf numFmtId="0" fontId="24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top"/>
    </xf>
    <xf numFmtId="0" fontId="8" fillId="0" borderId="0" xfId="9" applyFont="1" applyAlignment="1">
      <alignment horizontal="center"/>
    </xf>
    <xf numFmtId="4" fontId="24" fillId="0" borderId="0" xfId="1" applyFont="1" applyBorder="1" applyAlignment="1">
      <alignment horizontal="center"/>
    </xf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Cet - O-C Diagr.</a:t>
            </a:r>
          </a:p>
        </c:rich>
      </c:tx>
      <c:layout>
        <c:manualLayout>
          <c:xMode val="edge"/>
          <c:yMode val="edge"/>
          <c:x val="0.3764709411323584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1860738790654"/>
          <c:y val="0.14723926380368099"/>
          <c:w val="0.8016813301612806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-4246</c:v>
                </c:pt>
                <c:pt idx="1">
                  <c:v>-4226</c:v>
                </c:pt>
                <c:pt idx="2">
                  <c:v>-3878.5</c:v>
                </c:pt>
                <c:pt idx="3">
                  <c:v>-3716</c:v>
                </c:pt>
                <c:pt idx="4">
                  <c:v>-3699.5</c:v>
                </c:pt>
                <c:pt idx="5">
                  <c:v>-3685.5</c:v>
                </c:pt>
                <c:pt idx="6">
                  <c:v>-3593</c:v>
                </c:pt>
                <c:pt idx="7">
                  <c:v>-3579</c:v>
                </c:pt>
                <c:pt idx="8">
                  <c:v>-3562.5</c:v>
                </c:pt>
                <c:pt idx="9">
                  <c:v>-3475</c:v>
                </c:pt>
                <c:pt idx="10">
                  <c:v>-3420.5</c:v>
                </c:pt>
                <c:pt idx="11">
                  <c:v>-3297.5</c:v>
                </c:pt>
                <c:pt idx="12">
                  <c:v>-3291</c:v>
                </c:pt>
                <c:pt idx="13">
                  <c:v>-3206</c:v>
                </c:pt>
                <c:pt idx="14">
                  <c:v>-3201</c:v>
                </c:pt>
                <c:pt idx="15">
                  <c:v>-3188.5</c:v>
                </c:pt>
                <c:pt idx="16">
                  <c:v>-3163</c:v>
                </c:pt>
                <c:pt idx="17">
                  <c:v>-3151.5</c:v>
                </c:pt>
                <c:pt idx="18">
                  <c:v>-3068</c:v>
                </c:pt>
                <c:pt idx="19">
                  <c:v>-2780</c:v>
                </c:pt>
                <c:pt idx="20">
                  <c:v>-2673.5</c:v>
                </c:pt>
                <c:pt idx="21">
                  <c:v>-2535</c:v>
                </c:pt>
                <c:pt idx="22">
                  <c:v>-2534</c:v>
                </c:pt>
                <c:pt idx="23">
                  <c:v>-2532.5</c:v>
                </c:pt>
                <c:pt idx="24">
                  <c:v>-2497</c:v>
                </c:pt>
                <c:pt idx="25">
                  <c:v>-2428.5</c:v>
                </c:pt>
                <c:pt idx="26">
                  <c:v>-2407</c:v>
                </c:pt>
                <c:pt idx="27">
                  <c:v>-2374</c:v>
                </c:pt>
                <c:pt idx="28">
                  <c:v>-2289</c:v>
                </c:pt>
                <c:pt idx="29">
                  <c:v>-2247</c:v>
                </c:pt>
                <c:pt idx="30">
                  <c:v>-2239.5</c:v>
                </c:pt>
                <c:pt idx="31">
                  <c:v>-2003.5</c:v>
                </c:pt>
                <c:pt idx="32">
                  <c:v>-2001</c:v>
                </c:pt>
                <c:pt idx="33">
                  <c:v>-1855</c:v>
                </c:pt>
                <c:pt idx="34">
                  <c:v>-1836</c:v>
                </c:pt>
                <c:pt idx="35">
                  <c:v>-1705.5</c:v>
                </c:pt>
                <c:pt idx="36">
                  <c:v>-1701.5</c:v>
                </c:pt>
                <c:pt idx="37">
                  <c:v>-1623</c:v>
                </c:pt>
                <c:pt idx="38">
                  <c:v>-1368</c:v>
                </c:pt>
                <c:pt idx="39">
                  <c:v>-1226</c:v>
                </c:pt>
                <c:pt idx="40">
                  <c:v>-1061</c:v>
                </c:pt>
                <c:pt idx="41">
                  <c:v>-555</c:v>
                </c:pt>
                <c:pt idx="42">
                  <c:v>-174.5</c:v>
                </c:pt>
                <c:pt idx="43">
                  <c:v>76.5</c:v>
                </c:pt>
                <c:pt idx="44">
                  <c:v>76.5</c:v>
                </c:pt>
                <c:pt idx="45">
                  <c:v>108.5</c:v>
                </c:pt>
                <c:pt idx="46">
                  <c:v>227.5</c:v>
                </c:pt>
                <c:pt idx="47">
                  <c:v>235</c:v>
                </c:pt>
                <c:pt idx="48">
                  <c:v>239</c:v>
                </c:pt>
                <c:pt idx="49">
                  <c:v>363.5</c:v>
                </c:pt>
                <c:pt idx="50">
                  <c:v>386.5</c:v>
                </c:pt>
                <c:pt idx="51">
                  <c:v>473.5</c:v>
                </c:pt>
                <c:pt idx="52">
                  <c:v>489</c:v>
                </c:pt>
                <c:pt idx="53">
                  <c:v>493</c:v>
                </c:pt>
                <c:pt idx="54">
                  <c:v>501.5</c:v>
                </c:pt>
                <c:pt idx="55">
                  <c:v>503</c:v>
                </c:pt>
                <c:pt idx="56">
                  <c:v>503</c:v>
                </c:pt>
                <c:pt idx="57">
                  <c:v>504</c:v>
                </c:pt>
                <c:pt idx="58">
                  <c:v>590</c:v>
                </c:pt>
                <c:pt idx="59">
                  <c:v>617</c:v>
                </c:pt>
                <c:pt idx="60">
                  <c:v>621</c:v>
                </c:pt>
                <c:pt idx="61">
                  <c:v>652.5</c:v>
                </c:pt>
                <c:pt idx="62">
                  <c:v>739</c:v>
                </c:pt>
                <c:pt idx="63">
                  <c:v>769.5</c:v>
                </c:pt>
                <c:pt idx="64">
                  <c:v>775.5</c:v>
                </c:pt>
                <c:pt idx="65">
                  <c:v>1040.5</c:v>
                </c:pt>
                <c:pt idx="66">
                  <c:v>1143.5</c:v>
                </c:pt>
                <c:pt idx="67">
                  <c:v>1152.5</c:v>
                </c:pt>
                <c:pt idx="68">
                  <c:v>1261.5</c:v>
                </c:pt>
                <c:pt idx="69">
                  <c:v>1426.5</c:v>
                </c:pt>
                <c:pt idx="70">
                  <c:v>1438</c:v>
                </c:pt>
                <c:pt idx="71">
                  <c:v>1780</c:v>
                </c:pt>
                <c:pt idx="72">
                  <c:v>1790.5</c:v>
                </c:pt>
                <c:pt idx="73">
                  <c:v>1813</c:v>
                </c:pt>
                <c:pt idx="74">
                  <c:v>1895.5</c:v>
                </c:pt>
                <c:pt idx="75">
                  <c:v>1936.5</c:v>
                </c:pt>
                <c:pt idx="76">
                  <c:v>2057</c:v>
                </c:pt>
                <c:pt idx="77">
                  <c:v>2062</c:v>
                </c:pt>
                <c:pt idx="78">
                  <c:v>2183.5</c:v>
                </c:pt>
                <c:pt idx="79">
                  <c:v>2328.5</c:v>
                </c:pt>
                <c:pt idx="80">
                  <c:v>2350</c:v>
                </c:pt>
                <c:pt idx="81">
                  <c:v>2489.5</c:v>
                </c:pt>
                <c:pt idx="82">
                  <c:v>3636</c:v>
                </c:pt>
                <c:pt idx="83">
                  <c:v>3636</c:v>
                </c:pt>
                <c:pt idx="84">
                  <c:v>3636</c:v>
                </c:pt>
                <c:pt idx="85">
                  <c:v>3638.5</c:v>
                </c:pt>
                <c:pt idx="86">
                  <c:v>3638.5</c:v>
                </c:pt>
                <c:pt idx="87">
                  <c:v>3657.5</c:v>
                </c:pt>
                <c:pt idx="88">
                  <c:v>3806</c:v>
                </c:pt>
                <c:pt idx="89">
                  <c:v>4186</c:v>
                </c:pt>
                <c:pt idx="90">
                  <c:v>4727.5</c:v>
                </c:pt>
                <c:pt idx="91">
                  <c:v>4961.5</c:v>
                </c:pt>
                <c:pt idx="92">
                  <c:v>4962.5</c:v>
                </c:pt>
                <c:pt idx="93">
                  <c:v>4966.5</c:v>
                </c:pt>
                <c:pt idx="94">
                  <c:v>4971.5</c:v>
                </c:pt>
                <c:pt idx="95">
                  <c:v>5091</c:v>
                </c:pt>
                <c:pt idx="96">
                  <c:v>5097</c:v>
                </c:pt>
                <c:pt idx="97">
                  <c:v>5101</c:v>
                </c:pt>
                <c:pt idx="98">
                  <c:v>5106</c:v>
                </c:pt>
                <c:pt idx="99">
                  <c:v>5119</c:v>
                </c:pt>
                <c:pt idx="100">
                  <c:v>5124</c:v>
                </c:pt>
                <c:pt idx="101">
                  <c:v>5256</c:v>
                </c:pt>
                <c:pt idx="102">
                  <c:v>5342</c:v>
                </c:pt>
                <c:pt idx="103">
                  <c:v>5516</c:v>
                </c:pt>
                <c:pt idx="104">
                  <c:v>5594.5</c:v>
                </c:pt>
                <c:pt idx="105">
                  <c:v>6013</c:v>
                </c:pt>
                <c:pt idx="106">
                  <c:v>6269.5</c:v>
                </c:pt>
                <c:pt idx="107">
                  <c:v>7203</c:v>
                </c:pt>
                <c:pt idx="108">
                  <c:v>7207</c:v>
                </c:pt>
                <c:pt idx="109">
                  <c:v>7458</c:v>
                </c:pt>
                <c:pt idx="110">
                  <c:v>7458</c:v>
                </c:pt>
                <c:pt idx="111">
                  <c:v>7481</c:v>
                </c:pt>
                <c:pt idx="112">
                  <c:v>7732</c:v>
                </c:pt>
                <c:pt idx="113">
                  <c:v>7850</c:v>
                </c:pt>
                <c:pt idx="114">
                  <c:v>7850</c:v>
                </c:pt>
                <c:pt idx="115">
                  <c:v>7873</c:v>
                </c:pt>
                <c:pt idx="116">
                  <c:v>8759</c:v>
                </c:pt>
                <c:pt idx="117">
                  <c:v>5124</c:v>
                </c:pt>
                <c:pt idx="118">
                  <c:v>8761.5</c:v>
                </c:pt>
                <c:pt idx="119">
                  <c:v>9187</c:v>
                </c:pt>
                <c:pt idx="120">
                  <c:v>9316</c:v>
                </c:pt>
                <c:pt idx="121">
                  <c:v>9428</c:v>
                </c:pt>
                <c:pt idx="122">
                  <c:v>9439.5</c:v>
                </c:pt>
                <c:pt idx="123">
                  <c:v>9561.5</c:v>
                </c:pt>
                <c:pt idx="124">
                  <c:v>9562</c:v>
                </c:pt>
                <c:pt idx="125">
                  <c:v>9568</c:v>
                </c:pt>
                <c:pt idx="126">
                  <c:v>9703</c:v>
                </c:pt>
                <c:pt idx="127">
                  <c:v>9831</c:v>
                </c:pt>
                <c:pt idx="128">
                  <c:v>9954</c:v>
                </c:pt>
                <c:pt idx="129">
                  <c:v>9968</c:v>
                </c:pt>
                <c:pt idx="130">
                  <c:v>10089</c:v>
                </c:pt>
                <c:pt idx="131">
                  <c:v>10091</c:v>
                </c:pt>
                <c:pt idx="132">
                  <c:v>10222</c:v>
                </c:pt>
                <c:pt idx="133">
                  <c:v>10236.5</c:v>
                </c:pt>
                <c:pt idx="134">
                  <c:v>10351</c:v>
                </c:pt>
                <c:pt idx="135">
                  <c:v>10368</c:v>
                </c:pt>
                <c:pt idx="136">
                  <c:v>10368.5</c:v>
                </c:pt>
                <c:pt idx="137">
                  <c:v>10472.5</c:v>
                </c:pt>
                <c:pt idx="138">
                  <c:v>10485.5</c:v>
                </c:pt>
                <c:pt idx="139">
                  <c:v>10622.5</c:v>
                </c:pt>
                <c:pt idx="140">
                  <c:v>10622.5</c:v>
                </c:pt>
                <c:pt idx="141">
                  <c:v>10622.5</c:v>
                </c:pt>
                <c:pt idx="142">
                  <c:v>10866</c:v>
                </c:pt>
                <c:pt idx="143">
                  <c:v>10877</c:v>
                </c:pt>
                <c:pt idx="144">
                  <c:v>10877.5</c:v>
                </c:pt>
                <c:pt idx="145">
                  <c:v>10900</c:v>
                </c:pt>
                <c:pt idx="146">
                  <c:v>11275</c:v>
                </c:pt>
                <c:pt idx="147">
                  <c:v>11277.5</c:v>
                </c:pt>
                <c:pt idx="148">
                  <c:v>11832</c:v>
                </c:pt>
                <c:pt idx="149">
                  <c:v>11933.5</c:v>
                </c:pt>
                <c:pt idx="150">
                  <c:v>11947.5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17">
                  <c:v>-1.3769740000061574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75-4EB8-8FE0-57D04FA10E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5">
                    <c:v>0</c:v>
                  </c:pt>
                  <c:pt idx="112">
                    <c:v>0.01</c:v>
                  </c:pt>
                  <c:pt idx="115">
                    <c:v>1.4E-3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3.2000000000000002E-3</c:v>
                  </c:pt>
                  <c:pt idx="120">
                    <c:v>0</c:v>
                  </c:pt>
                  <c:pt idx="121">
                    <c:v>2.5000000000000001E-3</c:v>
                  </c:pt>
                  <c:pt idx="122">
                    <c:v>0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1.1000000000000001E-3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0</c:v>
                  </c:pt>
                  <c:pt idx="135">
                    <c:v>3.5000000000000001E-3</c:v>
                  </c:pt>
                  <c:pt idx="136">
                    <c:v>5.9999999999999995E-4</c:v>
                  </c:pt>
                  <c:pt idx="137">
                    <c:v>5.9999999999999995E-4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1E-4</c:v>
                  </c:pt>
                  <c:pt idx="144">
                    <c:v>0</c:v>
                  </c:pt>
                  <c:pt idx="145">
                    <c:v>2.0000000000000001E-4</c:v>
                  </c:pt>
                  <c:pt idx="146">
                    <c:v>5.0000000000000001E-3</c:v>
                  </c:pt>
                  <c:pt idx="147">
                    <c:v>0.01</c:v>
                  </c:pt>
                  <c:pt idx="148">
                    <c:v>3.5000000000000001E-3</c:v>
                  </c:pt>
                  <c:pt idx="149">
                    <c:v>2E-3</c:v>
                  </c:pt>
                  <c:pt idx="150">
                    <c:v>5.0000000000000001E-3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105">
                    <c:v>0</c:v>
                  </c:pt>
                  <c:pt idx="112">
                    <c:v>0.01</c:v>
                  </c:pt>
                  <c:pt idx="115">
                    <c:v>1.4E-3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3.2000000000000002E-3</c:v>
                  </c:pt>
                  <c:pt idx="120">
                    <c:v>0</c:v>
                  </c:pt>
                  <c:pt idx="121">
                    <c:v>2.5000000000000001E-3</c:v>
                  </c:pt>
                  <c:pt idx="122">
                    <c:v>0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1.1000000000000001E-3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0</c:v>
                  </c:pt>
                  <c:pt idx="135">
                    <c:v>3.5000000000000001E-3</c:v>
                  </c:pt>
                  <c:pt idx="136">
                    <c:v>5.9999999999999995E-4</c:v>
                  </c:pt>
                  <c:pt idx="137">
                    <c:v>5.9999999999999995E-4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1E-4</c:v>
                  </c:pt>
                  <c:pt idx="144">
                    <c:v>0</c:v>
                  </c:pt>
                  <c:pt idx="145">
                    <c:v>2.0000000000000001E-4</c:v>
                  </c:pt>
                  <c:pt idx="146">
                    <c:v>5.0000000000000001E-3</c:v>
                  </c:pt>
                  <c:pt idx="147">
                    <c:v>0.01</c:v>
                  </c:pt>
                  <c:pt idx="148">
                    <c:v>3.5000000000000001E-3</c:v>
                  </c:pt>
                  <c:pt idx="149">
                    <c:v>2E-3</c:v>
                  </c:pt>
                  <c:pt idx="15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-4246</c:v>
                </c:pt>
                <c:pt idx="1">
                  <c:v>-4226</c:v>
                </c:pt>
                <c:pt idx="2">
                  <c:v>-3878.5</c:v>
                </c:pt>
                <c:pt idx="3">
                  <c:v>-3716</c:v>
                </c:pt>
                <c:pt idx="4">
                  <c:v>-3699.5</c:v>
                </c:pt>
                <c:pt idx="5">
                  <c:v>-3685.5</c:v>
                </c:pt>
                <c:pt idx="6">
                  <c:v>-3593</c:v>
                </c:pt>
                <c:pt idx="7">
                  <c:v>-3579</c:v>
                </c:pt>
                <c:pt idx="8">
                  <c:v>-3562.5</c:v>
                </c:pt>
                <c:pt idx="9">
                  <c:v>-3475</c:v>
                </c:pt>
                <c:pt idx="10">
                  <c:v>-3420.5</c:v>
                </c:pt>
                <c:pt idx="11">
                  <c:v>-3297.5</c:v>
                </c:pt>
                <c:pt idx="12">
                  <c:v>-3291</c:v>
                </c:pt>
                <c:pt idx="13">
                  <c:v>-3206</c:v>
                </c:pt>
                <c:pt idx="14">
                  <c:v>-3201</c:v>
                </c:pt>
                <c:pt idx="15">
                  <c:v>-3188.5</c:v>
                </c:pt>
                <c:pt idx="16">
                  <c:v>-3163</c:v>
                </c:pt>
                <c:pt idx="17">
                  <c:v>-3151.5</c:v>
                </c:pt>
                <c:pt idx="18">
                  <c:v>-3068</c:v>
                </c:pt>
                <c:pt idx="19">
                  <c:v>-2780</c:v>
                </c:pt>
                <c:pt idx="20">
                  <c:v>-2673.5</c:v>
                </c:pt>
                <c:pt idx="21">
                  <c:v>-2535</c:v>
                </c:pt>
                <c:pt idx="22">
                  <c:v>-2534</c:v>
                </c:pt>
                <c:pt idx="23">
                  <c:v>-2532.5</c:v>
                </c:pt>
                <c:pt idx="24">
                  <c:v>-2497</c:v>
                </c:pt>
                <c:pt idx="25">
                  <c:v>-2428.5</c:v>
                </c:pt>
                <c:pt idx="26">
                  <c:v>-2407</c:v>
                </c:pt>
                <c:pt idx="27">
                  <c:v>-2374</c:v>
                </c:pt>
                <c:pt idx="28">
                  <c:v>-2289</c:v>
                </c:pt>
                <c:pt idx="29">
                  <c:v>-2247</c:v>
                </c:pt>
                <c:pt idx="30">
                  <c:v>-2239.5</c:v>
                </c:pt>
                <c:pt idx="31">
                  <c:v>-2003.5</c:v>
                </c:pt>
                <c:pt idx="32">
                  <c:v>-2001</c:v>
                </c:pt>
                <c:pt idx="33">
                  <c:v>-1855</c:v>
                </c:pt>
                <c:pt idx="34">
                  <c:v>-1836</c:v>
                </c:pt>
                <c:pt idx="35">
                  <c:v>-1705.5</c:v>
                </c:pt>
                <c:pt idx="36">
                  <c:v>-1701.5</c:v>
                </c:pt>
                <c:pt idx="37">
                  <c:v>-1623</c:v>
                </c:pt>
                <c:pt idx="38">
                  <c:v>-1368</c:v>
                </c:pt>
                <c:pt idx="39">
                  <c:v>-1226</c:v>
                </c:pt>
                <c:pt idx="40">
                  <c:v>-1061</c:v>
                </c:pt>
                <c:pt idx="41">
                  <c:v>-555</c:v>
                </c:pt>
                <c:pt idx="42">
                  <c:v>-174.5</c:v>
                </c:pt>
                <c:pt idx="43">
                  <c:v>76.5</c:v>
                </c:pt>
                <c:pt idx="44">
                  <c:v>76.5</c:v>
                </c:pt>
                <c:pt idx="45">
                  <c:v>108.5</c:v>
                </c:pt>
                <c:pt idx="46">
                  <c:v>227.5</c:v>
                </c:pt>
                <c:pt idx="47">
                  <c:v>235</c:v>
                </c:pt>
                <c:pt idx="48">
                  <c:v>239</c:v>
                </c:pt>
                <c:pt idx="49">
                  <c:v>363.5</c:v>
                </c:pt>
                <c:pt idx="50">
                  <c:v>386.5</c:v>
                </c:pt>
                <c:pt idx="51">
                  <c:v>473.5</c:v>
                </c:pt>
                <c:pt idx="52">
                  <c:v>489</c:v>
                </c:pt>
                <c:pt idx="53">
                  <c:v>493</c:v>
                </c:pt>
                <c:pt idx="54">
                  <c:v>501.5</c:v>
                </c:pt>
                <c:pt idx="55">
                  <c:v>503</c:v>
                </c:pt>
                <c:pt idx="56">
                  <c:v>503</c:v>
                </c:pt>
                <c:pt idx="57">
                  <c:v>504</c:v>
                </c:pt>
                <c:pt idx="58">
                  <c:v>590</c:v>
                </c:pt>
                <c:pt idx="59">
                  <c:v>617</c:v>
                </c:pt>
                <c:pt idx="60">
                  <c:v>621</c:v>
                </c:pt>
                <c:pt idx="61">
                  <c:v>652.5</c:v>
                </c:pt>
                <c:pt idx="62">
                  <c:v>739</c:v>
                </c:pt>
                <c:pt idx="63">
                  <c:v>769.5</c:v>
                </c:pt>
                <c:pt idx="64">
                  <c:v>775.5</c:v>
                </c:pt>
                <c:pt idx="65">
                  <c:v>1040.5</c:v>
                </c:pt>
                <c:pt idx="66">
                  <c:v>1143.5</c:v>
                </c:pt>
                <c:pt idx="67">
                  <c:v>1152.5</c:v>
                </c:pt>
                <c:pt idx="68">
                  <c:v>1261.5</c:v>
                </c:pt>
                <c:pt idx="69">
                  <c:v>1426.5</c:v>
                </c:pt>
                <c:pt idx="70">
                  <c:v>1438</c:v>
                </c:pt>
                <c:pt idx="71">
                  <c:v>1780</c:v>
                </c:pt>
                <c:pt idx="72">
                  <c:v>1790.5</c:v>
                </c:pt>
                <c:pt idx="73">
                  <c:v>1813</c:v>
                </c:pt>
                <c:pt idx="74">
                  <c:v>1895.5</c:v>
                </c:pt>
                <c:pt idx="75">
                  <c:v>1936.5</c:v>
                </c:pt>
                <c:pt idx="76">
                  <c:v>2057</c:v>
                </c:pt>
                <c:pt idx="77">
                  <c:v>2062</c:v>
                </c:pt>
                <c:pt idx="78">
                  <c:v>2183.5</c:v>
                </c:pt>
                <c:pt idx="79">
                  <c:v>2328.5</c:v>
                </c:pt>
                <c:pt idx="80">
                  <c:v>2350</c:v>
                </c:pt>
                <c:pt idx="81">
                  <c:v>2489.5</c:v>
                </c:pt>
                <c:pt idx="82">
                  <c:v>3636</c:v>
                </c:pt>
                <c:pt idx="83">
                  <c:v>3636</c:v>
                </c:pt>
                <c:pt idx="84">
                  <c:v>3636</c:v>
                </c:pt>
                <c:pt idx="85">
                  <c:v>3638.5</c:v>
                </c:pt>
                <c:pt idx="86">
                  <c:v>3638.5</c:v>
                </c:pt>
                <c:pt idx="87">
                  <c:v>3657.5</c:v>
                </c:pt>
                <c:pt idx="88">
                  <c:v>3806</c:v>
                </c:pt>
                <c:pt idx="89">
                  <c:v>4186</c:v>
                </c:pt>
                <c:pt idx="90">
                  <c:v>4727.5</c:v>
                </c:pt>
                <c:pt idx="91">
                  <c:v>4961.5</c:v>
                </c:pt>
                <c:pt idx="92">
                  <c:v>4962.5</c:v>
                </c:pt>
                <c:pt idx="93">
                  <c:v>4966.5</c:v>
                </c:pt>
                <c:pt idx="94">
                  <c:v>4971.5</c:v>
                </c:pt>
                <c:pt idx="95">
                  <c:v>5091</c:v>
                </c:pt>
                <c:pt idx="96">
                  <c:v>5097</c:v>
                </c:pt>
                <c:pt idx="97">
                  <c:v>5101</c:v>
                </c:pt>
                <c:pt idx="98">
                  <c:v>5106</c:v>
                </c:pt>
                <c:pt idx="99">
                  <c:v>5119</c:v>
                </c:pt>
                <c:pt idx="100">
                  <c:v>5124</c:v>
                </c:pt>
                <c:pt idx="101">
                  <c:v>5256</c:v>
                </c:pt>
                <c:pt idx="102">
                  <c:v>5342</c:v>
                </c:pt>
                <c:pt idx="103">
                  <c:v>5516</c:v>
                </c:pt>
                <c:pt idx="104">
                  <c:v>5594.5</c:v>
                </c:pt>
                <c:pt idx="105">
                  <c:v>6013</c:v>
                </c:pt>
                <c:pt idx="106">
                  <c:v>6269.5</c:v>
                </c:pt>
                <c:pt idx="107">
                  <c:v>7203</c:v>
                </c:pt>
                <c:pt idx="108">
                  <c:v>7207</c:v>
                </c:pt>
                <c:pt idx="109">
                  <c:v>7458</c:v>
                </c:pt>
                <c:pt idx="110">
                  <c:v>7458</c:v>
                </c:pt>
                <c:pt idx="111">
                  <c:v>7481</c:v>
                </c:pt>
                <c:pt idx="112">
                  <c:v>7732</c:v>
                </c:pt>
                <c:pt idx="113">
                  <c:v>7850</c:v>
                </c:pt>
                <c:pt idx="114">
                  <c:v>7850</c:v>
                </c:pt>
                <c:pt idx="115">
                  <c:v>7873</c:v>
                </c:pt>
                <c:pt idx="116">
                  <c:v>8759</c:v>
                </c:pt>
                <c:pt idx="117">
                  <c:v>5124</c:v>
                </c:pt>
                <c:pt idx="118">
                  <c:v>8761.5</c:v>
                </c:pt>
                <c:pt idx="119">
                  <c:v>9187</c:v>
                </c:pt>
                <c:pt idx="120">
                  <c:v>9316</c:v>
                </c:pt>
                <c:pt idx="121">
                  <c:v>9428</c:v>
                </c:pt>
                <c:pt idx="122">
                  <c:v>9439.5</c:v>
                </c:pt>
                <c:pt idx="123">
                  <c:v>9561.5</c:v>
                </c:pt>
                <c:pt idx="124">
                  <c:v>9562</c:v>
                </c:pt>
                <c:pt idx="125">
                  <c:v>9568</c:v>
                </c:pt>
                <c:pt idx="126">
                  <c:v>9703</c:v>
                </c:pt>
                <c:pt idx="127">
                  <c:v>9831</c:v>
                </c:pt>
                <c:pt idx="128">
                  <c:v>9954</c:v>
                </c:pt>
                <c:pt idx="129">
                  <c:v>9968</c:v>
                </c:pt>
                <c:pt idx="130">
                  <c:v>10089</c:v>
                </c:pt>
                <c:pt idx="131">
                  <c:v>10091</c:v>
                </c:pt>
                <c:pt idx="132">
                  <c:v>10222</c:v>
                </c:pt>
                <c:pt idx="133">
                  <c:v>10236.5</c:v>
                </c:pt>
                <c:pt idx="134">
                  <c:v>10351</c:v>
                </c:pt>
                <c:pt idx="135">
                  <c:v>10368</c:v>
                </c:pt>
                <c:pt idx="136">
                  <c:v>10368.5</c:v>
                </c:pt>
                <c:pt idx="137">
                  <c:v>10472.5</c:v>
                </c:pt>
                <c:pt idx="138">
                  <c:v>10485.5</c:v>
                </c:pt>
                <c:pt idx="139">
                  <c:v>10622.5</c:v>
                </c:pt>
                <c:pt idx="140">
                  <c:v>10622.5</c:v>
                </c:pt>
                <c:pt idx="141">
                  <c:v>10622.5</c:v>
                </c:pt>
                <c:pt idx="142">
                  <c:v>10866</c:v>
                </c:pt>
                <c:pt idx="143">
                  <c:v>10877</c:v>
                </c:pt>
                <c:pt idx="144">
                  <c:v>10877.5</c:v>
                </c:pt>
                <c:pt idx="145">
                  <c:v>10900</c:v>
                </c:pt>
                <c:pt idx="146">
                  <c:v>11275</c:v>
                </c:pt>
                <c:pt idx="147">
                  <c:v>11277.5</c:v>
                </c:pt>
                <c:pt idx="148">
                  <c:v>11832</c:v>
                </c:pt>
                <c:pt idx="149">
                  <c:v>11933.5</c:v>
                </c:pt>
                <c:pt idx="150">
                  <c:v>11947.5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-1.4794790000014473</c:v>
                </c:pt>
                <c:pt idx="1">
                  <c:v>-1.3457490000018879</c:v>
                </c:pt>
                <c:pt idx="2">
                  <c:v>-1.385690249999243</c:v>
                </c:pt>
                <c:pt idx="3">
                  <c:v>-1.3696339999987686</c:v>
                </c:pt>
                <c:pt idx="4">
                  <c:v>-1.4134067499981029</c:v>
                </c:pt>
                <c:pt idx="5">
                  <c:v>-1.3703957500038086</c:v>
                </c:pt>
                <c:pt idx="6">
                  <c:v>-1.3263944999998785</c:v>
                </c:pt>
                <c:pt idx="7">
                  <c:v>-1.3803834999998799</c:v>
                </c:pt>
                <c:pt idx="8">
                  <c:v>-1.3791562500045984</c:v>
                </c:pt>
                <c:pt idx="9">
                  <c:v>-1.4455874999985099</c:v>
                </c:pt>
                <c:pt idx="10">
                  <c:v>-1.29447325000001</c:v>
                </c:pt>
                <c:pt idx="11">
                  <c:v>-1.2962337499993737</c:v>
                </c:pt>
                <c:pt idx="12">
                  <c:v>-1.4118715000040538</c:v>
                </c:pt>
                <c:pt idx="13">
                  <c:v>-1.4645190000010189</c:v>
                </c:pt>
                <c:pt idx="14">
                  <c:v>-1.3370864999997139</c:v>
                </c:pt>
                <c:pt idx="15">
                  <c:v>-1.3310052500019083</c:v>
                </c:pt>
                <c:pt idx="16">
                  <c:v>-1.3181995000013558</c:v>
                </c:pt>
                <c:pt idx="17">
                  <c:v>-1.3754047500005981</c:v>
                </c:pt>
                <c:pt idx="18">
                  <c:v>-1.3029820000010659</c:v>
                </c:pt>
                <c:pt idx="19">
                  <c:v>-1.2884700000031444</c:v>
                </c:pt>
                <c:pt idx="20">
                  <c:v>-1.3114577499982261</c:v>
                </c:pt>
                <c:pt idx="21">
                  <c:v>-1.3792775000001711</c:v>
                </c:pt>
                <c:pt idx="22">
                  <c:v>-1.2519910000009986</c:v>
                </c:pt>
                <c:pt idx="23">
                  <c:v>-1.3540612500037241</c:v>
                </c:pt>
                <c:pt idx="24">
                  <c:v>-1.3593904999979713</c:v>
                </c:pt>
                <c:pt idx="25">
                  <c:v>-1.4432652499999676</c:v>
                </c:pt>
                <c:pt idx="26">
                  <c:v>-1.2966054999997141</c:v>
                </c:pt>
                <c:pt idx="27">
                  <c:v>-1.3421510000007402</c:v>
                </c:pt>
                <c:pt idx="28">
                  <c:v>-1.3767985000013141</c:v>
                </c:pt>
                <c:pt idx="29">
                  <c:v>-1.4427654999999504</c:v>
                </c:pt>
                <c:pt idx="30">
                  <c:v>-1.3411167499980365</c:v>
                </c:pt>
                <c:pt idx="31">
                  <c:v>-1.3885027500000433</c:v>
                </c:pt>
                <c:pt idx="32">
                  <c:v>-1.3542865000017628</c:v>
                </c:pt>
                <c:pt idx="33">
                  <c:v>-1.4644575000020268</c:v>
                </c:pt>
                <c:pt idx="34">
                  <c:v>-1.3970139999983076</c:v>
                </c:pt>
                <c:pt idx="35">
                  <c:v>-1.2901257500016072</c:v>
                </c:pt>
                <c:pt idx="36">
                  <c:v>-1.3969797499994456</c:v>
                </c:pt>
                <c:pt idx="37">
                  <c:v>-1.3789895000008983</c:v>
                </c:pt>
                <c:pt idx="38">
                  <c:v>-1.4809319999985746</c:v>
                </c:pt>
                <c:pt idx="39">
                  <c:v>-1.3632489999981772</c:v>
                </c:pt>
                <c:pt idx="40">
                  <c:v>-1.390976499998942</c:v>
                </c:pt>
                <c:pt idx="41">
                  <c:v>-1.3370075000020734</c:v>
                </c:pt>
                <c:pt idx="42">
                  <c:v>-1.3504942500003381</c:v>
                </c:pt>
                <c:pt idx="43">
                  <c:v>-1.3995827500002633</c:v>
                </c:pt>
                <c:pt idx="44">
                  <c:v>-1.3845827500008454</c:v>
                </c:pt>
                <c:pt idx="45">
                  <c:v>-1.3704147499993269</c:v>
                </c:pt>
                <c:pt idx="46">
                  <c:v>-1.4163212499988731</c:v>
                </c:pt>
                <c:pt idx="47">
                  <c:v>-1.3766724999986764</c:v>
                </c:pt>
                <c:pt idx="48">
                  <c:v>-1.438526500001899</c:v>
                </c:pt>
                <c:pt idx="49">
                  <c:v>-1.3543572500020673</c:v>
                </c:pt>
                <c:pt idx="50">
                  <c:v>-1.4667677500001446</c:v>
                </c:pt>
                <c:pt idx="51">
                  <c:v>-1.3838422500011802</c:v>
                </c:pt>
                <c:pt idx="52">
                  <c:v>-1.3269015000005311</c:v>
                </c:pt>
                <c:pt idx="53">
                  <c:v>-1.4187555000025895</c:v>
                </c:pt>
                <c:pt idx="54">
                  <c:v>-1.3858202500014158</c:v>
                </c:pt>
                <c:pt idx="55">
                  <c:v>-1.3548904999988736</c:v>
                </c:pt>
                <c:pt idx="56">
                  <c:v>-1.312890500001231</c:v>
                </c:pt>
                <c:pt idx="57">
                  <c:v>-1.3996040000020002</c:v>
                </c:pt>
                <c:pt idx="58">
                  <c:v>-1.2829650000021502</c:v>
                </c:pt>
                <c:pt idx="59">
                  <c:v>-1.4642294999976002</c:v>
                </c:pt>
                <c:pt idx="60">
                  <c:v>-1.3730834999987565</c:v>
                </c:pt>
                <c:pt idx="61">
                  <c:v>-1.3315587500001129</c:v>
                </c:pt>
                <c:pt idx="62">
                  <c:v>-1.418276500000502</c:v>
                </c:pt>
                <c:pt idx="63">
                  <c:v>-1.36803824999879</c:v>
                </c:pt>
                <c:pt idx="64">
                  <c:v>-1.4333192500016594</c:v>
                </c:pt>
                <c:pt idx="65">
                  <c:v>-1.2903967500024009</c:v>
                </c:pt>
                <c:pt idx="66">
                  <c:v>-1.436887249998108</c:v>
                </c:pt>
                <c:pt idx="67">
                  <c:v>-1.3403087499973481</c:v>
                </c:pt>
                <c:pt idx="68">
                  <c:v>-1.3210802499997953</c:v>
                </c:pt>
                <c:pt idx="69">
                  <c:v>-1.3418077500027721</c:v>
                </c:pt>
                <c:pt idx="70">
                  <c:v>-1.4140130000014324</c:v>
                </c:pt>
                <c:pt idx="71">
                  <c:v>-1.3940300000031129</c:v>
                </c:pt>
                <c:pt idx="72">
                  <c:v>-1.3645217499979481</c:v>
                </c:pt>
                <c:pt idx="73">
                  <c:v>-1.3555755000015779</c:v>
                </c:pt>
                <c:pt idx="74">
                  <c:v>-1.4554392500031099</c:v>
                </c:pt>
                <c:pt idx="75">
                  <c:v>-1.4126927500037709</c:v>
                </c:pt>
                <c:pt idx="76">
                  <c:v>-1.4386695000030159</c:v>
                </c:pt>
                <c:pt idx="77">
                  <c:v>-1.3672369999985676</c:v>
                </c:pt>
                <c:pt idx="78">
                  <c:v>-1.4679272499997751</c:v>
                </c:pt>
                <c:pt idx="79">
                  <c:v>-1.4553847499992116</c:v>
                </c:pt>
                <c:pt idx="80">
                  <c:v>-1.367724999996426</c:v>
                </c:pt>
                <c:pt idx="81">
                  <c:v>-1.3422582499988494</c:v>
                </c:pt>
                <c:pt idx="82">
                  <c:v>-1.4312859999990906</c:v>
                </c:pt>
                <c:pt idx="83">
                  <c:v>-1.3862860000008368</c:v>
                </c:pt>
                <c:pt idx="84">
                  <c:v>-1.341286000002583</c:v>
                </c:pt>
                <c:pt idx="85">
                  <c:v>-1.3870697500024107</c:v>
                </c:pt>
                <c:pt idx="86">
                  <c:v>-1.3410697500075912</c:v>
                </c:pt>
                <c:pt idx="87">
                  <c:v>-1.3516262499979348</c:v>
                </c:pt>
                <c:pt idx="88">
                  <c:v>-1.3745809999963967</c:v>
                </c:pt>
                <c:pt idx="89">
                  <c:v>-1.3887109999996028</c:v>
                </c:pt>
                <c:pt idx="90">
                  <c:v>-1.3930712500005029</c:v>
                </c:pt>
                <c:pt idx="91">
                  <c:v>-1.3940302499977406</c:v>
                </c:pt>
                <c:pt idx="92">
                  <c:v>-1.4007437500040396</c:v>
                </c:pt>
                <c:pt idx="93">
                  <c:v>-1.3865977500026929</c:v>
                </c:pt>
                <c:pt idx="94">
                  <c:v>-1.3941652499997872</c:v>
                </c:pt>
                <c:pt idx="95">
                  <c:v>-1.3884285000021919</c:v>
                </c:pt>
                <c:pt idx="96">
                  <c:v>-1.3907094999958645</c:v>
                </c:pt>
                <c:pt idx="97">
                  <c:v>-1.3895635000008042</c:v>
                </c:pt>
                <c:pt idx="98">
                  <c:v>-1.3901310000073863</c:v>
                </c:pt>
                <c:pt idx="99">
                  <c:v>-1.3864064999943366</c:v>
                </c:pt>
                <c:pt idx="100">
                  <c:v>-1.3769740000061574</c:v>
                </c:pt>
                <c:pt idx="101">
                  <c:v>-1.4011559999999008</c:v>
                </c:pt>
                <c:pt idx="102">
                  <c:v>-1.397516999997606</c:v>
                </c:pt>
                <c:pt idx="103">
                  <c:v>-1.4026660000017728</c:v>
                </c:pt>
                <c:pt idx="104">
                  <c:v>-1.4076757500006352</c:v>
                </c:pt>
                <c:pt idx="107">
                  <c:v>-1.3913405000057537</c:v>
                </c:pt>
                <c:pt idx="108">
                  <c:v>-1.377194500004407</c:v>
                </c:pt>
                <c:pt idx="109">
                  <c:v>-1.4072829999931855</c:v>
                </c:pt>
                <c:pt idx="110">
                  <c:v>-1.3972829999984242</c:v>
                </c:pt>
                <c:pt idx="111">
                  <c:v>-1.4086935000013909</c:v>
                </c:pt>
                <c:pt idx="112">
                  <c:v>-1.3727820000058273</c:v>
                </c:pt>
                <c:pt idx="116">
                  <c:v>-1.3875465000019176</c:v>
                </c:pt>
                <c:pt idx="118">
                  <c:v>-1.3853302499992424</c:v>
                </c:pt>
                <c:pt idx="120">
                  <c:v>-1.3999660000044969</c:v>
                </c:pt>
                <c:pt idx="122">
                  <c:v>-1.3810832500021206</c:v>
                </c:pt>
                <c:pt idx="124">
                  <c:v>-1.3994870000096853</c:v>
                </c:pt>
                <c:pt idx="126">
                  <c:v>-1.4020905000070343</c:v>
                </c:pt>
                <c:pt idx="127">
                  <c:v>-1.3914184999957797</c:v>
                </c:pt>
                <c:pt idx="128">
                  <c:v>-1.3941789999953471</c:v>
                </c:pt>
                <c:pt idx="129">
                  <c:v>-1.3961679999993066</c:v>
                </c:pt>
                <c:pt idx="130">
                  <c:v>-1.3895715000035125</c:v>
                </c:pt>
                <c:pt idx="131">
                  <c:v>-1.3819284999990487</c:v>
                </c:pt>
                <c:pt idx="132">
                  <c:v>-1.3900969999958761</c:v>
                </c:pt>
                <c:pt idx="134">
                  <c:v>-1.3944384999995236</c:v>
                </c:pt>
                <c:pt idx="138">
                  <c:v>-1.4004042500018841</c:v>
                </c:pt>
                <c:pt idx="139">
                  <c:v>-1.3904537499984144</c:v>
                </c:pt>
                <c:pt idx="140">
                  <c:v>-1.3894537500018487</c:v>
                </c:pt>
                <c:pt idx="141">
                  <c:v>-1.3892537499996251</c:v>
                </c:pt>
                <c:pt idx="142">
                  <c:v>-1.3928910000031465</c:v>
                </c:pt>
                <c:pt idx="144">
                  <c:v>-1.4100962500015157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75-4EB8-8FE0-57D04FA10E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-4246</c:v>
                </c:pt>
                <c:pt idx="1">
                  <c:v>-4226</c:v>
                </c:pt>
                <c:pt idx="2">
                  <c:v>-3878.5</c:v>
                </c:pt>
                <c:pt idx="3">
                  <c:v>-3716</c:v>
                </c:pt>
                <c:pt idx="4">
                  <c:v>-3699.5</c:v>
                </c:pt>
                <c:pt idx="5">
                  <c:v>-3685.5</c:v>
                </c:pt>
                <c:pt idx="6">
                  <c:v>-3593</c:v>
                </c:pt>
                <c:pt idx="7">
                  <c:v>-3579</c:v>
                </c:pt>
                <c:pt idx="8">
                  <c:v>-3562.5</c:v>
                </c:pt>
                <c:pt idx="9">
                  <c:v>-3475</c:v>
                </c:pt>
                <c:pt idx="10">
                  <c:v>-3420.5</c:v>
                </c:pt>
                <c:pt idx="11">
                  <c:v>-3297.5</c:v>
                </c:pt>
                <c:pt idx="12">
                  <c:v>-3291</c:v>
                </c:pt>
                <c:pt idx="13">
                  <c:v>-3206</c:v>
                </c:pt>
                <c:pt idx="14">
                  <c:v>-3201</c:v>
                </c:pt>
                <c:pt idx="15">
                  <c:v>-3188.5</c:v>
                </c:pt>
                <c:pt idx="16">
                  <c:v>-3163</c:v>
                </c:pt>
                <c:pt idx="17">
                  <c:v>-3151.5</c:v>
                </c:pt>
                <c:pt idx="18">
                  <c:v>-3068</c:v>
                </c:pt>
                <c:pt idx="19">
                  <c:v>-2780</c:v>
                </c:pt>
                <c:pt idx="20">
                  <c:v>-2673.5</c:v>
                </c:pt>
                <c:pt idx="21">
                  <c:v>-2535</c:v>
                </c:pt>
                <c:pt idx="22">
                  <c:v>-2534</c:v>
                </c:pt>
                <c:pt idx="23">
                  <c:v>-2532.5</c:v>
                </c:pt>
                <c:pt idx="24">
                  <c:v>-2497</c:v>
                </c:pt>
                <c:pt idx="25">
                  <c:v>-2428.5</c:v>
                </c:pt>
                <c:pt idx="26">
                  <c:v>-2407</c:v>
                </c:pt>
                <c:pt idx="27">
                  <c:v>-2374</c:v>
                </c:pt>
                <c:pt idx="28">
                  <c:v>-2289</c:v>
                </c:pt>
                <c:pt idx="29">
                  <c:v>-2247</c:v>
                </c:pt>
                <c:pt idx="30">
                  <c:v>-2239.5</c:v>
                </c:pt>
                <c:pt idx="31">
                  <c:v>-2003.5</c:v>
                </c:pt>
                <c:pt idx="32">
                  <c:v>-2001</c:v>
                </c:pt>
                <c:pt idx="33">
                  <c:v>-1855</c:v>
                </c:pt>
                <c:pt idx="34">
                  <c:v>-1836</c:v>
                </c:pt>
                <c:pt idx="35">
                  <c:v>-1705.5</c:v>
                </c:pt>
                <c:pt idx="36">
                  <c:v>-1701.5</c:v>
                </c:pt>
                <c:pt idx="37">
                  <c:v>-1623</c:v>
                </c:pt>
                <c:pt idx="38">
                  <c:v>-1368</c:v>
                </c:pt>
                <c:pt idx="39">
                  <c:v>-1226</c:v>
                </c:pt>
                <c:pt idx="40">
                  <c:v>-1061</c:v>
                </c:pt>
                <c:pt idx="41">
                  <c:v>-555</c:v>
                </c:pt>
                <c:pt idx="42">
                  <c:v>-174.5</c:v>
                </c:pt>
                <c:pt idx="43">
                  <c:v>76.5</c:v>
                </c:pt>
                <c:pt idx="44">
                  <c:v>76.5</c:v>
                </c:pt>
                <c:pt idx="45">
                  <c:v>108.5</c:v>
                </c:pt>
                <c:pt idx="46">
                  <c:v>227.5</c:v>
                </c:pt>
                <c:pt idx="47">
                  <c:v>235</c:v>
                </c:pt>
                <c:pt idx="48">
                  <c:v>239</c:v>
                </c:pt>
                <c:pt idx="49">
                  <c:v>363.5</c:v>
                </c:pt>
                <c:pt idx="50">
                  <c:v>386.5</c:v>
                </c:pt>
                <c:pt idx="51">
                  <c:v>473.5</c:v>
                </c:pt>
                <c:pt idx="52">
                  <c:v>489</c:v>
                </c:pt>
                <c:pt idx="53">
                  <c:v>493</c:v>
                </c:pt>
                <c:pt idx="54">
                  <c:v>501.5</c:v>
                </c:pt>
                <c:pt idx="55">
                  <c:v>503</c:v>
                </c:pt>
                <c:pt idx="56">
                  <c:v>503</c:v>
                </c:pt>
                <c:pt idx="57">
                  <c:v>504</c:v>
                </c:pt>
                <c:pt idx="58">
                  <c:v>590</c:v>
                </c:pt>
                <c:pt idx="59">
                  <c:v>617</c:v>
                </c:pt>
                <c:pt idx="60">
                  <c:v>621</c:v>
                </c:pt>
                <c:pt idx="61">
                  <c:v>652.5</c:v>
                </c:pt>
                <c:pt idx="62">
                  <c:v>739</c:v>
                </c:pt>
                <c:pt idx="63">
                  <c:v>769.5</c:v>
                </c:pt>
                <c:pt idx="64">
                  <c:v>775.5</c:v>
                </c:pt>
                <c:pt idx="65">
                  <c:v>1040.5</c:v>
                </c:pt>
                <c:pt idx="66">
                  <c:v>1143.5</c:v>
                </c:pt>
                <c:pt idx="67">
                  <c:v>1152.5</c:v>
                </c:pt>
                <c:pt idx="68">
                  <c:v>1261.5</c:v>
                </c:pt>
                <c:pt idx="69">
                  <c:v>1426.5</c:v>
                </c:pt>
                <c:pt idx="70">
                  <c:v>1438</c:v>
                </c:pt>
                <c:pt idx="71">
                  <c:v>1780</c:v>
                </c:pt>
                <c:pt idx="72">
                  <c:v>1790.5</c:v>
                </c:pt>
                <c:pt idx="73">
                  <c:v>1813</c:v>
                </c:pt>
                <c:pt idx="74">
                  <c:v>1895.5</c:v>
                </c:pt>
                <c:pt idx="75">
                  <c:v>1936.5</c:v>
                </c:pt>
                <c:pt idx="76">
                  <c:v>2057</c:v>
                </c:pt>
                <c:pt idx="77">
                  <c:v>2062</c:v>
                </c:pt>
                <c:pt idx="78">
                  <c:v>2183.5</c:v>
                </c:pt>
                <c:pt idx="79">
                  <c:v>2328.5</c:v>
                </c:pt>
                <c:pt idx="80">
                  <c:v>2350</c:v>
                </c:pt>
                <c:pt idx="81">
                  <c:v>2489.5</c:v>
                </c:pt>
                <c:pt idx="82">
                  <c:v>3636</c:v>
                </c:pt>
                <c:pt idx="83">
                  <c:v>3636</c:v>
                </c:pt>
                <c:pt idx="84">
                  <c:v>3636</c:v>
                </c:pt>
                <c:pt idx="85">
                  <c:v>3638.5</c:v>
                </c:pt>
                <c:pt idx="86">
                  <c:v>3638.5</c:v>
                </c:pt>
                <c:pt idx="87">
                  <c:v>3657.5</c:v>
                </c:pt>
                <c:pt idx="88">
                  <c:v>3806</c:v>
                </c:pt>
                <c:pt idx="89">
                  <c:v>4186</c:v>
                </c:pt>
                <c:pt idx="90">
                  <c:v>4727.5</c:v>
                </c:pt>
                <c:pt idx="91">
                  <c:v>4961.5</c:v>
                </c:pt>
                <c:pt idx="92">
                  <c:v>4962.5</c:v>
                </c:pt>
                <c:pt idx="93">
                  <c:v>4966.5</c:v>
                </c:pt>
                <c:pt idx="94">
                  <c:v>4971.5</c:v>
                </c:pt>
                <c:pt idx="95">
                  <c:v>5091</c:v>
                </c:pt>
                <c:pt idx="96">
                  <c:v>5097</c:v>
                </c:pt>
                <c:pt idx="97">
                  <c:v>5101</c:v>
                </c:pt>
                <c:pt idx="98">
                  <c:v>5106</c:v>
                </c:pt>
                <c:pt idx="99">
                  <c:v>5119</c:v>
                </c:pt>
                <c:pt idx="100">
                  <c:v>5124</c:v>
                </c:pt>
                <c:pt idx="101">
                  <c:v>5256</c:v>
                </c:pt>
                <c:pt idx="102">
                  <c:v>5342</c:v>
                </c:pt>
                <c:pt idx="103">
                  <c:v>5516</c:v>
                </c:pt>
                <c:pt idx="104">
                  <c:v>5594.5</c:v>
                </c:pt>
                <c:pt idx="105">
                  <c:v>6013</c:v>
                </c:pt>
                <c:pt idx="106">
                  <c:v>6269.5</c:v>
                </c:pt>
                <c:pt idx="107">
                  <c:v>7203</c:v>
                </c:pt>
                <c:pt idx="108">
                  <c:v>7207</c:v>
                </c:pt>
                <c:pt idx="109">
                  <c:v>7458</c:v>
                </c:pt>
                <c:pt idx="110">
                  <c:v>7458</c:v>
                </c:pt>
                <c:pt idx="111">
                  <c:v>7481</c:v>
                </c:pt>
                <c:pt idx="112">
                  <c:v>7732</c:v>
                </c:pt>
                <c:pt idx="113">
                  <c:v>7850</c:v>
                </c:pt>
                <c:pt idx="114">
                  <c:v>7850</c:v>
                </c:pt>
                <c:pt idx="115">
                  <c:v>7873</c:v>
                </c:pt>
                <c:pt idx="116">
                  <c:v>8759</c:v>
                </c:pt>
                <c:pt idx="117">
                  <c:v>5124</c:v>
                </c:pt>
                <c:pt idx="118">
                  <c:v>8761.5</c:v>
                </c:pt>
                <c:pt idx="119">
                  <c:v>9187</c:v>
                </c:pt>
                <c:pt idx="120">
                  <c:v>9316</c:v>
                </c:pt>
                <c:pt idx="121">
                  <c:v>9428</c:v>
                </c:pt>
                <c:pt idx="122">
                  <c:v>9439.5</c:v>
                </c:pt>
                <c:pt idx="123">
                  <c:v>9561.5</c:v>
                </c:pt>
                <c:pt idx="124">
                  <c:v>9562</c:v>
                </c:pt>
                <c:pt idx="125">
                  <c:v>9568</c:v>
                </c:pt>
                <c:pt idx="126">
                  <c:v>9703</c:v>
                </c:pt>
                <c:pt idx="127">
                  <c:v>9831</c:v>
                </c:pt>
                <c:pt idx="128">
                  <c:v>9954</c:v>
                </c:pt>
                <c:pt idx="129">
                  <c:v>9968</c:v>
                </c:pt>
                <c:pt idx="130">
                  <c:v>10089</c:v>
                </c:pt>
                <c:pt idx="131">
                  <c:v>10091</c:v>
                </c:pt>
                <c:pt idx="132">
                  <c:v>10222</c:v>
                </c:pt>
                <c:pt idx="133">
                  <c:v>10236.5</c:v>
                </c:pt>
                <c:pt idx="134">
                  <c:v>10351</c:v>
                </c:pt>
                <c:pt idx="135">
                  <c:v>10368</c:v>
                </c:pt>
                <c:pt idx="136">
                  <c:v>10368.5</c:v>
                </c:pt>
                <c:pt idx="137">
                  <c:v>10472.5</c:v>
                </c:pt>
                <c:pt idx="138">
                  <c:v>10485.5</c:v>
                </c:pt>
                <c:pt idx="139">
                  <c:v>10622.5</c:v>
                </c:pt>
                <c:pt idx="140">
                  <c:v>10622.5</c:v>
                </c:pt>
                <c:pt idx="141">
                  <c:v>10622.5</c:v>
                </c:pt>
                <c:pt idx="142">
                  <c:v>10866</c:v>
                </c:pt>
                <c:pt idx="143">
                  <c:v>10877</c:v>
                </c:pt>
                <c:pt idx="144">
                  <c:v>10877.5</c:v>
                </c:pt>
                <c:pt idx="145">
                  <c:v>10900</c:v>
                </c:pt>
                <c:pt idx="146">
                  <c:v>11275</c:v>
                </c:pt>
                <c:pt idx="147">
                  <c:v>11277.5</c:v>
                </c:pt>
                <c:pt idx="148">
                  <c:v>11832</c:v>
                </c:pt>
                <c:pt idx="149">
                  <c:v>11933.5</c:v>
                </c:pt>
                <c:pt idx="150">
                  <c:v>11947.5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05">
                  <c:v>-1.3963755000004312</c:v>
                </c:pt>
                <c:pt idx="113">
                  <c:v>-1.3891750000038883</c:v>
                </c:pt>
                <c:pt idx="114">
                  <c:v>-1.3886750000019674</c:v>
                </c:pt>
                <c:pt idx="115">
                  <c:v>-1.3905855000048177</c:v>
                </c:pt>
                <c:pt idx="135">
                  <c:v>-1.3905680000025313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75-4EB8-8FE0-57D04FA10E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-4246</c:v>
                </c:pt>
                <c:pt idx="1">
                  <c:v>-4226</c:v>
                </c:pt>
                <c:pt idx="2">
                  <c:v>-3878.5</c:v>
                </c:pt>
                <c:pt idx="3">
                  <c:v>-3716</c:v>
                </c:pt>
                <c:pt idx="4">
                  <c:v>-3699.5</c:v>
                </c:pt>
                <c:pt idx="5">
                  <c:v>-3685.5</c:v>
                </c:pt>
                <c:pt idx="6">
                  <c:v>-3593</c:v>
                </c:pt>
                <c:pt idx="7">
                  <c:v>-3579</c:v>
                </c:pt>
                <c:pt idx="8">
                  <c:v>-3562.5</c:v>
                </c:pt>
                <c:pt idx="9">
                  <c:v>-3475</c:v>
                </c:pt>
                <c:pt idx="10">
                  <c:v>-3420.5</c:v>
                </c:pt>
                <c:pt idx="11">
                  <c:v>-3297.5</c:v>
                </c:pt>
                <c:pt idx="12">
                  <c:v>-3291</c:v>
                </c:pt>
                <c:pt idx="13">
                  <c:v>-3206</c:v>
                </c:pt>
                <c:pt idx="14">
                  <c:v>-3201</c:v>
                </c:pt>
                <c:pt idx="15">
                  <c:v>-3188.5</c:v>
                </c:pt>
                <c:pt idx="16">
                  <c:v>-3163</c:v>
                </c:pt>
                <c:pt idx="17">
                  <c:v>-3151.5</c:v>
                </c:pt>
                <c:pt idx="18">
                  <c:v>-3068</c:v>
                </c:pt>
                <c:pt idx="19">
                  <c:v>-2780</c:v>
                </c:pt>
                <c:pt idx="20">
                  <c:v>-2673.5</c:v>
                </c:pt>
                <c:pt idx="21">
                  <c:v>-2535</c:v>
                </c:pt>
                <c:pt idx="22">
                  <c:v>-2534</c:v>
                </c:pt>
                <c:pt idx="23">
                  <c:v>-2532.5</c:v>
                </c:pt>
                <c:pt idx="24">
                  <c:v>-2497</c:v>
                </c:pt>
                <c:pt idx="25">
                  <c:v>-2428.5</c:v>
                </c:pt>
                <c:pt idx="26">
                  <c:v>-2407</c:v>
                </c:pt>
                <c:pt idx="27">
                  <c:v>-2374</c:v>
                </c:pt>
                <c:pt idx="28">
                  <c:v>-2289</c:v>
                </c:pt>
                <c:pt idx="29">
                  <c:v>-2247</c:v>
                </c:pt>
                <c:pt idx="30">
                  <c:v>-2239.5</c:v>
                </c:pt>
                <c:pt idx="31">
                  <c:v>-2003.5</c:v>
                </c:pt>
                <c:pt idx="32">
                  <c:v>-2001</c:v>
                </c:pt>
                <c:pt idx="33">
                  <c:v>-1855</c:v>
                </c:pt>
                <c:pt idx="34">
                  <c:v>-1836</c:v>
                </c:pt>
                <c:pt idx="35">
                  <c:v>-1705.5</c:v>
                </c:pt>
                <c:pt idx="36">
                  <c:v>-1701.5</c:v>
                </c:pt>
                <c:pt idx="37">
                  <c:v>-1623</c:v>
                </c:pt>
                <c:pt idx="38">
                  <c:v>-1368</c:v>
                </c:pt>
                <c:pt idx="39">
                  <c:v>-1226</c:v>
                </c:pt>
                <c:pt idx="40">
                  <c:v>-1061</c:v>
                </c:pt>
                <c:pt idx="41">
                  <c:v>-555</c:v>
                </c:pt>
                <c:pt idx="42">
                  <c:v>-174.5</c:v>
                </c:pt>
                <c:pt idx="43">
                  <c:v>76.5</c:v>
                </c:pt>
                <c:pt idx="44">
                  <c:v>76.5</c:v>
                </c:pt>
                <c:pt idx="45">
                  <c:v>108.5</c:v>
                </c:pt>
                <c:pt idx="46">
                  <c:v>227.5</c:v>
                </c:pt>
                <c:pt idx="47">
                  <c:v>235</c:v>
                </c:pt>
                <c:pt idx="48">
                  <c:v>239</c:v>
                </c:pt>
                <c:pt idx="49">
                  <c:v>363.5</c:v>
                </c:pt>
                <c:pt idx="50">
                  <c:v>386.5</c:v>
                </c:pt>
                <c:pt idx="51">
                  <c:v>473.5</c:v>
                </c:pt>
                <c:pt idx="52">
                  <c:v>489</c:v>
                </c:pt>
                <c:pt idx="53">
                  <c:v>493</c:v>
                </c:pt>
                <c:pt idx="54">
                  <c:v>501.5</c:v>
                </c:pt>
                <c:pt idx="55">
                  <c:v>503</c:v>
                </c:pt>
                <c:pt idx="56">
                  <c:v>503</c:v>
                </c:pt>
                <c:pt idx="57">
                  <c:v>504</c:v>
                </c:pt>
                <c:pt idx="58">
                  <c:v>590</c:v>
                </c:pt>
                <c:pt idx="59">
                  <c:v>617</c:v>
                </c:pt>
                <c:pt idx="60">
                  <c:v>621</c:v>
                </c:pt>
                <c:pt idx="61">
                  <c:v>652.5</c:v>
                </c:pt>
                <c:pt idx="62">
                  <c:v>739</c:v>
                </c:pt>
                <c:pt idx="63">
                  <c:v>769.5</c:v>
                </c:pt>
                <c:pt idx="64">
                  <c:v>775.5</c:v>
                </c:pt>
                <c:pt idx="65">
                  <c:v>1040.5</c:v>
                </c:pt>
                <c:pt idx="66">
                  <c:v>1143.5</c:v>
                </c:pt>
                <c:pt idx="67">
                  <c:v>1152.5</c:v>
                </c:pt>
                <c:pt idx="68">
                  <c:v>1261.5</c:v>
                </c:pt>
                <c:pt idx="69">
                  <c:v>1426.5</c:v>
                </c:pt>
                <c:pt idx="70">
                  <c:v>1438</c:v>
                </c:pt>
                <c:pt idx="71">
                  <c:v>1780</c:v>
                </c:pt>
                <c:pt idx="72">
                  <c:v>1790.5</c:v>
                </c:pt>
                <c:pt idx="73">
                  <c:v>1813</c:v>
                </c:pt>
                <c:pt idx="74">
                  <c:v>1895.5</c:v>
                </c:pt>
                <c:pt idx="75">
                  <c:v>1936.5</c:v>
                </c:pt>
                <c:pt idx="76">
                  <c:v>2057</c:v>
                </c:pt>
                <c:pt idx="77">
                  <c:v>2062</c:v>
                </c:pt>
                <c:pt idx="78">
                  <c:v>2183.5</c:v>
                </c:pt>
                <c:pt idx="79">
                  <c:v>2328.5</c:v>
                </c:pt>
                <c:pt idx="80">
                  <c:v>2350</c:v>
                </c:pt>
                <c:pt idx="81">
                  <c:v>2489.5</c:v>
                </c:pt>
                <c:pt idx="82">
                  <c:v>3636</c:v>
                </c:pt>
                <c:pt idx="83">
                  <c:v>3636</c:v>
                </c:pt>
                <c:pt idx="84">
                  <c:v>3636</c:v>
                </c:pt>
                <c:pt idx="85">
                  <c:v>3638.5</c:v>
                </c:pt>
                <c:pt idx="86">
                  <c:v>3638.5</c:v>
                </c:pt>
                <c:pt idx="87">
                  <c:v>3657.5</c:v>
                </c:pt>
                <c:pt idx="88">
                  <c:v>3806</c:v>
                </c:pt>
                <c:pt idx="89">
                  <c:v>4186</c:v>
                </c:pt>
                <c:pt idx="90">
                  <c:v>4727.5</c:v>
                </c:pt>
                <c:pt idx="91">
                  <c:v>4961.5</c:v>
                </c:pt>
                <c:pt idx="92">
                  <c:v>4962.5</c:v>
                </c:pt>
                <c:pt idx="93">
                  <c:v>4966.5</c:v>
                </c:pt>
                <c:pt idx="94">
                  <c:v>4971.5</c:v>
                </c:pt>
                <c:pt idx="95">
                  <c:v>5091</c:v>
                </c:pt>
                <c:pt idx="96">
                  <c:v>5097</c:v>
                </c:pt>
                <c:pt idx="97">
                  <c:v>5101</c:v>
                </c:pt>
                <c:pt idx="98">
                  <c:v>5106</c:v>
                </c:pt>
                <c:pt idx="99">
                  <c:v>5119</c:v>
                </c:pt>
                <c:pt idx="100">
                  <c:v>5124</c:v>
                </c:pt>
                <c:pt idx="101">
                  <c:v>5256</c:v>
                </c:pt>
                <c:pt idx="102">
                  <c:v>5342</c:v>
                </c:pt>
                <c:pt idx="103">
                  <c:v>5516</c:v>
                </c:pt>
                <c:pt idx="104">
                  <c:v>5594.5</c:v>
                </c:pt>
                <c:pt idx="105">
                  <c:v>6013</c:v>
                </c:pt>
                <c:pt idx="106">
                  <c:v>6269.5</c:v>
                </c:pt>
                <c:pt idx="107">
                  <c:v>7203</c:v>
                </c:pt>
                <c:pt idx="108">
                  <c:v>7207</c:v>
                </c:pt>
                <c:pt idx="109">
                  <c:v>7458</c:v>
                </c:pt>
                <c:pt idx="110">
                  <c:v>7458</c:v>
                </c:pt>
                <c:pt idx="111">
                  <c:v>7481</c:v>
                </c:pt>
                <c:pt idx="112">
                  <c:v>7732</c:v>
                </c:pt>
                <c:pt idx="113">
                  <c:v>7850</c:v>
                </c:pt>
                <c:pt idx="114">
                  <c:v>7850</c:v>
                </c:pt>
                <c:pt idx="115">
                  <c:v>7873</c:v>
                </c:pt>
                <c:pt idx="116">
                  <c:v>8759</c:v>
                </c:pt>
                <c:pt idx="117">
                  <c:v>5124</c:v>
                </c:pt>
                <c:pt idx="118">
                  <c:v>8761.5</c:v>
                </c:pt>
                <c:pt idx="119">
                  <c:v>9187</c:v>
                </c:pt>
                <c:pt idx="120">
                  <c:v>9316</c:v>
                </c:pt>
                <c:pt idx="121">
                  <c:v>9428</c:v>
                </c:pt>
                <c:pt idx="122">
                  <c:v>9439.5</c:v>
                </c:pt>
                <c:pt idx="123">
                  <c:v>9561.5</c:v>
                </c:pt>
                <c:pt idx="124">
                  <c:v>9562</c:v>
                </c:pt>
                <c:pt idx="125">
                  <c:v>9568</c:v>
                </c:pt>
                <c:pt idx="126">
                  <c:v>9703</c:v>
                </c:pt>
                <c:pt idx="127">
                  <c:v>9831</c:v>
                </c:pt>
                <c:pt idx="128">
                  <c:v>9954</c:v>
                </c:pt>
                <c:pt idx="129">
                  <c:v>9968</c:v>
                </c:pt>
                <c:pt idx="130">
                  <c:v>10089</c:v>
                </c:pt>
                <c:pt idx="131">
                  <c:v>10091</c:v>
                </c:pt>
                <c:pt idx="132">
                  <c:v>10222</c:v>
                </c:pt>
                <c:pt idx="133">
                  <c:v>10236.5</c:v>
                </c:pt>
                <c:pt idx="134">
                  <c:v>10351</c:v>
                </c:pt>
                <c:pt idx="135">
                  <c:v>10368</c:v>
                </c:pt>
                <c:pt idx="136">
                  <c:v>10368.5</c:v>
                </c:pt>
                <c:pt idx="137">
                  <c:v>10472.5</c:v>
                </c:pt>
                <c:pt idx="138">
                  <c:v>10485.5</c:v>
                </c:pt>
                <c:pt idx="139">
                  <c:v>10622.5</c:v>
                </c:pt>
                <c:pt idx="140">
                  <c:v>10622.5</c:v>
                </c:pt>
                <c:pt idx="141">
                  <c:v>10622.5</c:v>
                </c:pt>
                <c:pt idx="142">
                  <c:v>10866</c:v>
                </c:pt>
                <c:pt idx="143">
                  <c:v>10877</c:v>
                </c:pt>
                <c:pt idx="144">
                  <c:v>10877.5</c:v>
                </c:pt>
                <c:pt idx="145">
                  <c:v>10900</c:v>
                </c:pt>
                <c:pt idx="146">
                  <c:v>11275</c:v>
                </c:pt>
                <c:pt idx="147">
                  <c:v>11277.5</c:v>
                </c:pt>
                <c:pt idx="148">
                  <c:v>11832</c:v>
                </c:pt>
                <c:pt idx="149">
                  <c:v>11933.5</c:v>
                </c:pt>
                <c:pt idx="150">
                  <c:v>11947.5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19">
                  <c:v>-1.3881245000011404</c:v>
                </c:pt>
                <c:pt idx="121">
                  <c:v>-1.3891780000049039</c:v>
                </c:pt>
                <c:pt idx="123">
                  <c:v>-1.3909302499960177</c:v>
                </c:pt>
                <c:pt idx="125">
                  <c:v>-1.3865680000017164</c:v>
                </c:pt>
                <c:pt idx="133">
                  <c:v>-1.3880427500043879</c:v>
                </c:pt>
                <c:pt idx="136">
                  <c:v>-1.3895247499967809</c:v>
                </c:pt>
                <c:pt idx="137">
                  <c:v>-1.3857287499995437</c:v>
                </c:pt>
                <c:pt idx="143">
                  <c:v>-1.3916394999978365</c:v>
                </c:pt>
                <c:pt idx="145">
                  <c:v>-1.3856500000038068</c:v>
                </c:pt>
                <c:pt idx="146">
                  <c:v>-1.3887124999964726</c:v>
                </c:pt>
                <c:pt idx="147">
                  <c:v>-1.3894962500053225</c:v>
                </c:pt>
                <c:pt idx="148">
                  <c:v>-1.3935320000018692</c:v>
                </c:pt>
                <c:pt idx="149">
                  <c:v>-1.3885522502314416</c:v>
                </c:pt>
                <c:pt idx="150">
                  <c:v>-1.3815412498515798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75-4EB8-8FE0-57D04FA10E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-4246</c:v>
                </c:pt>
                <c:pt idx="1">
                  <c:v>-4226</c:v>
                </c:pt>
                <c:pt idx="2">
                  <c:v>-3878.5</c:v>
                </c:pt>
                <c:pt idx="3">
                  <c:v>-3716</c:v>
                </c:pt>
                <c:pt idx="4">
                  <c:v>-3699.5</c:v>
                </c:pt>
                <c:pt idx="5">
                  <c:v>-3685.5</c:v>
                </c:pt>
                <c:pt idx="6">
                  <c:v>-3593</c:v>
                </c:pt>
                <c:pt idx="7">
                  <c:v>-3579</c:v>
                </c:pt>
                <c:pt idx="8">
                  <c:v>-3562.5</c:v>
                </c:pt>
                <c:pt idx="9">
                  <c:v>-3475</c:v>
                </c:pt>
                <c:pt idx="10">
                  <c:v>-3420.5</c:v>
                </c:pt>
                <c:pt idx="11">
                  <c:v>-3297.5</c:v>
                </c:pt>
                <c:pt idx="12">
                  <c:v>-3291</c:v>
                </c:pt>
                <c:pt idx="13">
                  <c:v>-3206</c:v>
                </c:pt>
                <c:pt idx="14">
                  <c:v>-3201</c:v>
                </c:pt>
                <c:pt idx="15">
                  <c:v>-3188.5</c:v>
                </c:pt>
                <c:pt idx="16">
                  <c:v>-3163</c:v>
                </c:pt>
                <c:pt idx="17">
                  <c:v>-3151.5</c:v>
                </c:pt>
                <c:pt idx="18">
                  <c:v>-3068</c:v>
                </c:pt>
                <c:pt idx="19">
                  <c:v>-2780</c:v>
                </c:pt>
                <c:pt idx="20">
                  <c:v>-2673.5</c:v>
                </c:pt>
                <c:pt idx="21">
                  <c:v>-2535</c:v>
                </c:pt>
                <c:pt idx="22">
                  <c:v>-2534</c:v>
                </c:pt>
                <c:pt idx="23">
                  <c:v>-2532.5</c:v>
                </c:pt>
                <c:pt idx="24">
                  <c:v>-2497</c:v>
                </c:pt>
                <c:pt idx="25">
                  <c:v>-2428.5</c:v>
                </c:pt>
                <c:pt idx="26">
                  <c:v>-2407</c:v>
                </c:pt>
                <c:pt idx="27">
                  <c:v>-2374</c:v>
                </c:pt>
                <c:pt idx="28">
                  <c:v>-2289</c:v>
                </c:pt>
                <c:pt idx="29">
                  <c:v>-2247</c:v>
                </c:pt>
                <c:pt idx="30">
                  <c:v>-2239.5</c:v>
                </c:pt>
                <c:pt idx="31">
                  <c:v>-2003.5</c:v>
                </c:pt>
                <c:pt idx="32">
                  <c:v>-2001</c:v>
                </c:pt>
                <c:pt idx="33">
                  <c:v>-1855</c:v>
                </c:pt>
                <c:pt idx="34">
                  <c:v>-1836</c:v>
                </c:pt>
                <c:pt idx="35">
                  <c:v>-1705.5</c:v>
                </c:pt>
                <c:pt idx="36">
                  <c:v>-1701.5</c:v>
                </c:pt>
                <c:pt idx="37">
                  <c:v>-1623</c:v>
                </c:pt>
                <c:pt idx="38">
                  <c:v>-1368</c:v>
                </c:pt>
                <c:pt idx="39">
                  <c:v>-1226</c:v>
                </c:pt>
                <c:pt idx="40">
                  <c:v>-1061</c:v>
                </c:pt>
                <c:pt idx="41">
                  <c:v>-555</c:v>
                </c:pt>
                <c:pt idx="42">
                  <c:v>-174.5</c:v>
                </c:pt>
                <c:pt idx="43">
                  <c:v>76.5</c:v>
                </c:pt>
                <c:pt idx="44">
                  <c:v>76.5</c:v>
                </c:pt>
                <c:pt idx="45">
                  <c:v>108.5</c:v>
                </c:pt>
                <c:pt idx="46">
                  <c:v>227.5</c:v>
                </c:pt>
                <c:pt idx="47">
                  <c:v>235</c:v>
                </c:pt>
                <c:pt idx="48">
                  <c:v>239</c:v>
                </c:pt>
                <c:pt idx="49">
                  <c:v>363.5</c:v>
                </c:pt>
                <c:pt idx="50">
                  <c:v>386.5</c:v>
                </c:pt>
                <c:pt idx="51">
                  <c:v>473.5</c:v>
                </c:pt>
                <c:pt idx="52">
                  <c:v>489</c:v>
                </c:pt>
                <c:pt idx="53">
                  <c:v>493</c:v>
                </c:pt>
                <c:pt idx="54">
                  <c:v>501.5</c:v>
                </c:pt>
                <c:pt idx="55">
                  <c:v>503</c:v>
                </c:pt>
                <c:pt idx="56">
                  <c:v>503</c:v>
                </c:pt>
                <c:pt idx="57">
                  <c:v>504</c:v>
                </c:pt>
                <c:pt idx="58">
                  <c:v>590</c:v>
                </c:pt>
                <c:pt idx="59">
                  <c:v>617</c:v>
                </c:pt>
                <c:pt idx="60">
                  <c:v>621</c:v>
                </c:pt>
                <c:pt idx="61">
                  <c:v>652.5</c:v>
                </c:pt>
                <c:pt idx="62">
                  <c:v>739</c:v>
                </c:pt>
                <c:pt idx="63">
                  <c:v>769.5</c:v>
                </c:pt>
                <c:pt idx="64">
                  <c:v>775.5</c:v>
                </c:pt>
                <c:pt idx="65">
                  <c:v>1040.5</c:v>
                </c:pt>
                <c:pt idx="66">
                  <c:v>1143.5</c:v>
                </c:pt>
                <c:pt idx="67">
                  <c:v>1152.5</c:v>
                </c:pt>
                <c:pt idx="68">
                  <c:v>1261.5</c:v>
                </c:pt>
                <c:pt idx="69">
                  <c:v>1426.5</c:v>
                </c:pt>
                <c:pt idx="70">
                  <c:v>1438</c:v>
                </c:pt>
                <c:pt idx="71">
                  <c:v>1780</c:v>
                </c:pt>
                <c:pt idx="72">
                  <c:v>1790.5</c:v>
                </c:pt>
                <c:pt idx="73">
                  <c:v>1813</c:v>
                </c:pt>
                <c:pt idx="74">
                  <c:v>1895.5</c:v>
                </c:pt>
                <c:pt idx="75">
                  <c:v>1936.5</c:v>
                </c:pt>
                <c:pt idx="76">
                  <c:v>2057</c:v>
                </c:pt>
                <c:pt idx="77">
                  <c:v>2062</c:v>
                </c:pt>
                <c:pt idx="78">
                  <c:v>2183.5</c:v>
                </c:pt>
                <c:pt idx="79">
                  <c:v>2328.5</c:v>
                </c:pt>
                <c:pt idx="80">
                  <c:v>2350</c:v>
                </c:pt>
                <c:pt idx="81">
                  <c:v>2489.5</c:v>
                </c:pt>
                <c:pt idx="82">
                  <c:v>3636</c:v>
                </c:pt>
                <c:pt idx="83">
                  <c:v>3636</c:v>
                </c:pt>
                <c:pt idx="84">
                  <c:v>3636</c:v>
                </c:pt>
                <c:pt idx="85">
                  <c:v>3638.5</c:v>
                </c:pt>
                <c:pt idx="86">
                  <c:v>3638.5</c:v>
                </c:pt>
                <c:pt idx="87">
                  <c:v>3657.5</c:v>
                </c:pt>
                <c:pt idx="88">
                  <c:v>3806</c:v>
                </c:pt>
                <c:pt idx="89">
                  <c:v>4186</c:v>
                </c:pt>
                <c:pt idx="90">
                  <c:v>4727.5</c:v>
                </c:pt>
                <c:pt idx="91">
                  <c:v>4961.5</c:v>
                </c:pt>
                <c:pt idx="92">
                  <c:v>4962.5</c:v>
                </c:pt>
                <c:pt idx="93">
                  <c:v>4966.5</c:v>
                </c:pt>
                <c:pt idx="94">
                  <c:v>4971.5</c:v>
                </c:pt>
                <c:pt idx="95">
                  <c:v>5091</c:v>
                </c:pt>
                <c:pt idx="96">
                  <c:v>5097</c:v>
                </c:pt>
                <c:pt idx="97">
                  <c:v>5101</c:v>
                </c:pt>
                <c:pt idx="98">
                  <c:v>5106</c:v>
                </c:pt>
                <c:pt idx="99">
                  <c:v>5119</c:v>
                </c:pt>
                <c:pt idx="100">
                  <c:v>5124</c:v>
                </c:pt>
                <c:pt idx="101">
                  <c:v>5256</c:v>
                </c:pt>
                <c:pt idx="102">
                  <c:v>5342</c:v>
                </c:pt>
                <c:pt idx="103">
                  <c:v>5516</c:v>
                </c:pt>
                <c:pt idx="104">
                  <c:v>5594.5</c:v>
                </c:pt>
                <c:pt idx="105">
                  <c:v>6013</c:v>
                </c:pt>
                <c:pt idx="106">
                  <c:v>6269.5</c:v>
                </c:pt>
                <c:pt idx="107">
                  <c:v>7203</c:v>
                </c:pt>
                <c:pt idx="108">
                  <c:v>7207</c:v>
                </c:pt>
                <c:pt idx="109">
                  <c:v>7458</c:v>
                </c:pt>
                <c:pt idx="110">
                  <c:v>7458</c:v>
                </c:pt>
                <c:pt idx="111">
                  <c:v>7481</c:v>
                </c:pt>
                <c:pt idx="112">
                  <c:v>7732</c:v>
                </c:pt>
                <c:pt idx="113">
                  <c:v>7850</c:v>
                </c:pt>
                <c:pt idx="114">
                  <c:v>7850</c:v>
                </c:pt>
                <c:pt idx="115">
                  <c:v>7873</c:v>
                </c:pt>
                <c:pt idx="116">
                  <c:v>8759</c:v>
                </c:pt>
                <c:pt idx="117">
                  <c:v>5124</c:v>
                </c:pt>
                <c:pt idx="118">
                  <c:v>8761.5</c:v>
                </c:pt>
                <c:pt idx="119">
                  <c:v>9187</c:v>
                </c:pt>
                <c:pt idx="120">
                  <c:v>9316</c:v>
                </c:pt>
                <c:pt idx="121">
                  <c:v>9428</c:v>
                </c:pt>
                <c:pt idx="122">
                  <c:v>9439.5</c:v>
                </c:pt>
                <c:pt idx="123">
                  <c:v>9561.5</c:v>
                </c:pt>
                <c:pt idx="124">
                  <c:v>9562</c:v>
                </c:pt>
                <c:pt idx="125">
                  <c:v>9568</c:v>
                </c:pt>
                <c:pt idx="126">
                  <c:v>9703</c:v>
                </c:pt>
                <c:pt idx="127">
                  <c:v>9831</c:v>
                </c:pt>
                <c:pt idx="128">
                  <c:v>9954</c:v>
                </c:pt>
                <c:pt idx="129">
                  <c:v>9968</c:v>
                </c:pt>
                <c:pt idx="130">
                  <c:v>10089</c:v>
                </c:pt>
                <c:pt idx="131">
                  <c:v>10091</c:v>
                </c:pt>
                <c:pt idx="132">
                  <c:v>10222</c:v>
                </c:pt>
                <c:pt idx="133">
                  <c:v>10236.5</c:v>
                </c:pt>
                <c:pt idx="134">
                  <c:v>10351</c:v>
                </c:pt>
                <c:pt idx="135">
                  <c:v>10368</c:v>
                </c:pt>
                <c:pt idx="136">
                  <c:v>10368.5</c:v>
                </c:pt>
                <c:pt idx="137">
                  <c:v>10472.5</c:v>
                </c:pt>
                <c:pt idx="138">
                  <c:v>10485.5</c:v>
                </c:pt>
                <c:pt idx="139">
                  <c:v>10622.5</c:v>
                </c:pt>
                <c:pt idx="140">
                  <c:v>10622.5</c:v>
                </c:pt>
                <c:pt idx="141">
                  <c:v>10622.5</c:v>
                </c:pt>
                <c:pt idx="142">
                  <c:v>10866</c:v>
                </c:pt>
                <c:pt idx="143">
                  <c:v>10877</c:v>
                </c:pt>
                <c:pt idx="144">
                  <c:v>10877.5</c:v>
                </c:pt>
                <c:pt idx="145">
                  <c:v>10900</c:v>
                </c:pt>
                <c:pt idx="146">
                  <c:v>11275</c:v>
                </c:pt>
                <c:pt idx="147">
                  <c:v>11277.5</c:v>
                </c:pt>
                <c:pt idx="148">
                  <c:v>11832</c:v>
                </c:pt>
                <c:pt idx="149">
                  <c:v>11933.5</c:v>
                </c:pt>
                <c:pt idx="150">
                  <c:v>11947.5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75-4EB8-8FE0-57D04FA10E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-4246</c:v>
                </c:pt>
                <c:pt idx="1">
                  <c:v>-4226</c:v>
                </c:pt>
                <c:pt idx="2">
                  <c:v>-3878.5</c:v>
                </c:pt>
                <c:pt idx="3">
                  <c:v>-3716</c:v>
                </c:pt>
                <c:pt idx="4">
                  <c:v>-3699.5</c:v>
                </c:pt>
                <c:pt idx="5">
                  <c:v>-3685.5</c:v>
                </c:pt>
                <c:pt idx="6">
                  <c:v>-3593</c:v>
                </c:pt>
                <c:pt idx="7">
                  <c:v>-3579</c:v>
                </c:pt>
                <c:pt idx="8">
                  <c:v>-3562.5</c:v>
                </c:pt>
                <c:pt idx="9">
                  <c:v>-3475</c:v>
                </c:pt>
                <c:pt idx="10">
                  <c:v>-3420.5</c:v>
                </c:pt>
                <c:pt idx="11">
                  <c:v>-3297.5</c:v>
                </c:pt>
                <c:pt idx="12">
                  <c:v>-3291</c:v>
                </c:pt>
                <c:pt idx="13">
                  <c:v>-3206</c:v>
                </c:pt>
                <c:pt idx="14">
                  <c:v>-3201</c:v>
                </c:pt>
                <c:pt idx="15">
                  <c:v>-3188.5</c:v>
                </c:pt>
                <c:pt idx="16">
                  <c:v>-3163</c:v>
                </c:pt>
                <c:pt idx="17">
                  <c:v>-3151.5</c:v>
                </c:pt>
                <c:pt idx="18">
                  <c:v>-3068</c:v>
                </c:pt>
                <c:pt idx="19">
                  <c:v>-2780</c:v>
                </c:pt>
                <c:pt idx="20">
                  <c:v>-2673.5</c:v>
                </c:pt>
                <c:pt idx="21">
                  <c:v>-2535</c:v>
                </c:pt>
                <c:pt idx="22">
                  <c:v>-2534</c:v>
                </c:pt>
                <c:pt idx="23">
                  <c:v>-2532.5</c:v>
                </c:pt>
                <c:pt idx="24">
                  <c:v>-2497</c:v>
                </c:pt>
                <c:pt idx="25">
                  <c:v>-2428.5</c:v>
                </c:pt>
                <c:pt idx="26">
                  <c:v>-2407</c:v>
                </c:pt>
                <c:pt idx="27">
                  <c:v>-2374</c:v>
                </c:pt>
                <c:pt idx="28">
                  <c:v>-2289</c:v>
                </c:pt>
                <c:pt idx="29">
                  <c:v>-2247</c:v>
                </c:pt>
                <c:pt idx="30">
                  <c:v>-2239.5</c:v>
                </c:pt>
                <c:pt idx="31">
                  <c:v>-2003.5</c:v>
                </c:pt>
                <c:pt idx="32">
                  <c:v>-2001</c:v>
                </c:pt>
                <c:pt idx="33">
                  <c:v>-1855</c:v>
                </c:pt>
                <c:pt idx="34">
                  <c:v>-1836</c:v>
                </c:pt>
                <c:pt idx="35">
                  <c:v>-1705.5</c:v>
                </c:pt>
                <c:pt idx="36">
                  <c:v>-1701.5</c:v>
                </c:pt>
                <c:pt idx="37">
                  <c:v>-1623</c:v>
                </c:pt>
                <c:pt idx="38">
                  <c:v>-1368</c:v>
                </c:pt>
                <c:pt idx="39">
                  <c:v>-1226</c:v>
                </c:pt>
                <c:pt idx="40">
                  <c:v>-1061</c:v>
                </c:pt>
                <c:pt idx="41">
                  <c:v>-555</c:v>
                </c:pt>
                <c:pt idx="42">
                  <c:v>-174.5</c:v>
                </c:pt>
                <c:pt idx="43">
                  <c:v>76.5</c:v>
                </c:pt>
                <c:pt idx="44">
                  <c:v>76.5</c:v>
                </c:pt>
                <c:pt idx="45">
                  <c:v>108.5</c:v>
                </c:pt>
                <c:pt idx="46">
                  <c:v>227.5</c:v>
                </c:pt>
                <c:pt idx="47">
                  <c:v>235</c:v>
                </c:pt>
                <c:pt idx="48">
                  <c:v>239</c:v>
                </c:pt>
                <c:pt idx="49">
                  <c:v>363.5</c:v>
                </c:pt>
                <c:pt idx="50">
                  <c:v>386.5</c:v>
                </c:pt>
                <c:pt idx="51">
                  <c:v>473.5</c:v>
                </c:pt>
                <c:pt idx="52">
                  <c:v>489</c:v>
                </c:pt>
                <c:pt idx="53">
                  <c:v>493</c:v>
                </c:pt>
                <c:pt idx="54">
                  <c:v>501.5</c:v>
                </c:pt>
                <c:pt idx="55">
                  <c:v>503</c:v>
                </c:pt>
                <c:pt idx="56">
                  <c:v>503</c:v>
                </c:pt>
                <c:pt idx="57">
                  <c:v>504</c:v>
                </c:pt>
                <c:pt idx="58">
                  <c:v>590</c:v>
                </c:pt>
                <c:pt idx="59">
                  <c:v>617</c:v>
                </c:pt>
                <c:pt idx="60">
                  <c:v>621</c:v>
                </c:pt>
                <c:pt idx="61">
                  <c:v>652.5</c:v>
                </c:pt>
                <c:pt idx="62">
                  <c:v>739</c:v>
                </c:pt>
                <c:pt idx="63">
                  <c:v>769.5</c:v>
                </c:pt>
                <c:pt idx="64">
                  <c:v>775.5</c:v>
                </c:pt>
                <c:pt idx="65">
                  <c:v>1040.5</c:v>
                </c:pt>
                <c:pt idx="66">
                  <c:v>1143.5</c:v>
                </c:pt>
                <c:pt idx="67">
                  <c:v>1152.5</c:v>
                </c:pt>
                <c:pt idx="68">
                  <c:v>1261.5</c:v>
                </c:pt>
                <c:pt idx="69">
                  <c:v>1426.5</c:v>
                </c:pt>
                <c:pt idx="70">
                  <c:v>1438</c:v>
                </c:pt>
                <c:pt idx="71">
                  <c:v>1780</c:v>
                </c:pt>
                <c:pt idx="72">
                  <c:v>1790.5</c:v>
                </c:pt>
                <c:pt idx="73">
                  <c:v>1813</c:v>
                </c:pt>
                <c:pt idx="74">
                  <c:v>1895.5</c:v>
                </c:pt>
                <c:pt idx="75">
                  <c:v>1936.5</c:v>
                </c:pt>
                <c:pt idx="76">
                  <c:v>2057</c:v>
                </c:pt>
                <c:pt idx="77">
                  <c:v>2062</c:v>
                </c:pt>
                <c:pt idx="78">
                  <c:v>2183.5</c:v>
                </c:pt>
                <c:pt idx="79">
                  <c:v>2328.5</c:v>
                </c:pt>
                <c:pt idx="80">
                  <c:v>2350</c:v>
                </c:pt>
                <c:pt idx="81">
                  <c:v>2489.5</c:v>
                </c:pt>
                <c:pt idx="82">
                  <c:v>3636</c:v>
                </c:pt>
                <c:pt idx="83">
                  <c:v>3636</c:v>
                </c:pt>
                <c:pt idx="84">
                  <c:v>3636</c:v>
                </c:pt>
                <c:pt idx="85">
                  <c:v>3638.5</c:v>
                </c:pt>
                <c:pt idx="86">
                  <c:v>3638.5</c:v>
                </c:pt>
                <c:pt idx="87">
                  <c:v>3657.5</c:v>
                </c:pt>
                <c:pt idx="88">
                  <c:v>3806</c:v>
                </c:pt>
                <c:pt idx="89">
                  <c:v>4186</c:v>
                </c:pt>
                <c:pt idx="90">
                  <c:v>4727.5</c:v>
                </c:pt>
                <c:pt idx="91">
                  <c:v>4961.5</c:v>
                </c:pt>
                <c:pt idx="92">
                  <c:v>4962.5</c:v>
                </c:pt>
                <c:pt idx="93">
                  <c:v>4966.5</c:v>
                </c:pt>
                <c:pt idx="94">
                  <c:v>4971.5</c:v>
                </c:pt>
                <c:pt idx="95">
                  <c:v>5091</c:v>
                </c:pt>
                <c:pt idx="96">
                  <c:v>5097</c:v>
                </c:pt>
                <c:pt idx="97">
                  <c:v>5101</c:v>
                </c:pt>
                <c:pt idx="98">
                  <c:v>5106</c:v>
                </c:pt>
                <c:pt idx="99">
                  <c:v>5119</c:v>
                </c:pt>
                <c:pt idx="100">
                  <c:v>5124</c:v>
                </c:pt>
                <c:pt idx="101">
                  <c:v>5256</c:v>
                </c:pt>
                <c:pt idx="102">
                  <c:v>5342</c:v>
                </c:pt>
                <c:pt idx="103">
                  <c:v>5516</c:v>
                </c:pt>
                <c:pt idx="104">
                  <c:v>5594.5</c:v>
                </c:pt>
                <c:pt idx="105">
                  <c:v>6013</c:v>
                </c:pt>
                <c:pt idx="106">
                  <c:v>6269.5</c:v>
                </c:pt>
                <c:pt idx="107">
                  <c:v>7203</c:v>
                </c:pt>
                <c:pt idx="108">
                  <c:v>7207</c:v>
                </c:pt>
                <c:pt idx="109">
                  <c:v>7458</c:v>
                </c:pt>
                <c:pt idx="110">
                  <c:v>7458</c:v>
                </c:pt>
                <c:pt idx="111">
                  <c:v>7481</c:v>
                </c:pt>
                <c:pt idx="112">
                  <c:v>7732</c:v>
                </c:pt>
                <c:pt idx="113">
                  <c:v>7850</c:v>
                </c:pt>
                <c:pt idx="114">
                  <c:v>7850</c:v>
                </c:pt>
                <c:pt idx="115">
                  <c:v>7873</c:v>
                </c:pt>
                <c:pt idx="116">
                  <c:v>8759</c:v>
                </c:pt>
                <c:pt idx="117">
                  <c:v>5124</c:v>
                </c:pt>
                <c:pt idx="118">
                  <c:v>8761.5</c:v>
                </c:pt>
                <c:pt idx="119">
                  <c:v>9187</c:v>
                </c:pt>
                <c:pt idx="120">
                  <c:v>9316</c:v>
                </c:pt>
                <c:pt idx="121">
                  <c:v>9428</c:v>
                </c:pt>
                <c:pt idx="122">
                  <c:v>9439.5</c:v>
                </c:pt>
                <c:pt idx="123">
                  <c:v>9561.5</c:v>
                </c:pt>
                <c:pt idx="124">
                  <c:v>9562</c:v>
                </c:pt>
                <c:pt idx="125">
                  <c:v>9568</c:v>
                </c:pt>
                <c:pt idx="126">
                  <c:v>9703</c:v>
                </c:pt>
                <c:pt idx="127">
                  <c:v>9831</c:v>
                </c:pt>
                <c:pt idx="128">
                  <c:v>9954</c:v>
                </c:pt>
                <c:pt idx="129">
                  <c:v>9968</c:v>
                </c:pt>
                <c:pt idx="130">
                  <c:v>10089</c:v>
                </c:pt>
                <c:pt idx="131">
                  <c:v>10091</c:v>
                </c:pt>
                <c:pt idx="132">
                  <c:v>10222</c:v>
                </c:pt>
                <c:pt idx="133">
                  <c:v>10236.5</c:v>
                </c:pt>
                <c:pt idx="134">
                  <c:v>10351</c:v>
                </c:pt>
                <c:pt idx="135">
                  <c:v>10368</c:v>
                </c:pt>
                <c:pt idx="136">
                  <c:v>10368.5</c:v>
                </c:pt>
                <c:pt idx="137">
                  <c:v>10472.5</c:v>
                </c:pt>
                <c:pt idx="138">
                  <c:v>10485.5</c:v>
                </c:pt>
                <c:pt idx="139">
                  <c:v>10622.5</c:v>
                </c:pt>
                <c:pt idx="140">
                  <c:v>10622.5</c:v>
                </c:pt>
                <c:pt idx="141">
                  <c:v>10622.5</c:v>
                </c:pt>
                <c:pt idx="142">
                  <c:v>10866</c:v>
                </c:pt>
                <c:pt idx="143">
                  <c:v>10877</c:v>
                </c:pt>
                <c:pt idx="144">
                  <c:v>10877.5</c:v>
                </c:pt>
                <c:pt idx="145">
                  <c:v>10900</c:v>
                </c:pt>
                <c:pt idx="146">
                  <c:v>11275</c:v>
                </c:pt>
                <c:pt idx="147">
                  <c:v>11277.5</c:v>
                </c:pt>
                <c:pt idx="148">
                  <c:v>11832</c:v>
                </c:pt>
                <c:pt idx="149">
                  <c:v>11933.5</c:v>
                </c:pt>
                <c:pt idx="150">
                  <c:v>11947.5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75-4EB8-8FE0-57D04FA10E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-4246</c:v>
                </c:pt>
                <c:pt idx="1">
                  <c:v>-4226</c:v>
                </c:pt>
                <c:pt idx="2">
                  <c:v>-3878.5</c:v>
                </c:pt>
                <c:pt idx="3">
                  <c:v>-3716</c:v>
                </c:pt>
                <c:pt idx="4">
                  <c:v>-3699.5</c:v>
                </c:pt>
                <c:pt idx="5">
                  <c:v>-3685.5</c:v>
                </c:pt>
                <c:pt idx="6">
                  <c:v>-3593</c:v>
                </c:pt>
                <c:pt idx="7">
                  <c:v>-3579</c:v>
                </c:pt>
                <c:pt idx="8">
                  <c:v>-3562.5</c:v>
                </c:pt>
                <c:pt idx="9">
                  <c:v>-3475</c:v>
                </c:pt>
                <c:pt idx="10">
                  <c:v>-3420.5</c:v>
                </c:pt>
                <c:pt idx="11">
                  <c:v>-3297.5</c:v>
                </c:pt>
                <c:pt idx="12">
                  <c:v>-3291</c:v>
                </c:pt>
                <c:pt idx="13">
                  <c:v>-3206</c:v>
                </c:pt>
                <c:pt idx="14">
                  <c:v>-3201</c:v>
                </c:pt>
                <c:pt idx="15">
                  <c:v>-3188.5</c:v>
                </c:pt>
                <c:pt idx="16">
                  <c:v>-3163</c:v>
                </c:pt>
                <c:pt idx="17">
                  <c:v>-3151.5</c:v>
                </c:pt>
                <c:pt idx="18">
                  <c:v>-3068</c:v>
                </c:pt>
                <c:pt idx="19">
                  <c:v>-2780</c:v>
                </c:pt>
                <c:pt idx="20">
                  <c:v>-2673.5</c:v>
                </c:pt>
                <c:pt idx="21">
                  <c:v>-2535</c:v>
                </c:pt>
                <c:pt idx="22">
                  <c:v>-2534</c:v>
                </c:pt>
                <c:pt idx="23">
                  <c:v>-2532.5</c:v>
                </c:pt>
                <c:pt idx="24">
                  <c:v>-2497</c:v>
                </c:pt>
                <c:pt idx="25">
                  <c:v>-2428.5</c:v>
                </c:pt>
                <c:pt idx="26">
                  <c:v>-2407</c:v>
                </c:pt>
                <c:pt idx="27">
                  <c:v>-2374</c:v>
                </c:pt>
                <c:pt idx="28">
                  <c:v>-2289</c:v>
                </c:pt>
                <c:pt idx="29">
                  <c:v>-2247</c:v>
                </c:pt>
                <c:pt idx="30">
                  <c:v>-2239.5</c:v>
                </c:pt>
                <c:pt idx="31">
                  <c:v>-2003.5</c:v>
                </c:pt>
                <c:pt idx="32">
                  <c:v>-2001</c:v>
                </c:pt>
                <c:pt idx="33">
                  <c:v>-1855</c:v>
                </c:pt>
                <c:pt idx="34">
                  <c:v>-1836</c:v>
                </c:pt>
                <c:pt idx="35">
                  <c:v>-1705.5</c:v>
                </c:pt>
                <c:pt idx="36">
                  <c:v>-1701.5</c:v>
                </c:pt>
                <c:pt idx="37">
                  <c:v>-1623</c:v>
                </c:pt>
                <c:pt idx="38">
                  <c:v>-1368</c:v>
                </c:pt>
                <c:pt idx="39">
                  <c:v>-1226</c:v>
                </c:pt>
                <c:pt idx="40">
                  <c:v>-1061</c:v>
                </c:pt>
                <c:pt idx="41">
                  <c:v>-555</c:v>
                </c:pt>
                <c:pt idx="42">
                  <c:v>-174.5</c:v>
                </c:pt>
                <c:pt idx="43">
                  <c:v>76.5</c:v>
                </c:pt>
                <c:pt idx="44">
                  <c:v>76.5</c:v>
                </c:pt>
                <c:pt idx="45">
                  <c:v>108.5</c:v>
                </c:pt>
                <c:pt idx="46">
                  <c:v>227.5</c:v>
                </c:pt>
                <c:pt idx="47">
                  <c:v>235</c:v>
                </c:pt>
                <c:pt idx="48">
                  <c:v>239</c:v>
                </c:pt>
                <c:pt idx="49">
                  <c:v>363.5</c:v>
                </c:pt>
                <c:pt idx="50">
                  <c:v>386.5</c:v>
                </c:pt>
                <c:pt idx="51">
                  <c:v>473.5</c:v>
                </c:pt>
                <c:pt idx="52">
                  <c:v>489</c:v>
                </c:pt>
                <c:pt idx="53">
                  <c:v>493</c:v>
                </c:pt>
                <c:pt idx="54">
                  <c:v>501.5</c:v>
                </c:pt>
                <c:pt idx="55">
                  <c:v>503</c:v>
                </c:pt>
                <c:pt idx="56">
                  <c:v>503</c:v>
                </c:pt>
                <c:pt idx="57">
                  <c:v>504</c:v>
                </c:pt>
                <c:pt idx="58">
                  <c:v>590</c:v>
                </c:pt>
                <c:pt idx="59">
                  <c:v>617</c:v>
                </c:pt>
                <c:pt idx="60">
                  <c:v>621</c:v>
                </c:pt>
                <c:pt idx="61">
                  <c:v>652.5</c:v>
                </c:pt>
                <c:pt idx="62">
                  <c:v>739</c:v>
                </c:pt>
                <c:pt idx="63">
                  <c:v>769.5</c:v>
                </c:pt>
                <c:pt idx="64">
                  <c:v>775.5</c:v>
                </c:pt>
                <c:pt idx="65">
                  <c:v>1040.5</c:v>
                </c:pt>
                <c:pt idx="66">
                  <c:v>1143.5</c:v>
                </c:pt>
                <c:pt idx="67">
                  <c:v>1152.5</c:v>
                </c:pt>
                <c:pt idx="68">
                  <c:v>1261.5</c:v>
                </c:pt>
                <c:pt idx="69">
                  <c:v>1426.5</c:v>
                </c:pt>
                <c:pt idx="70">
                  <c:v>1438</c:v>
                </c:pt>
                <c:pt idx="71">
                  <c:v>1780</c:v>
                </c:pt>
                <c:pt idx="72">
                  <c:v>1790.5</c:v>
                </c:pt>
                <c:pt idx="73">
                  <c:v>1813</c:v>
                </c:pt>
                <c:pt idx="74">
                  <c:v>1895.5</c:v>
                </c:pt>
                <c:pt idx="75">
                  <c:v>1936.5</c:v>
                </c:pt>
                <c:pt idx="76">
                  <c:v>2057</c:v>
                </c:pt>
                <c:pt idx="77">
                  <c:v>2062</c:v>
                </c:pt>
                <c:pt idx="78">
                  <c:v>2183.5</c:v>
                </c:pt>
                <c:pt idx="79">
                  <c:v>2328.5</c:v>
                </c:pt>
                <c:pt idx="80">
                  <c:v>2350</c:v>
                </c:pt>
                <c:pt idx="81">
                  <c:v>2489.5</c:v>
                </c:pt>
                <c:pt idx="82">
                  <c:v>3636</c:v>
                </c:pt>
                <c:pt idx="83">
                  <c:v>3636</c:v>
                </c:pt>
                <c:pt idx="84">
                  <c:v>3636</c:v>
                </c:pt>
                <c:pt idx="85">
                  <c:v>3638.5</c:v>
                </c:pt>
                <c:pt idx="86">
                  <c:v>3638.5</c:v>
                </c:pt>
                <c:pt idx="87">
                  <c:v>3657.5</c:v>
                </c:pt>
                <c:pt idx="88">
                  <c:v>3806</c:v>
                </c:pt>
                <c:pt idx="89">
                  <c:v>4186</c:v>
                </c:pt>
                <c:pt idx="90">
                  <c:v>4727.5</c:v>
                </c:pt>
                <c:pt idx="91">
                  <c:v>4961.5</c:v>
                </c:pt>
                <c:pt idx="92">
                  <c:v>4962.5</c:v>
                </c:pt>
                <c:pt idx="93">
                  <c:v>4966.5</c:v>
                </c:pt>
                <c:pt idx="94">
                  <c:v>4971.5</c:v>
                </c:pt>
                <c:pt idx="95">
                  <c:v>5091</c:v>
                </c:pt>
                <c:pt idx="96">
                  <c:v>5097</c:v>
                </c:pt>
                <c:pt idx="97">
                  <c:v>5101</c:v>
                </c:pt>
                <c:pt idx="98">
                  <c:v>5106</c:v>
                </c:pt>
                <c:pt idx="99">
                  <c:v>5119</c:v>
                </c:pt>
                <c:pt idx="100">
                  <c:v>5124</c:v>
                </c:pt>
                <c:pt idx="101">
                  <c:v>5256</c:v>
                </c:pt>
                <c:pt idx="102">
                  <c:v>5342</c:v>
                </c:pt>
                <c:pt idx="103">
                  <c:v>5516</c:v>
                </c:pt>
                <c:pt idx="104">
                  <c:v>5594.5</c:v>
                </c:pt>
                <c:pt idx="105">
                  <c:v>6013</c:v>
                </c:pt>
                <c:pt idx="106">
                  <c:v>6269.5</c:v>
                </c:pt>
                <c:pt idx="107">
                  <c:v>7203</c:v>
                </c:pt>
                <c:pt idx="108">
                  <c:v>7207</c:v>
                </c:pt>
                <c:pt idx="109">
                  <c:v>7458</c:v>
                </c:pt>
                <c:pt idx="110">
                  <c:v>7458</c:v>
                </c:pt>
                <c:pt idx="111">
                  <c:v>7481</c:v>
                </c:pt>
                <c:pt idx="112">
                  <c:v>7732</c:v>
                </c:pt>
                <c:pt idx="113">
                  <c:v>7850</c:v>
                </c:pt>
                <c:pt idx="114">
                  <c:v>7850</c:v>
                </c:pt>
                <c:pt idx="115">
                  <c:v>7873</c:v>
                </c:pt>
                <c:pt idx="116">
                  <c:v>8759</c:v>
                </c:pt>
                <c:pt idx="117">
                  <c:v>5124</c:v>
                </c:pt>
                <c:pt idx="118">
                  <c:v>8761.5</c:v>
                </c:pt>
                <c:pt idx="119">
                  <c:v>9187</c:v>
                </c:pt>
                <c:pt idx="120">
                  <c:v>9316</c:v>
                </c:pt>
                <c:pt idx="121">
                  <c:v>9428</c:v>
                </c:pt>
                <c:pt idx="122">
                  <c:v>9439.5</c:v>
                </c:pt>
                <c:pt idx="123">
                  <c:v>9561.5</c:v>
                </c:pt>
                <c:pt idx="124">
                  <c:v>9562</c:v>
                </c:pt>
                <c:pt idx="125">
                  <c:v>9568</c:v>
                </c:pt>
                <c:pt idx="126">
                  <c:v>9703</c:v>
                </c:pt>
                <c:pt idx="127">
                  <c:v>9831</c:v>
                </c:pt>
                <c:pt idx="128">
                  <c:v>9954</c:v>
                </c:pt>
                <c:pt idx="129">
                  <c:v>9968</c:v>
                </c:pt>
                <c:pt idx="130">
                  <c:v>10089</c:v>
                </c:pt>
                <c:pt idx="131">
                  <c:v>10091</c:v>
                </c:pt>
                <c:pt idx="132">
                  <c:v>10222</c:v>
                </c:pt>
                <c:pt idx="133">
                  <c:v>10236.5</c:v>
                </c:pt>
                <c:pt idx="134">
                  <c:v>10351</c:v>
                </c:pt>
                <c:pt idx="135">
                  <c:v>10368</c:v>
                </c:pt>
                <c:pt idx="136">
                  <c:v>10368.5</c:v>
                </c:pt>
                <c:pt idx="137">
                  <c:v>10472.5</c:v>
                </c:pt>
                <c:pt idx="138">
                  <c:v>10485.5</c:v>
                </c:pt>
                <c:pt idx="139">
                  <c:v>10622.5</c:v>
                </c:pt>
                <c:pt idx="140">
                  <c:v>10622.5</c:v>
                </c:pt>
                <c:pt idx="141">
                  <c:v>10622.5</c:v>
                </c:pt>
                <c:pt idx="142">
                  <c:v>10866</c:v>
                </c:pt>
                <c:pt idx="143">
                  <c:v>10877</c:v>
                </c:pt>
                <c:pt idx="144">
                  <c:v>10877.5</c:v>
                </c:pt>
                <c:pt idx="145">
                  <c:v>10900</c:v>
                </c:pt>
                <c:pt idx="146">
                  <c:v>11275</c:v>
                </c:pt>
                <c:pt idx="147">
                  <c:v>11277.5</c:v>
                </c:pt>
                <c:pt idx="148">
                  <c:v>11832</c:v>
                </c:pt>
                <c:pt idx="149">
                  <c:v>11933.5</c:v>
                </c:pt>
                <c:pt idx="150">
                  <c:v>11947.5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106">
                  <c:v>-1.4082882500006235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75-4EB8-8FE0-57D04FA10E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-4246</c:v>
                </c:pt>
                <c:pt idx="1">
                  <c:v>-4226</c:v>
                </c:pt>
                <c:pt idx="2">
                  <c:v>-3878.5</c:v>
                </c:pt>
                <c:pt idx="3">
                  <c:v>-3716</c:v>
                </c:pt>
                <c:pt idx="4">
                  <c:v>-3699.5</c:v>
                </c:pt>
                <c:pt idx="5">
                  <c:v>-3685.5</c:v>
                </c:pt>
                <c:pt idx="6">
                  <c:v>-3593</c:v>
                </c:pt>
                <c:pt idx="7">
                  <c:v>-3579</c:v>
                </c:pt>
                <c:pt idx="8">
                  <c:v>-3562.5</c:v>
                </c:pt>
                <c:pt idx="9">
                  <c:v>-3475</c:v>
                </c:pt>
                <c:pt idx="10">
                  <c:v>-3420.5</c:v>
                </c:pt>
                <c:pt idx="11">
                  <c:v>-3297.5</c:v>
                </c:pt>
                <c:pt idx="12">
                  <c:v>-3291</c:v>
                </c:pt>
                <c:pt idx="13">
                  <c:v>-3206</c:v>
                </c:pt>
                <c:pt idx="14">
                  <c:v>-3201</c:v>
                </c:pt>
                <c:pt idx="15">
                  <c:v>-3188.5</c:v>
                </c:pt>
                <c:pt idx="16">
                  <c:v>-3163</c:v>
                </c:pt>
                <c:pt idx="17">
                  <c:v>-3151.5</c:v>
                </c:pt>
                <c:pt idx="18">
                  <c:v>-3068</c:v>
                </c:pt>
                <c:pt idx="19">
                  <c:v>-2780</c:v>
                </c:pt>
                <c:pt idx="20">
                  <c:v>-2673.5</c:v>
                </c:pt>
                <c:pt idx="21">
                  <c:v>-2535</c:v>
                </c:pt>
                <c:pt idx="22">
                  <c:v>-2534</c:v>
                </c:pt>
                <c:pt idx="23">
                  <c:v>-2532.5</c:v>
                </c:pt>
                <c:pt idx="24">
                  <c:v>-2497</c:v>
                </c:pt>
                <c:pt idx="25">
                  <c:v>-2428.5</c:v>
                </c:pt>
                <c:pt idx="26">
                  <c:v>-2407</c:v>
                </c:pt>
                <c:pt idx="27">
                  <c:v>-2374</c:v>
                </c:pt>
                <c:pt idx="28">
                  <c:v>-2289</c:v>
                </c:pt>
                <c:pt idx="29">
                  <c:v>-2247</c:v>
                </c:pt>
                <c:pt idx="30">
                  <c:v>-2239.5</c:v>
                </c:pt>
                <c:pt idx="31">
                  <c:v>-2003.5</c:v>
                </c:pt>
                <c:pt idx="32">
                  <c:v>-2001</c:v>
                </c:pt>
                <c:pt idx="33">
                  <c:v>-1855</c:v>
                </c:pt>
                <c:pt idx="34">
                  <c:v>-1836</c:v>
                </c:pt>
                <c:pt idx="35">
                  <c:v>-1705.5</c:v>
                </c:pt>
                <c:pt idx="36">
                  <c:v>-1701.5</c:v>
                </c:pt>
                <c:pt idx="37">
                  <c:v>-1623</c:v>
                </c:pt>
                <c:pt idx="38">
                  <c:v>-1368</c:v>
                </c:pt>
                <c:pt idx="39">
                  <c:v>-1226</c:v>
                </c:pt>
                <c:pt idx="40">
                  <c:v>-1061</c:v>
                </c:pt>
                <c:pt idx="41">
                  <c:v>-555</c:v>
                </c:pt>
                <c:pt idx="42">
                  <c:v>-174.5</c:v>
                </c:pt>
                <c:pt idx="43">
                  <c:v>76.5</c:v>
                </c:pt>
                <c:pt idx="44">
                  <c:v>76.5</c:v>
                </c:pt>
                <c:pt idx="45">
                  <c:v>108.5</c:v>
                </c:pt>
                <c:pt idx="46">
                  <c:v>227.5</c:v>
                </c:pt>
                <c:pt idx="47">
                  <c:v>235</c:v>
                </c:pt>
                <c:pt idx="48">
                  <c:v>239</c:v>
                </c:pt>
                <c:pt idx="49">
                  <c:v>363.5</c:v>
                </c:pt>
                <c:pt idx="50">
                  <c:v>386.5</c:v>
                </c:pt>
                <c:pt idx="51">
                  <c:v>473.5</c:v>
                </c:pt>
                <c:pt idx="52">
                  <c:v>489</c:v>
                </c:pt>
                <c:pt idx="53">
                  <c:v>493</c:v>
                </c:pt>
                <c:pt idx="54">
                  <c:v>501.5</c:v>
                </c:pt>
                <c:pt idx="55">
                  <c:v>503</c:v>
                </c:pt>
                <c:pt idx="56">
                  <c:v>503</c:v>
                </c:pt>
                <c:pt idx="57">
                  <c:v>504</c:v>
                </c:pt>
                <c:pt idx="58">
                  <c:v>590</c:v>
                </c:pt>
                <c:pt idx="59">
                  <c:v>617</c:v>
                </c:pt>
                <c:pt idx="60">
                  <c:v>621</c:v>
                </c:pt>
                <c:pt idx="61">
                  <c:v>652.5</c:v>
                </c:pt>
                <c:pt idx="62">
                  <c:v>739</c:v>
                </c:pt>
                <c:pt idx="63">
                  <c:v>769.5</c:v>
                </c:pt>
                <c:pt idx="64">
                  <c:v>775.5</c:v>
                </c:pt>
                <c:pt idx="65">
                  <c:v>1040.5</c:v>
                </c:pt>
                <c:pt idx="66">
                  <c:v>1143.5</c:v>
                </c:pt>
                <c:pt idx="67">
                  <c:v>1152.5</c:v>
                </c:pt>
                <c:pt idx="68">
                  <c:v>1261.5</c:v>
                </c:pt>
                <c:pt idx="69">
                  <c:v>1426.5</c:v>
                </c:pt>
                <c:pt idx="70">
                  <c:v>1438</c:v>
                </c:pt>
                <c:pt idx="71">
                  <c:v>1780</c:v>
                </c:pt>
                <c:pt idx="72">
                  <c:v>1790.5</c:v>
                </c:pt>
                <c:pt idx="73">
                  <c:v>1813</c:v>
                </c:pt>
                <c:pt idx="74">
                  <c:v>1895.5</c:v>
                </c:pt>
                <c:pt idx="75">
                  <c:v>1936.5</c:v>
                </c:pt>
                <c:pt idx="76">
                  <c:v>2057</c:v>
                </c:pt>
                <c:pt idx="77">
                  <c:v>2062</c:v>
                </c:pt>
                <c:pt idx="78">
                  <c:v>2183.5</c:v>
                </c:pt>
                <c:pt idx="79">
                  <c:v>2328.5</c:v>
                </c:pt>
                <c:pt idx="80">
                  <c:v>2350</c:v>
                </c:pt>
                <c:pt idx="81">
                  <c:v>2489.5</c:v>
                </c:pt>
                <c:pt idx="82">
                  <c:v>3636</c:v>
                </c:pt>
                <c:pt idx="83">
                  <c:v>3636</c:v>
                </c:pt>
                <c:pt idx="84">
                  <c:v>3636</c:v>
                </c:pt>
                <c:pt idx="85">
                  <c:v>3638.5</c:v>
                </c:pt>
                <c:pt idx="86">
                  <c:v>3638.5</c:v>
                </c:pt>
                <c:pt idx="87">
                  <c:v>3657.5</c:v>
                </c:pt>
                <c:pt idx="88">
                  <c:v>3806</c:v>
                </c:pt>
                <c:pt idx="89">
                  <c:v>4186</c:v>
                </c:pt>
                <c:pt idx="90">
                  <c:v>4727.5</c:v>
                </c:pt>
                <c:pt idx="91">
                  <c:v>4961.5</c:v>
                </c:pt>
                <c:pt idx="92">
                  <c:v>4962.5</c:v>
                </c:pt>
                <c:pt idx="93">
                  <c:v>4966.5</c:v>
                </c:pt>
                <c:pt idx="94">
                  <c:v>4971.5</c:v>
                </c:pt>
                <c:pt idx="95">
                  <c:v>5091</c:v>
                </c:pt>
                <c:pt idx="96">
                  <c:v>5097</c:v>
                </c:pt>
                <c:pt idx="97">
                  <c:v>5101</c:v>
                </c:pt>
                <c:pt idx="98">
                  <c:v>5106</c:v>
                </c:pt>
                <c:pt idx="99">
                  <c:v>5119</c:v>
                </c:pt>
                <c:pt idx="100">
                  <c:v>5124</c:v>
                </c:pt>
                <c:pt idx="101">
                  <c:v>5256</c:v>
                </c:pt>
                <c:pt idx="102">
                  <c:v>5342</c:v>
                </c:pt>
                <c:pt idx="103">
                  <c:v>5516</c:v>
                </c:pt>
                <c:pt idx="104">
                  <c:v>5594.5</c:v>
                </c:pt>
                <c:pt idx="105">
                  <c:v>6013</c:v>
                </c:pt>
                <c:pt idx="106">
                  <c:v>6269.5</c:v>
                </c:pt>
                <c:pt idx="107">
                  <c:v>7203</c:v>
                </c:pt>
                <c:pt idx="108">
                  <c:v>7207</c:v>
                </c:pt>
                <c:pt idx="109">
                  <c:v>7458</c:v>
                </c:pt>
                <c:pt idx="110">
                  <c:v>7458</c:v>
                </c:pt>
                <c:pt idx="111">
                  <c:v>7481</c:v>
                </c:pt>
                <c:pt idx="112">
                  <c:v>7732</c:v>
                </c:pt>
                <c:pt idx="113">
                  <c:v>7850</c:v>
                </c:pt>
                <c:pt idx="114">
                  <c:v>7850</c:v>
                </c:pt>
                <c:pt idx="115">
                  <c:v>7873</c:v>
                </c:pt>
                <c:pt idx="116">
                  <c:v>8759</c:v>
                </c:pt>
                <c:pt idx="117">
                  <c:v>5124</c:v>
                </c:pt>
                <c:pt idx="118">
                  <c:v>8761.5</c:v>
                </c:pt>
                <c:pt idx="119">
                  <c:v>9187</c:v>
                </c:pt>
                <c:pt idx="120">
                  <c:v>9316</c:v>
                </c:pt>
                <c:pt idx="121">
                  <c:v>9428</c:v>
                </c:pt>
                <c:pt idx="122">
                  <c:v>9439.5</c:v>
                </c:pt>
                <c:pt idx="123">
                  <c:v>9561.5</c:v>
                </c:pt>
                <c:pt idx="124">
                  <c:v>9562</c:v>
                </c:pt>
                <c:pt idx="125">
                  <c:v>9568</c:v>
                </c:pt>
                <c:pt idx="126">
                  <c:v>9703</c:v>
                </c:pt>
                <c:pt idx="127">
                  <c:v>9831</c:v>
                </c:pt>
                <c:pt idx="128">
                  <c:v>9954</c:v>
                </c:pt>
                <c:pt idx="129">
                  <c:v>9968</c:v>
                </c:pt>
                <c:pt idx="130">
                  <c:v>10089</c:v>
                </c:pt>
                <c:pt idx="131">
                  <c:v>10091</c:v>
                </c:pt>
                <c:pt idx="132">
                  <c:v>10222</c:v>
                </c:pt>
                <c:pt idx="133">
                  <c:v>10236.5</c:v>
                </c:pt>
                <c:pt idx="134">
                  <c:v>10351</c:v>
                </c:pt>
                <c:pt idx="135">
                  <c:v>10368</c:v>
                </c:pt>
                <c:pt idx="136">
                  <c:v>10368.5</c:v>
                </c:pt>
                <c:pt idx="137">
                  <c:v>10472.5</c:v>
                </c:pt>
                <c:pt idx="138">
                  <c:v>10485.5</c:v>
                </c:pt>
                <c:pt idx="139">
                  <c:v>10622.5</c:v>
                </c:pt>
                <c:pt idx="140">
                  <c:v>10622.5</c:v>
                </c:pt>
                <c:pt idx="141">
                  <c:v>10622.5</c:v>
                </c:pt>
                <c:pt idx="142">
                  <c:v>10866</c:v>
                </c:pt>
                <c:pt idx="143">
                  <c:v>10877</c:v>
                </c:pt>
                <c:pt idx="144">
                  <c:v>10877.5</c:v>
                </c:pt>
                <c:pt idx="145">
                  <c:v>10900</c:v>
                </c:pt>
                <c:pt idx="146">
                  <c:v>11275</c:v>
                </c:pt>
                <c:pt idx="147">
                  <c:v>11277.5</c:v>
                </c:pt>
                <c:pt idx="148">
                  <c:v>11832</c:v>
                </c:pt>
                <c:pt idx="149">
                  <c:v>11933.5</c:v>
                </c:pt>
                <c:pt idx="150">
                  <c:v>11947.5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-1.3942980145479749</c:v>
                </c:pt>
                <c:pt idx="1">
                  <c:v>-1.3942935902193081</c:v>
                </c:pt>
                <c:pt idx="2">
                  <c:v>-1.3942167175087214</c:v>
                </c:pt>
                <c:pt idx="3">
                  <c:v>-1.3941807698383031</c:v>
                </c:pt>
                <c:pt idx="4">
                  <c:v>-1.3941771197671531</c:v>
                </c:pt>
                <c:pt idx="5">
                  <c:v>-1.3941740227370862</c:v>
                </c:pt>
                <c:pt idx="6">
                  <c:v>-1.3941535602170021</c:v>
                </c:pt>
                <c:pt idx="7">
                  <c:v>-1.3941504631869353</c:v>
                </c:pt>
                <c:pt idx="8">
                  <c:v>-1.394146813115785</c:v>
                </c:pt>
                <c:pt idx="9">
                  <c:v>-1.3941274566778674</c:v>
                </c:pt>
                <c:pt idx="10">
                  <c:v>-1.3941154003822502</c:v>
                </c:pt>
                <c:pt idx="11">
                  <c:v>-1.394088190760949</c:v>
                </c:pt>
                <c:pt idx="12">
                  <c:v>-1.3940867528541323</c:v>
                </c:pt>
                <c:pt idx="13">
                  <c:v>-1.3940679494572983</c:v>
                </c:pt>
                <c:pt idx="14">
                  <c:v>-1.3940668433751315</c:v>
                </c:pt>
                <c:pt idx="15">
                  <c:v>-1.3940640781697147</c:v>
                </c:pt>
                <c:pt idx="16">
                  <c:v>-1.3940584371506646</c:v>
                </c:pt>
                <c:pt idx="17">
                  <c:v>-1.3940558931616811</c:v>
                </c:pt>
                <c:pt idx="18">
                  <c:v>-1.3940374215894968</c:v>
                </c:pt>
                <c:pt idx="19">
                  <c:v>-1.3939737112566941</c:v>
                </c:pt>
                <c:pt idx="20">
                  <c:v>-1.3939501517065431</c:v>
                </c:pt>
                <c:pt idx="21">
                  <c:v>-1.3939195132305251</c:v>
                </c:pt>
                <c:pt idx="22">
                  <c:v>-1.3939192920140917</c:v>
                </c:pt>
                <c:pt idx="23">
                  <c:v>-1.3939189601894417</c:v>
                </c:pt>
                <c:pt idx="24">
                  <c:v>-1.3939111070060581</c:v>
                </c:pt>
                <c:pt idx="25">
                  <c:v>-1.3938959536803741</c:v>
                </c:pt>
                <c:pt idx="26">
                  <c:v>-1.3938911975270571</c:v>
                </c:pt>
                <c:pt idx="27">
                  <c:v>-1.3938838973847569</c:v>
                </c:pt>
                <c:pt idx="28">
                  <c:v>-1.3938650939879227</c:v>
                </c:pt>
                <c:pt idx="29">
                  <c:v>-1.3938558028977224</c:v>
                </c:pt>
                <c:pt idx="30">
                  <c:v>-1.3938541437744723</c:v>
                </c:pt>
                <c:pt idx="31">
                  <c:v>-1.3938019366962033</c:v>
                </c:pt>
                <c:pt idx="32">
                  <c:v>-1.39380138365512</c:v>
                </c:pt>
                <c:pt idx="33">
                  <c:v>-1.3937690860558518</c:v>
                </c:pt>
                <c:pt idx="34">
                  <c:v>-1.3937648829436184</c:v>
                </c:pt>
                <c:pt idx="35">
                  <c:v>-1.3937360141990671</c:v>
                </c:pt>
                <c:pt idx="36">
                  <c:v>-1.3937351293333338</c:v>
                </c:pt>
                <c:pt idx="37">
                  <c:v>-1.3937177638433162</c:v>
                </c:pt>
                <c:pt idx="38">
                  <c:v>-1.393661353652814</c:v>
                </c:pt>
                <c:pt idx="39">
                  <c:v>-1.3936299409192792</c:v>
                </c:pt>
                <c:pt idx="40">
                  <c:v>-1.3935934402077776</c:v>
                </c:pt>
                <c:pt idx="41">
                  <c:v>-1.393481504692506</c:v>
                </c:pt>
                <c:pt idx="42">
                  <c:v>-1.3933973318396191</c:v>
                </c:pt>
                <c:pt idx="43">
                  <c:v>-1.39334180651485</c:v>
                </c:pt>
                <c:pt idx="44">
                  <c:v>-1.39334180651485</c:v>
                </c:pt>
                <c:pt idx="45">
                  <c:v>-1.3933347275889829</c:v>
                </c:pt>
                <c:pt idx="46">
                  <c:v>-1.3933084028334151</c:v>
                </c:pt>
                <c:pt idx="47">
                  <c:v>-1.3933067437101652</c:v>
                </c:pt>
                <c:pt idx="48">
                  <c:v>-1.3933058588444318</c:v>
                </c:pt>
                <c:pt idx="49">
                  <c:v>-1.3932783173984806</c:v>
                </c:pt>
                <c:pt idx="50">
                  <c:v>-1.3932732294205137</c:v>
                </c:pt>
                <c:pt idx="51">
                  <c:v>-1.3932539835908129</c:v>
                </c:pt>
                <c:pt idx="52">
                  <c:v>-1.393250554736096</c:v>
                </c:pt>
                <c:pt idx="53">
                  <c:v>-1.3932496698703627</c:v>
                </c:pt>
                <c:pt idx="54">
                  <c:v>-1.3932477895306792</c:v>
                </c:pt>
                <c:pt idx="55">
                  <c:v>-1.3932474577060292</c:v>
                </c:pt>
                <c:pt idx="56">
                  <c:v>-1.3932474577060292</c:v>
                </c:pt>
                <c:pt idx="57">
                  <c:v>-1.3932472364895958</c:v>
                </c:pt>
                <c:pt idx="58">
                  <c:v>-1.3932282118763284</c:v>
                </c:pt>
                <c:pt idx="59">
                  <c:v>-1.3932222390326281</c:v>
                </c:pt>
                <c:pt idx="60">
                  <c:v>-1.3932213541668947</c:v>
                </c:pt>
                <c:pt idx="61">
                  <c:v>-1.3932143858492445</c:v>
                </c:pt>
                <c:pt idx="62">
                  <c:v>-1.3931952506277603</c:v>
                </c:pt>
                <c:pt idx="63">
                  <c:v>-1.3931885035265432</c:v>
                </c:pt>
                <c:pt idx="64">
                  <c:v>-1.3931871762279433</c:v>
                </c:pt>
                <c:pt idx="65">
                  <c:v>-1.3931285538731073</c:v>
                </c:pt>
                <c:pt idx="66">
                  <c:v>-1.3931057685804731</c:v>
                </c:pt>
                <c:pt idx="67">
                  <c:v>-1.393103777632573</c:v>
                </c:pt>
                <c:pt idx="68">
                  <c:v>-1.3930796650413386</c:v>
                </c:pt>
                <c:pt idx="69">
                  <c:v>-1.3930431643298369</c:v>
                </c:pt>
                <c:pt idx="70">
                  <c:v>-1.3930406203408534</c:v>
                </c:pt>
                <c:pt idx="71">
                  <c:v>-1.3929649643206501</c:v>
                </c:pt>
                <c:pt idx="72">
                  <c:v>-1.3929626415481</c:v>
                </c:pt>
                <c:pt idx="73">
                  <c:v>-1.3929576641783499</c:v>
                </c:pt>
                <c:pt idx="74">
                  <c:v>-1.392939413822599</c:v>
                </c:pt>
                <c:pt idx="75">
                  <c:v>-1.3929303439488321</c:v>
                </c:pt>
                <c:pt idx="76">
                  <c:v>-1.3929036873686143</c:v>
                </c:pt>
                <c:pt idx="77">
                  <c:v>-1.3929025812864475</c:v>
                </c:pt>
                <c:pt idx="78">
                  <c:v>-1.3928757034897963</c:v>
                </c:pt>
                <c:pt idx="79">
                  <c:v>-1.3928436271069615</c:v>
                </c:pt>
                <c:pt idx="80">
                  <c:v>-1.3928388709536448</c:v>
                </c:pt>
                <c:pt idx="81">
                  <c:v>-1.3928080112611934</c:v>
                </c:pt>
                <c:pt idx="82">
                  <c:v>-1.3925543866203656</c:v>
                </c:pt>
                <c:pt idx="83">
                  <c:v>-1.3925543866203656</c:v>
                </c:pt>
                <c:pt idx="84">
                  <c:v>-1.3925543866203656</c:v>
                </c:pt>
                <c:pt idx="85">
                  <c:v>-1.3925538335792822</c:v>
                </c:pt>
                <c:pt idx="86">
                  <c:v>-1.3925538335792822</c:v>
                </c:pt>
                <c:pt idx="87">
                  <c:v>-1.3925496304670488</c:v>
                </c:pt>
                <c:pt idx="88">
                  <c:v>-1.3925167798266973</c:v>
                </c:pt>
                <c:pt idx="89">
                  <c:v>-1.392432717582027</c:v>
                </c:pt>
                <c:pt idx="90">
                  <c:v>-1.3923129288833718</c:v>
                </c:pt>
                <c:pt idx="91">
                  <c:v>-1.3922611642379696</c:v>
                </c:pt>
                <c:pt idx="92">
                  <c:v>-1.3922609430215362</c:v>
                </c:pt>
                <c:pt idx="93">
                  <c:v>-1.3922600581558029</c:v>
                </c:pt>
                <c:pt idx="94">
                  <c:v>-1.3922589520736361</c:v>
                </c:pt>
                <c:pt idx="95">
                  <c:v>-1.3922325167098517</c:v>
                </c:pt>
                <c:pt idx="96">
                  <c:v>-1.3922311894112516</c:v>
                </c:pt>
                <c:pt idx="97">
                  <c:v>-1.3922303045455182</c:v>
                </c:pt>
                <c:pt idx="98">
                  <c:v>-1.3922291984633515</c:v>
                </c:pt>
                <c:pt idx="99">
                  <c:v>-1.392226322649718</c:v>
                </c:pt>
                <c:pt idx="100">
                  <c:v>-1.3922252165675513</c:v>
                </c:pt>
                <c:pt idx="101">
                  <c:v>-1.39219601599835</c:v>
                </c:pt>
                <c:pt idx="102">
                  <c:v>-1.3921769913850826</c:v>
                </c:pt>
                <c:pt idx="103">
                  <c:v>-1.3921384997256809</c:v>
                </c:pt>
                <c:pt idx="104">
                  <c:v>-1.3921211342356634</c:v>
                </c:pt>
                <c:pt idx="105">
                  <c:v>-1.3920285551583094</c:v>
                </c:pt>
                <c:pt idx="106">
                  <c:v>-1.3919718131431569</c:v>
                </c:pt>
                <c:pt idx="107">
                  <c:v>-1.3917653076026313</c:v>
                </c:pt>
                <c:pt idx="108">
                  <c:v>-1.3917644227368979</c:v>
                </c:pt>
                <c:pt idx="109">
                  <c:v>-1.3917088974121288</c:v>
                </c:pt>
                <c:pt idx="110">
                  <c:v>-1.3917088974121288</c:v>
                </c:pt>
                <c:pt idx="111">
                  <c:v>-1.3917038094341618</c:v>
                </c:pt>
                <c:pt idx="112">
                  <c:v>-1.3916482841093929</c:v>
                </c:pt>
                <c:pt idx="113">
                  <c:v>-1.3916221805702584</c:v>
                </c:pt>
                <c:pt idx="114">
                  <c:v>-1.3916221805702584</c:v>
                </c:pt>
                <c:pt idx="115">
                  <c:v>-1.3916170925922915</c:v>
                </c:pt>
                <c:pt idx="116">
                  <c:v>-1.3914210948323495</c:v>
                </c:pt>
                <c:pt idx="117">
                  <c:v>-1.3922252165675513</c:v>
                </c:pt>
                <c:pt idx="118">
                  <c:v>-1.3914205417912662</c:v>
                </c:pt>
                <c:pt idx="119">
                  <c:v>-1.3913264141988788</c:v>
                </c:pt>
                <c:pt idx="120">
                  <c:v>-1.3912978772789775</c:v>
                </c:pt>
                <c:pt idx="121">
                  <c:v>-1.3912731010384431</c:v>
                </c:pt>
                <c:pt idx="122">
                  <c:v>-1.3912705570494597</c:v>
                </c:pt>
                <c:pt idx="123">
                  <c:v>-1.3912435686445919</c:v>
                </c:pt>
                <c:pt idx="124">
                  <c:v>-1.3912434580363753</c:v>
                </c:pt>
                <c:pt idx="125">
                  <c:v>-1.3912421307377751</c:v>
                </c:pt>
                <c:pt idx="126">
                  <c:v>-1.3912122665192739</c:v>
                </c:pt>
                <c:pt idx="127">
                  <c:v>-1.3911839508158059</c:v>
                </c:pt>
                <c:pt idx="128">
                  <c:v>-1.3911567411945047</c:v>
                </c:pt>
                <c:pt idx="129">
                  <c:v>-1.3911536441644379</c:v>
                </c:pt>
                <c:pt idx="130">
                  <c:v>-1.3911268769760035</c:v>
                </c:pt>
                <c:pt idx="131">
                  <c:v>-1.3911264345431367</c:v>
                </c:pt>
                <c:pt idx="132">
                  <c:v>-1.3910974551903688</c:v>
                </c:pt>
                <c:pt idx="133">
                  <c:v>-1.3910942475520853</c:v>
                </c:pt>
                <c:pt idx="134">
                  <c:v>-1.3910689182704676</c:v>
                </c:pt>
                <c:pt idx="135">
                  <c:v>-1.3910651575911008</c:v>
                </c:pt>
                <c:pt idx="136">
                  <c:v>-1.391065046982884</c:v>
                </c:pt>
                <c:pt idx="137">
                  <c:v>-1.3910420404738164</c:v>
                </c:pt>
                <c:pt idx="138">
                  <c:v>-1.391039164660183</c:v>
                </c:pt>
                <c:pt idx="139">
                  <c:v>-1.3910088580088149</c:v>
                </c:pt>
                <c:pt idx="140">
                  <c:v>-1.3910088580088149</c:v>
                </c:pt>
                <c:pt idx="141">
                  <c:v>-1.3910088580088149</c:v>
                </c:pt>
                <c:pt idx="142">
                  <c:v>-1.3909549918072959</c:v>
                </c:pt>
                <c:pt idx="143">
                  <c:v>-1.3909525584265292</c:v>
                </c:pt>
                <c:pt idx="144">
                  <c:v>-1.3909524478183124</c:v>
                </c:pt>
                <c:pt idx="145">
                  <c:v>-1.3909474704485623</c:v>
                </c:pt>
                <c:pt idx="146">
                  <c:v>-1.3908645142860587</c:v>
                </c:pt>
                <c:pt idx="147">
                  <c:v>-1.3908639612449754</c:v>
                </c:pt>
                <c:pt idx="148">
                  <c:v>-1.3907412967326866</c:v>
                </c:pt>
                <c:pt idx="149">
                  <c:v>-1.3907188432647024</c:v>
                </c:pt>
                <c:pt idx="150">
                  <c:v>-1.3907157462346356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75-4EB8-8FE0-57D04FA1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295272"/>
        <c:axId val="1"/>
      </c:scatterChart>
      <c:valAx>
        <c:axId val="67729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701007962240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295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8084871743971"/>
          <c:y val="0.92024539877300615"/>
          <c:w val="0.7025215377489578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409575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7C8F4B4-345E-A66E-2D60-8ABB31AC3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vsolj.cetus-net.org/no46.pdf" TargetMode="External"/><Relationship Id="rId26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bav-astro.de/sfs/BAVM_link.php?BAVMnr=46" TargetMode="External"/><Relationship Id="rId21" Type="http://schemas.openxmlformats.org/officeDocument/2006/relationships/hyperlink" Target="http://www.konkoly.hu/cgi-bin/IBVS?5920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bav-astro.de/sfs/BAVM_link.php?BAVMnr=171" TargetMode="External"/><Relationship Id="rId17" Type="http://schemas.openxmlformats.org/officeDocument/2006/relationships/hyperlink" Target="http://vsolj.cetus-net.org/no45.pdf" TargetMode="External"/><Relationship Id="rId25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1415" TargetMode="External"/><Relationship Id="rId16" Type="http://schemas.openxmlformats.org/officeDocument/2006/relationships/hyperlink" Target="http://vsolj.cetus-net.org/no44.pdf" TargetMode="External"/><Relationship Id="rId20" Type="http://schemas.openxmlformats.org/officeDocument/2006/relationships/hyperlink" Target="http://vsolj.cetus-net.org/no48.pdf" TargetMode="External"/><Relationship Id="rId29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konkoly.hu/cgi-bin/IBVS?795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konkoly.hu/cgi-bin/IBVS?5583" TargetMode="External"/><Relationship Id="rId24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bav-astro.de/sfs/BAVM_link.php?BAVMnr=215" TargetMode="External"/><Relationship Id="rId28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vsolj.cetus-net.org/no46.pdf" TargetMode="External"/><Relationship Id="rId31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52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vsolj.cetus-net.org/no43.pdf" TargetMode="External"/><Relationship Id="rId22" Type="http://schemas.openxmlformats.org/officeDocument/2006/relationships/hyperlink" Target="http://vsolj.cetus-net.org/vsoljno51.pdf" TargetMode="External"/><Relationship Id="rId27" Type="http://schemas.openxmlformats.org/officeDocument/2006/relationships/hyperlink" Target="http://vsolj.cetus-net.org/vsoljno55.pdf" TargetMode="External"/><Relationship Id="rId3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6"/>
  <sheetViews>
    <sheetView tabSelected="1" workbookViewId="0">
      <pane xSplit="14" ySplit="21" topLeftCell="O153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60</v>
      </c>
    </row>
    <row r="2" spans="1:6" x14ac:dyDescent="0.2">
      <c r="A2" t="s">
        <v>25</v>
      </c>
      <c r="B2" s="9" t="s">
        <v>59</v>
      </c>
    </row>
    <row r="3" spans="1:6" ht="13.5" thickBot="1" x14ac:dyDescent="0.25">
      <c r="C3" t="s">
        <v>56</v>
      </c>
    </row>
    <row r="4" spans="1:6" ht="14.25" thickTop="1" thickBot="1" x14ac:dyDescent="0.25">
      <c r="A4" s="5" t="s">
        <v>1</v>
      </c>
      <c r="C4" s="2">
        <v>26734.271000000001</v>
      </c>
      <c r="D4" s="3">
        <v>2.7807135000000001</v>
      </c>
    </row>
    <row r="5" spans="1:6" ht="13.5" thickTop="1" x14ac:dyDescent="0.2">
      <c r="A5" s="12" t="s">
        <v>62</v>
      </c>
      <c r="B5" s="10"/>
      <c r="C5" s="13">
        <v>-9.5</v>
      </c>
      <c r="D5" s="10" t="s">
        <v>63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26734.271000000001</v>
      </c>
    </row>
    <row r="8" spans="1:6" x14ac:dyDescent="0.2">
      <c r="A8" t="s">
        <v>4</v>
      </c>
      <c r="C8">
        <f>+D4</f>
        <v>2.7807135000000001</v>
      </c>
    </row>
    <row r="9" spans="1:6" x14ac:dyDescent="0.2">
      <c r="A9" s="26" t="s">
        <v>67</v>
      </c>
      <c r="B9" s="27">
        <v>126</v>
      </c>
      <c r="C9" s="16" t="str">
        <f>"F"&amp;B9</f>
        <v>F126</v>
      </c>
      <c r="D9" s="8" t="str">
        <f>"G"&amp;B9</f>
        <v>G126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14">
        <f ca="1">INTERCEPT(INDIRECT($D$9):G990,INDIRECT($C$9):F990)</f>
        <v>-1.3933587295720007</v>
      </c>
      <c r="D11" s="15"/>
      <c r="E11" s="10"/>
    </row>
    <row r="12" spans="1:6" x14ac:dyDescent="0.2">
      <c r="A12" s="10" t="s">
        <v>18</v>
      </c>
      <c r="B12" s="10"/>
      <c r="C12" s="14">
        <f ca="1">SLOPE(INDIRECT($D$9):G990,INDIRECT($C$9):F990)</f>
        <v>2.2121643334297232E-7</v>
      </c>
      <c r="D12" s="15"/>
      <c r="E12" s="10"/>
    </row>
    <row r="13" spans="1:6" x14ac:dyDescent="0.2">
      <c r="A13" s="10" t="s">
        <v>20</v>
      </c>
      <c r="B13" s="10"/>
      <c r="C13" s="15" t="s">
        <v>15</v>
      </c>
    </row>
    <row r="14" spans="1:6" x14ac:dyDescent="0.2">
      <c r="A14" s="10"/>
      <c r="B14" s="10"/>
      <c r="C14" s="10"/>
    </row>
    <row r="15" spans="1:6" x14ac:dyDescent="0.2">
      <c r="A15" s="17" t="s">
        <v>19</v>
      </c>
      <c r="B15" s="10"/>
      <c r="C15" s="18">
        <f ca="1">(C7+C11)+(C8+C12)*INT(MAX(F21:F3531))</f>
        <v>59954.064468643162</v>
      </c>
      <c r="E15" s="19" t="s">
        <v>71</v>
      </c>
      <c r="F15" s="13">
        <v>1</v>
      </c>
    </row>
    <row r="16" spans="1:6" x14ac:dyDescent="0.2">
      <c r="A16" s="21" t="s">
        <v>5</v>
      </c>
      <c r="B16" s="10"/>
      <c r="C16" s="22">
        <f ca="1">+C8+C12</f>
        <v>2.7807137212164332</v>
      </c>
      <c r="E16" s="19" t="s">
        <v>64</v>
      </c>
      <c r="F16" s="20">
        <f ca="1">NOW()+15018.5+$C$5/24</f>
        <v>60335.662939004629</v>
      </c>
    </row>
    <row r="17" spans="1:33" ht="13.5" thickBot="1" x14ac:dyDescent="0.25">
      <c r="A17" s="19" t="s">
        <v>61</v>
      </c>
      <c r="B17" s="10"/>
      <c r="C17" s="10">
        <f>COUNT(C21:C2189)</f>
        <v>151</v>
      </c>
      <c r="E17" s="19" t="s">
        <v>72</v>
      </c>
      <c r="F17" s="20">
        <f ca="1">ROUND(2*(F16-$C$7)/$C$8,0)/2+F15</f>
        <v>12084.5</v>
      </c>
    </row>
    <row r="18" spans="1:33" ht="14.25" thickTop="1" thickBot="1" x14ac:dyDescent="0.25">
      <c r="A18" s="21" t="s">
        <v>6</v>
      </c>
      <c r="B18" s="10"/>
      <c r="C18" s="24">
        <f ca="1">+C15</f>
        <v>59954.064468643162</v>
      </c>
      <c r="D18" s="25">
        <f ca="1">+C16</f>
        <v>2.7807137212164332</v>
      </c>
      <c r="E18" s="19" t="s">
        <v>65</v>
      </c>
      <c r="F18" s="8">
        <f ca="1">ROUND(2*(F16-$C$15)/$C$16,0)/2+F15</f>
        <v>138</v>
      </c>
    </row>
    <row r="19" spans="1:33" ht="13.5" thickTop="1" x14ac:dyDescent="0.2">
      <c r="E19" s="19" t="s">
        <v>66</v>
      </c>
      <c r="F19" s="23">
        <f ca="1">+$C$15+$C$16*F18-15018.5-$C$5/24</f>
        <v>45319.698795504366</v>
      </c>
    </row>
    <row r="20" spans="1:33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83</v>
      </c>
      <c r="I20" s="7" t="s">
        <v>85</v>
      </c>
      <c r="J20" s="7" t="s">
        <v>80</v>
      </c>
      <c r="K20" s="7" t="s">
        <v>78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33" s="33" customFormat="1" x14ac:dyDescent="0.2">
      <c r="A21" s="59" t="s">
        <v>92</v>
      </c>
      <c r="B21" s="61" t="s">
        <v>58</v>
      </c>
      <c r="C21" s="60">
        <v>14925.882</v>
      </c>
      <c r="D21" s="60" t="s">
        <v>85</v>
      </c>
      <c r="E21" s="33">
        <f t="shared" ref="E21:E52" si="0">+(C21-C$7)/C$8</f>
        <v>-4246.5320501374918</v>
      </c>
      <c r="F21" s="41">
        <f t="shared" ref="F21:F52" si="1">ROUND(2*E21,0)/2+0.5</f>
        <v>-4246</v>
      </c>
      <c r="G21" s="33">
        <f t="shared" ref="G21:G52" si="2">+C21-(C$7+F21*C$8)</f>
        <v>-1.4794790000014473</v>
      </c>
      <c r="I21" s="33">
        <f t="shared" ref="I21:I52" si="3">+G21</f>
        <v>-1.4794790000014473</v>
      </c>
      <c r="O21" s="33">
        <f t="shared" ref="O21:O52" ca="1" si="4">+C$11+C$12*$F21</f>
        <v>-1.3942980145479749</v>
      </c>
      <c r="Q21" s="36" t="s">
        <v>561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">
      <c r="A22" s="59" t="s">
        <v>92</v>
      </c>
      <c r="B22" s="61" t="s">
        <v>58</v>
      </c>
      <c r="C22" s="60">
        <v>14981.63</v>
      </c>
      <c r="D22" s="60" t="s">
        <v>85</v>
      </c>
      <c r="E22" s="33">
        <f t="shared" si="0"/>
        <v>-4226.4839581639753</v>
      </c>
      <c r="F22" s="41">
        <f t="shared" si="1"/>
        <v>-4226</v>
      </c>
      <c r="G22" s="33">
        <f t="shared" si="2"/>
        <v>-1.3457490000018879</v>
      </c>
      <c r="H22" s="33"/>
      <c r="I22" s="33">
        <f t="shared" si="3"/>
        <v>-1.3457490000018879</v>
      </c>
      <c r="J22" s="33"/>
      <c r="K22" s="33"/>
      <c r="L22" s="33"/>
      <c r="M22" s="33"/>
      <c r="N22" s="33"/>
      <c r="O22" s="33">
        <f t="shared" ca="1" si="4"/>
        <v>-1.3942935902193081</v>
      </c>
      <c r="P22" s="33"/>
      <c r="Q22" s="36" t="s">
        <v>562</v>
      </c>
    </row>
    <row r="23" spans="1:33" x14ac:dyDescent="0.2">
      <c r="A23" s="59" t="s">
        <v>92</v>
      </c>
      <c r="B23" s="61" t="s">
        <v>55</v>
      </c>
      <c r="C23" s="60">
        <v>15947.888000000001</v>
      </c>
      <c r="D23" s="60" t="s">
        <v>85</v>
      </c>
      <c r="E23" s="33">
        <f t="shared" si="0"/>
        <v>-3878.9983218335869</v>
      </c>
      <c r="F23" s="41">
        <f t="shared" si="1"/>
        <v>-3878.5</v>
      </c>
      <c r="G23" s="33">
        <f t="shared" si="2"/>
        <v>-1.385690249999243</v>
      </c>
      <c r="H23" s="33"/>
      <c r="I23" s="33">
        <f t="shared" si="3"/>
        <v>-1.385690249999243</v>
      </c>
      <c r="J23" s="33"/>
      <c r="K23" s="33"/>
      <c r="L23" s="33"/>
      <c r="M23" s="33"/>
      <c r="N23" s="33"/>
      <c r="O23" s="33">
        <f t="shared" ca="1" si="4"/>
        <v>-1.3942167175087214</v>
      </c>
      <c r="P23" s="33"/>
      <c r="Q23" s="36">
        <f t="shared" ref="Q23:Q52" si="5">+C23-15018.5</f>
        <v>929.38800000000083</v>
      </c>
    </row>
    <row r="24" spans="1:33" x14ac:dyDescent="0.2">
      <c r="A24" s="59" t="s">
        <v>92</v>
      </c>
      <c r="B24" s="61" t="s">
        <v>58</v>
      </c>
      <c r="C24" s="60">
        <v>16399.77</v>
      </c>
      <c r="D24" s="60" t="s">
        <v>85</v>
      </c>
      <c r="E24" s="33">
        <f t="shared" si="0"/>
        <v>-3716.4925476860526</v>
      </c>
      <c r="F24" s="41">
        <f t="shared" si="1"/>
        <v>-3716</v>
      </c>
      <c r="G24" s="33">
        <f t="shared" si="2"/>
        <v>-1.3696339999987686</v>
      </c>
      <c r="H24" s="33"/>
      <c r="I24" s="33">
        <f t="shared" si="3"/>
        <v>-1.3696339999987686</v>
      </c>
      <c r="J24" s="33"/>
      <c r="K24" s="33"/>
      <c r="L24" s="33"/>
      <c r="M24" s="33"/>
      <c r="N24" s="33"/>
      <c r="O24" s="33">
        <f t="shared" ca="1" si="4"/>
        <v>-1.3941807698383031</v>
      </c>
      <c r="P24" s="33"/>
      <c r="Q24" s="36">
        <f t="shared" si="5"/>
        <v>1381.2700000000004</v>
      </c>
    </row>
    <row r="25" spans="1:33" x14ac:dyDescent="0.2">
      <c r="A25" s="59" t="s">
        <v>92</v>
      </c>
      <c r="B25" s="61" t="s">
        <v>55</v>
      </c>
      <c r="C25" s="60">
        <v>16445.608</v>
      </c>
      <c r="D25" s="60" t="s">
        <v>85</v>
      </c>
      <c r="E25" s="33">
        <f t="shared" si="0"/>
        <v>-3700.0082892394344</v>
      </c>
      <c r="F25" s="41">
        <f t="shared" si="1"/>
        <v>-3699.5</v>
      </c>
      <c r="G25" s="33">
        <f t="shared" si="2"/>
        <v>-1.4134067499981029</v>
      </c>
      <c r="H25" s="33"/>
      <c r="I25" s="33">
        <f t="shared" si="3"/>
        <v>-1.4134067499981029</v>
      </c>
      <c r="J25" s="33"/>
      <c r="K25" s="33"/>
      <c r="L25" s="33"/>
      <c r="M25" s="33"/>
      <c r="N25" s="33"/>
      <c r="O25" s="33">
        <f t="shared" ca="1" si="4"/>
        <v>-1.3941771197671531</v>
      </c>
      <c r="P25" s="33"/>
      <c r="Q25" s="36">
        <f t="shared" si="5"/>
        <v>1427.1080000000002</v>
      </c>
    </row>
    <row r="26" spans="1:33" x14ac:dyDescent="0.2">
      <c r="A26" s="59" t="s">
        <v>92</v>
      </c>
      <c r="B26" s="61" t="s">
        <v>55</v>
      </c>
      <c r="C26" s="60">
        <v>16484.580999999998</v>
      </c>
      <c r="D26" s="60" t="s">
        <v>85</v>
      </c>
      <c r="E26" s="33">
        <f t="shared" si="0"/>
        <v>-3685.9928216265366</v>
      </c>
      <c r="F26" s="41">
        <f t="shared" si="1"/>
        <v>-3685.5</v>
      </c>
      <c r="G26" s="33">
        <f t="shared" si="2"/>
        <v>-1.3703957500038086</v>
      </c>
      <c r="H26" s="33"/>
      <c r="I26" s="33">
        <f t="shared" si="3"/>
        <v>-1.3703957500038086</v>
      </c>
      <c r="J26" s="33"/>
      <c r="K26" s="33"/>
      <c r="L26" s="33"/>
      <c r="M26" s="33"/>
      <c r="N26" s="33"/>
      <c r="O26" s="33">
        <f t="shared" ca="1" si="4"/>
        <v>-1.3941740227370862</v>
      </c>
      <c r="P26" s="33"/>
      <c r="Q26" s="36">
        <f t="shared" si="5"/>
        <v>1466.0809999999983</v>
      </c>
    </row>
    <row r="27" spans="1:33" x14ac:dyDescent="0.2">
      <c r="A27" s="59" t="s">
        <v>92</v>
      </c>
      <c r="B27" s="61" t="s">
        <v>58</v>
      </c>
      <c r="C27" s="60">
        <v>16741.841</v>
      </c>
      <c r="D27" s="60" t="s">
        <v>85</v>
      </c>
      <c r="E27" s="33">
        <f t="shared" si="0"/>
        <v>-3593.4769978999993</v>
      </c>
      <c r="F27" s="41">
        <f t="shared" si="1"/>
        <v>-3593</v>
      </c>
      <c r="G27" s="33">
        <f t="shared" si="2"/>
        <v>-1.3263944999998785</v>
      </c>
      <c r="H27" s="33"/>
      <c r="I27" s="33">
        <f t="shared" si="3"/>
        <v>-1.3263944999998785</v>
      </c>
      <c r="J27" s="33"/>
      <c r="K27" s="33"/>
      <c r="L27" s="33"/>
      <c r="M27" s="33"/>
      <c r="N27" s="33"/>
      <c r="O27" s="33">
        <f t="shared" ca="1" si="4"/>
        <v>-1.3941535602170021</v>
      </c>
      <c r="P27" s="33"/>
      <c r="Q27" s="36">
        <f t="shared" si="5"/>
        <v>1723.3410000000003</v>
      </c>
    </row>
    <row r="28" spans="1:33" x14ac:dyDescent="0.2">
      <c r="A28" s="59" t="s">
        <v>92</v>
      </c>
      <c r="B28" s="61" t="s">
        <v>58</v>
      </c>
      <c r="C28" s="60">
        <v>16780.717000000001</v>
      </c>
      <c r="D28" s="60" t="s">
        <v>85</v>
      </c>
      <c r="E28" s="33">
        <f t="shared" si="0"/>
        <v>-3579.4964134205125</v>
      </c>
      <c r="F28" s="41">
        <f t="shared" si="1"/>
        <v>-3579</v>
      </c>
      <c r="G28" s="33">
        <f t="shared" si="2"/>
        <v>-1.3803834999998799</v>
      </c>
      <c r="H28" s="33"/>
      <c r="I28" s="33">
        <f t="shared" si="3"/>
        <v>-1.3803834999998799</v>
      </c>
      <c r="J28" s="33"/>
      <c r="K28" s="33"/>
      <c r="L28" s="33"/>
      <c r="M28" s="33"/>
      <c r="N28" s="33"/>
      <c r="O28" s="33">
        <f t="shared" ca="1" si="4"/>
        <v>-1.3941504631869353</v>
      </c>
      <c r="P28" s="33"/>
      <c r="Q28" s="36">
        <f t="shared" si="5"/>
        <v>1762.2170000000006</v>
      </c>
    </row>
    <row r="29" spans="1:33" x14ac:dyDescent="0.2">
      <c r="A29" s="59" t="s">
        <v>92</v>
      </c>
      <c r="B29" s="61" t="s">
        <v>55</v>
      </c>
      <c r="C29" s="60">
        <v>16826.599999999999</v>
      </c>
      <c r="D29" s="60" t="s">
        <v>85</v>
      </c>
      <c r="E29" s="33">
        <f t="shared" si="0"/>
        <v>-3562.9959720769516</v>
      </c>
      <c r="F29" s="41">
        <f t="shared" si="1"/>
        <v>-3562.5</v>
      </c>
      <c r="G29" s="33">
        <f t="shared" si="2"/>
        <v>-1.3791562500045984</v>
      </c>
      <c r="H29" s="33"/>
      <c r="I29" s="33">
        <f t="shared" si="3"/>
        <v>-1.3791562500045984</v>
      </c>
      <c r="J29" s="33"/>
      <c r="K29" s="33"/>
      <c r="L29" s="33"/>
      <c r="M29" s="33"/>
      <c r="N29" s="33"/>
      <c r="O29" s="33">
        <f t="shared" ca="1" si="4"/>
        <v>-1.394146813115785</v>
      </c>
      <c r="P29" s="33"/>
      <c r="Q29" s="36">
        <f t="shared" si="5"/>
        <v>1808.0999999999985</v>
      </c>
    </row>
    <row r="30" spans="1:33" x14ac:dyDescent="0.2">
      <c r="A30" s="59" t="s">
        <v>92</v>
      </c>
      <c r="B30" s="61" t="s">
        <v>58</v>
      </c>
      <c r="C30" s="60">
        <v>17069.846000000001</v>
      </c>
      <c r="D30" s="60" t="s">
        <v>85</v>
      </c>
      <c r="E30" s="33">
        <f t="shared" si="0"/>
        <v>-3475.5198620785632</v>
      </c>
      <c r="F30" s="41">
        <f t="shared" si="1"/>
        <v>-3475</v>
      </c>
      <c r="G30" s="33">
        <f t="shared" si="2"/>
        <v>-1.4455874999985099</v>
      </c>
      <c r="H30" s="33"/>
      <c r="I30" s="33">
        <f t="shared" si="3"/>
        <v>-1.4455874999985099</v>
      </c>
      <c r="J30" s="33"/>
      <c r="K30" s="33"/>
      <c r="L30" s="33"/>
      <c r="M30" s="33"/>
      <c r="N30" s="33"/>
      <c r="O30" s="33">
        <f t="shared" ca="1" si="4"/>
        <v>-1.3941274566778674</v>
      </c>
      <c r="P30" s="33"/>
      <c r="Q30" s="36">
        <f t="shared" si="5"/>
        <v>2051.3460000000014</v>
      </c>
    </row>
    <row r="31" spans="1:33" x14ac:dyDescent="0.2">
      <c r="A31" s="59" t="s">
        <v>92</v>
      </c>
      <c r="B31" s="61" t="s">
        <v>55</v>
      </c>
      <c r="C31" s="60">
        <v>17221.545999999998</v>
      </c>
      <c r="D31" s="60" t="s">
        <v>85</v>
      </c>
      <c r="E31" s="33">
        <f t="shared" si="0"/>
        <v>-3420.9655183822433</v>
      </c>
      <c r="F31" s="41">
        <f t="shared" si="1"/>
        <v>-3420.5</v>
      </c>
      <c r="G31" s="33">
        <f t="shared" si="2"/>
        <v>-1.29447325000001</v>
      </c>
      <c r="H31" s="33"/>
      <c r="I31" s="33">
        <f t="shared" si="3"/>
        <v>-1.29447325000001</v>
      </c>
      <c r="J31" s="33"/>
      <c r="K31" s="33"/>
      <c r="L31" s="33"/>
      <c r="M31" s="33"/>
      <c r="N31" s="33"/>
      <c r="O31" s="33">
        <f t="shared" ca="1" si="4"/>
        <v>-1.3941154003822502</v>
      </c>
      <c r="P31" s="33"/>
      <c r="Q31" s="36">
        <f t="shared" si="5"/>
        <v>2203.0459999999985</v>
      </c>
    </row>
    <row r="32" spans="1:33" x14ac:dyDescent="0.2">
      <c r="A32" s="59" t="s">
        <v>92</v>
      </c>
      <c r="B32" s="61" t="s">
        <v>55</v>
      </c>
      <c r="C32" s="60">
        <v>17563.572</v>
      </c>
      <c r="D32" s="60" t="s">
        <v>85</v>
      </c>
      <c r="E32" s="33">
        <f t="shared" si="0"/>
        <v>-3297.9661514931331</v>
      </c>
      <c r="F32" s="41">
        <f t="shared" si="1"/>
        <v>-3297.5</v>
      </c>
      <c r="G32" s="33">
        <f t="shared" si="2"/>
        <v>-1.2962337499993737</v>
      </c>
      <c r="H32" s="33"/>
      <c r="I32" s="33">
        <f t="shared" si="3"/>
        <v>-1.2962337499993737</v>
      </c>
      <c r="J32" s="33"/>
      <c r="K32" s="33"/>
      <c r="L32" s="33"/>
      <c r="M32" s="33"/>
      <c r="N32" s="33"/>
      <c r="O32" s="33">
        <f t="shared" ca="1" si="4"/>
        <v>-1.394088190760949</v>
      </c>
      <c r="P32" s="33"/>
      <c r="Q32" s="36">
        <f t="shared" si="5"/>
        <v>2545.0720000000001</v>
      </c>
    </row>
    <row r="33" spans="1:17" x14ac:dyDescent="0.2">
      <c r="A33" s="59" t="s">
        <v>92</v>
      </c>
      <c r="B33" s="61" t="s">
        <v>58</v>
      </c>
      <c r="C33" s="60">
        <v>17581.530999999999</v>
      </c>
      <c r="D33" s="60" t="s">
        <v>85</v>
      </c>
      <c r="E33" s="33">
        <f t="shared" si="0"/>
        <v>-3291.5077371329344</v>
      </c>
      <c r="F33" s="41">
        <f t="shared" si="1"/>
        <v>-3291</v>
      </c>
      <c r="G33" s="33">
        <f t="shared" si="2"/>
        <v>-1.4118715000040538</v>
      </c>
      <c r="H33" s="33"/>
      <c r="I33" s="33">
        <f t="shared" si="3"/>
        <v>-1.4118715000040538</v>
      </c>
      <c r="J33" s="33"/>
      <c r="K33" s="33"/>
      <c r="L33" s="33"/>
      <c r="M33" s="33"/>
      <c r="N33" s="33"/>
      <c r="O33" s="33">
        <f t="shared" ca="1" si="4"/>
        <v>-1.3940867528541323</v>
      </c>
      <c r="P33" s="33"/>
      <c r="Q33" s="36">
        <f t="shared" si="5"/>
        <v>2563.030999999999</v>
      </c>
    </row>
    <row r="34" spans="1:17" x14ac:dyDescent="0.2">
      <c r="A34" s="59" t="s">
        <v>92</v>
      </c>
      <c r="B34" s="61" t="s">
        <v>58</v>
      </c>
      <c r="C34" s="60">
        <v>17817.839</v>
      </c>
      <c r="D34" s="60" t="s">
        <v>85</v>
      </c>
      <c r="E34" s="33">
        <f t="shared" si="0"/>
        <v>-3206.526670223308</v>
      </c>
      <c r="F34" s="41">
        <f t="shared" si="1"/>
        <v>-3206</v>
      </c>
      <c r="G34" s="33">
        <f t="shared" si="2"/>
        <v>-1.4645190000010189</v>
      </c>
      <c r="H34" s="33"/>
      <c r="I34" s="33">
        <f t="shared" si="3"/>
        <v>-1.4645190000010189</v>
      </c>
      <c r="J34" s="33"/>
      <c r="K34" s="33"/>
      <c r="L34" s="33"/>
      <c r="M34" s="33"/>
      <c r="N34" s="33"/>
      <c r="O34" s="33">
        <f t="shared" ca="1" si="4"/>
        <v>-1.3940679494572983</v>
      </c>
      <c r="P34" s="33"/>
      <c r="Q34" s="36">
        <f t="shared" si="5"/>
        <v>2799.3389999999999</v>
      </c>
    </row>
    <row r="35" spans="1:17" x14ac:dyDescent="0.2">
      <c r="A35" s="59" t="s">
        <v>92</v>
      </c>
      <c r="B35" s="61" t="s">
        <v>58</v>
      </c>
      <c r="C35" s="60">
        <v>17831.87</v>
      </c>
      <c r="D35" s="60" t="s">
        <v>85</v>
      </c>
      <c r="E35" s="33">
        <f t="shared" si="0"/>
        <v>-3201.4808429563136</v>
      </c>
      <c r="F35" s="41">
        <f t="shared" si="1"/>
        <v>-3201</v>
      </c>
      <c r="G35" s="33">
        <f t="shared" si="2"/>
        <v>-1.3370864999997139</v>
      </c>
      <c r="H35" s="33"/>
      <c r="I35" s="33">
        <f t="shared" si="3"/>
        <v>-1.3370864999997139</v>
      </c>
      <c r="J35" s="33"/>
      <c r="K35" s="33"/>
      <c r="L35" s="33"/>
      <c r="M35" s="33"/>
      <c r="N35" s="33"/>
      <c r="O35" s="33">
        <f t="shared" ca="1" si="4"/>
        <v>-1.3940668433751315</v>
      </c>
      <c r="P35" s="33"/>
      <c r="Q35" s="36">
        <f t="shared" si="5"/>
        <v>2813.369999999999</v>
      </c>
    </row>
    <row r="36" spans="1:17" x14ac:dyDescent="0.2">
      <c r="A36" s="59" t="s">
        <v>92</v>
      </c>
      <c r="B36" s="61" t="s">
        <v>55</v>
      </c>
      <c r="C36" s="60">
        <v>17866.634999999998</v>
      </c>
      <c r="D36" s="60" t="s">
        <v>85</v>
      </c>
      <c r="E36" s="33">
        <f t="shared" si="0"/>
        <v>-3188.9786560176021</v>
      </c>
      <c r="F36" s="41">
        <f t="shared" si="1"/>
        <v>-3188.5</v>
      </c>
      <c r="G36" s="33">
        <f t="shared" si="2"/>
        <v>-1.3310052500019083</v>
      </c>
      <c r="H36" s="33"/>
      <c r="I36" s="33">
        <f t="shared" si="3"/>
        <v>-1.3310052500019083</v>
      </c>
      <c r="J36" s="33"/>
      <c r="K36" s="33"/>
      <c r="L36" s="33"/>
      <c r="M36" s="33"/>
      <c r="N36" s="33"/>
      <c r="O36" s="33">
        <f t="shared" ca="1" si="4"/>
        <v>-1.3940640781697147</v>
      </c>
      <c r="P36" s="33"/>
      <c r="Q36" s="36">
        <f t="shared" si="5"/>
        <v>2848.1349999999984</v>
      </c>
    </row>
    <row r="37" spans="1:17" x14ac:dyDescent="0.2">
      <c r="A37" s="59" t="s">
        <v>92</v>
      </c>
      <c r="B37" s="61" t="s">
        <v>58</v>
      </c>
      <c r="C37" s="60">
        <v>17937.556</v>
      </c>
      <c r="D37" s="60" t="s">
        <v>85</v>
      </c>
      <c r="E37" s="33">
        <f t="shared" si="0"/>
        <v>-3163.474050814656</v>
      </c>
      <c r="F37" s="41">
        <f t="shared" si="1"/>
        <v>-3163</v>
      </c>
      <c r="G37" s="33">
        <f t="shared" si="2"/>
        <v>-1.3181995000013558</v>
      </c>
      <c r="H37" s="33"/>
      <c r="I37" s="33">
        <f t="shared" si="3"/>
        <v>-1.3181995000013558</v>
      </c>
      <c r="J37" s="33"/>
      <c r="K37" s="33"/>
      <c r="L37" s="33"/>
      <c r="M37" s="33"/>
      <c r="N37" s="33"/>
      <c r="O37" s="33">
        <f t="shared" ca="1" si="4"/>
        <v>-1.3940584371506646</v>
      </c>
      <c r="P37" s="33"/>
      <c r="Q37" s="36">
        <f t="shared" si="5"/>
        <v>2919.0560000000005</v>
      </c>
    </row>
    <row r="38" spans="1:17" x14ac:dyDescent="0.2">
      <c r="A38" s="59" t="s">
        <v>92</v>
      </c>
      <c r="B38" s="61" t="s">
        <v>55</v>
      </c>
      <c r="C38" s="60">
        <v>17969.476999999999</v>
      </c>
      <c r="D38" s="60" t="s">
        <v>85</v>
      </c>
      <c r="E38" s="33">
        <f t="shared" si="0"/>
        <v>-3151.9946229627762</v>
      </c>
      <c r="F38" s="41">
        <f t="shared" si="1"/>
        <v>-3151.5</v>
      </c>
      <c r="G38" s="33">
        <f t="shared" si="2"/>
        <v>-1.3754047500005981</v>
      </c>
      <c r="H38" s="33"/>
      <c r="I38" s="33">
        <f t="shared" si="3"/>
        <v>-1.3754047500005981</v>
      </c>
      <c r="J38" s="33"/>
      <c r="K38" s="33"/>
      <c r="L38" s="33"/>
      <c r="M38" s="33"/>
      <c r="N38" s="33"/>
      <c r="O38" s="33">
        <f t="shared" ca="1" si="4"/>
        <v>-1.3940558931616811</v>
      </c>
      <c r="P38" s="33"/>
      <c r="Q38" s="36">
        <f t="shared" si="5"/>
        <v>2950.976999999999</v>
      </c>
    </row>
    <row r="39" spans="1:17" x14ac:dyDescent="0.2">
      <c r="A39" s="59" t="s">
        <v>92</v>
      </c>
      <c r="B39" s="61" t="s">
        <v>58</v>
      </c>
      <c r="C39" s="60">
        <v>18201.739000000001</v>
      </c>
      <c r="D39" s="60" t="s">
        <v>85</v>
      </c>
      <c r="E39" s="33">
        <f t="shared" si="0"/>
        <v>-3068.4685782983393</v>
      </c>
      <c r="F39" s="41">
        <f t="shared" si="1"/>
        <v>-3068</v>
      </c>
      <c r="G39" s="33">
        <f t="shared" si="2"/>
        <v>-1.3029820000010659</v>
      </c>
      <c r="H39" s="33"/>
      <c r="I39" s="33">
        <f t="shared" si="3"/>
        <v>-1.3029820000010659</v>
      </c>
      <c r="J39" s="33"/>
      <c r="K39" s="33"/>
      <c r="L39" s="33"/>
      <c r="M39" s="33"/>
      <c r="N39" s="33"/>
      <c r="O39" s="33">
        <f t="shared" ca="1" si="4"/>
        <v>-1.3940374215894968</v>
      </c>
      <c r="P39" s="33"/>
      <c r="Q39" s="36">
        <f t="shared" si="5"/>
        <v>3183.2390000000014</v>
      </c>
    </row>
    <row r="40" spans="1:17" x14ac:dyDescent="0.2">
      <c r="A40" s="59" t="s">
        <v>92</v>
      </c>
      <c r="B40" s="61" t="s">
        <v>58</v>
      </c>
      <c r="C40" s="60">
        <v>19002.598999999998</v>
      </c>
      <c r="D40" s="60" t="s">
        <v>85</v>
      </c>
      <c r="E40" s="33">
        <f t="shared" si="0"/>
        <v>-2780.4633594938859</v>
      </c>
      <c r="F40" s="41">
        <f t="shared" si="1"/>
        <v>-2780</v>
      </c>
      <c r="G40" s="33">
        <f t="shared" si="2"/>
        <v>-1.2884700000031444</v>
      </c>
      <c r="H40" s="33"/>
      <c r="I40" s="33">
        <f t="shared" si="3"/>
        <v>-1.2884700000031444</v>
      </c>
      <c r="J40" s="33"/>
      <c r="K40" s="33"/>
      <c r="L40" s="33"/>
      <c r="M40" s="33"/>
      <c r="N40" s="33"/>
      <c r="O40" s="33">
        <f t="shared" ca="1" si="4"/>
        <v>-1.3939737112566941</v>
      </c>
      <c r="P40" s="33"/>
      <c r="Q40" s="36">
        <f t="shared" si="5"/>
        <v>3984.0989999999983</v>
      </c>
    </row>
    <row r="41" spans="1:17" x14ac:dyDescent="0.2">
      <c r="A41" s="59" t="s">
        <v>92</v>
      </c>
      <c r="B41" s="61" t="s">
        <v>55</v>
      </c>
      <c r="C41" s="60">
        <v>19298.722000000002</v>
      </c>
      <c r="D41" s="60" t="s">
        <v>85</v>
      </c>
      <c r="E41" s="33">
        <f t="shared" si="0"/>
        <v>-2673.9716263469786</v>
      </c>
      <c r="F41" s="41">
        <f t="shared" si="1"/>
        <v>-2673.5</v>
      </c>
      <c r="G41" s="33">
        <f t="shared" si="2"/>
        <v>-1.3114577499982261</v>
      </c>
      <c r="H41" s="33"/>
      <c r="I41" s="33">
        <f t="shared" si="3"/>
        <v>-1.3114577499982261</v>
      </c>
      <c r="J41" s="33"/>
      <c r="K41" s="33"/>
      <c r="L41" s="33"/>
      <c r="M41" s="33"/>
      <c r="N41" s="33"/>
      <c r="O41" s="33">
        <f t="shared" ca="1" si="4"/>
        <v>-1.3939501517065431</v>
      </c>
      <c r="P41" s="33"/>
      <c r="Q41" s="36">
        <f t="shared" si="5"/>
        <v>4280.2220000000016</v>
      </c>
    </row>
    <row r="42" spans="1:17" x14ac:dyDescent="0.2">
      <c r="A42" s="59" t="s">
        <v>92</v>
      </c>
      <c r="B42" s="61" t="s">
        <v>58</v>
      </c>
      <c r="C42" s="60">
        <v>19683.782999999999</v>
      </c>
      <c r="D42" s="60" t="s">
        <v>85</v>
      </c>
      <c r="E42" s="33">
        <f t="shared" si="0"/>
        <v>-2535.4960156808679</v>
      </c>
      <c r="F42" s="41">
        <f t="shared" si="1"/>
        <v>-2535</v>
      </c>
      <c r="G42" s="33">
        <f t="shared" si="2"/>
        <v>-1.3792775000001711</v>
      </c>
      <c r="H42" s="33"/>
      <c r="I42" s="33">
        <f t="shared" si="3"/>
        <v>-1.3792775000001711</v>
      </c>
      <c r="J42" s="33"/>
      <c r="K42" s="33"/>
      <c r="L42" s="33"/>
      <c r="M42" s="33"/>
      <c r="N42" s="33"/>
      <c r="O42" s="33">
        <f t="shared" ca="1" si="4"/>
        <v>-1.3939195132305251</v>
      </c>
      <c r="P42" s="33"/>
      <c r="Q42" s="36">
        <f t="shared" si="5"/>
        <v>4665.2829999999994</v>
      </c>
    </row>
    <row r="43" spans="1:17" x14ac:dyDescent="0.2">
      <c r="A43" s="59" t="s">
        <v>92</v>
      </c>
      <c r="B43" s="61" t="s">
        <v>58</v>
      </c>
      <c r="C43" s="60">
        <v>19686.690999999999</v>
      </c>
      <c r="D43" s="60" t="s">
        <v>85</v>
      </c>
      <c r="E43" s="33">
        <f t="shared" si="0"/>
        <v>-2534.4502409183838</v>
      </c>
      <c r="F43" s="41">
        <f t="shared" si="1"/>
        <v>-2534</v>
      </c>
      <c r="G43" s="33">
        <f t="shared" si="2"/>
        <v>-1.2519910000009986</v>
      </c>
      <c r="H43" s="33"/>
      <c r="I43" s="33">
        <f t="shared" si="3"/>
        <v>-1.2519910000009986</v>
      </c>
      <c r="J43" s="33"/>
      <c r="K43" s="33"/>
      <c r="L43" s="33"/>
      <c r="M43" s="33"/>
      <c r="N43" s="33"/>
      <c r="O43" s="33">
        <f t="shared" ca="1" si="4"/>
        <v>-1.3939192920140917</v>
      </c>
      <c r="P43" s="33"/>
      <c r="Q43" s="36">
        <f t="shared" si="5"/>
        <v>4668.1909999999989</v>
      </c>
    </row>
    <row r="44" spans="1:17" x14ac:dyDescent="0.2">
      <c r="A44" s="59" t="s">
        <v>92</v>
      </c>
      <c r="B44" s="61" t="s">
        <v>55</v>
      </c>
      <c r="C44" s="60">
        <v>19690.759999999998</v>
      </c>
      <c r="D44" s="60" t="s">
        <v>85</v>
      </c>
      <c r="E44" s="33">
        <f t="shared" si="0"/>
        <v>-2532.9869474147558</v>
      </c>
      <c r="F44" s="41">
        <f t="shared" si="1"/>
        <v>-2532.5</v>
      </c>
      <c r="G44" s="33">
        <f t="shared" si="2"/>
        <v>-1.3540612500037241</v>
      </c>
      <c r="H44" s="33"/>
      <c r="I44" s="33">
        <f t="shared" si="3"/>
        <v>-1.3540612500037241</v>
      </c>
      <c r="J44" s="33"/>
      <c r="K44" s="33"/>
      <c r="L44" s="33"/>
      <c r="M44" s="33"/>
      <c r="N44" s="33"/>
      <c r="O44" s="33">
        <f t="shared" ca="1" si="4"/>
        <v>-1.3939189601894417</v>
      </c>
      <c r="P44" s="33"/>
      <c r="Q44" s="36">
        <f t="shared" si="5"/>
        <v>4672.2599999999984</v>
      </c>
    </row>
    <row r="45" spans="1:17" x14ac:dyDescent="0.2">
      <c r="A45" s="59" t="s">
        <v>92</v>
      </c>
      <c r="B45" s="61" t="s">
        <v>58</v>
      </c>
      <c r="C45" s="60">
        <v>19789.47</v>
      </c>
      <c r="D45" s="60" t="s">
        <v>85</v>
      </c>
      <c r="E45" s="33">
        <f t="shared" si="0"/>
        <v>-2497.4888639192782</v>
      </c>
      <c r="F45" s="41">
        <f t="shared" si="1"/>
        <v>-2497</v>
      </c>
      <c r="G45" s="33">
        <f t="shared" si="2"/>
        <v>-1.3593904999979713</v>
      </c>
      <c r="H45" s="33"/>
      <c r="I45" s="33">
        <f t="shared" si="3"/>
        <v>-1.3593904999979713</v>
      </c>
      <c r="J45" s="33"/>
      <c r="K45" s="33"/>
      <c r="L45" s="33"/>
      <c r="M45" s="33"/>
      <c r="N45" s="33"/>
      <c r="O45" s="33">
        <f t="shared" ca="1" si="4"/>
        <v>-1.3939111070060581</v>
      </c>
      <c r="P45" s="33"/>
      <c r="Q45" s="36">
        <f t="shared" si="5"/>
        <v>4770.9700000000012</v>
      </c>
    </row>
    <row r="46" spans="1:17" x14ac:dyDescent="0.2">
      <c r="A46" s="59" t="s">
        <v>92</v>
      </c>
      <c r="B46" s="61" t="s">
        <v>55</v>
      </c>
      <c r="C46" s="60">
        <v>19979.865000000002</v>
      </c>
      <c r="D46" s="60" t="s">
        <v>85</v>
      </c>
      <c r="E46" s="33">
        <f t="shared" si="0"/>
        <v>-2429.0190269511759</v>
      </c>
      <c r="F46" s="41">
        <f t="shared" si="1"/>
        <v>-2428.5</v>
      </c>
      <c r="G46" s="33">
        <f t="shared" si="2"/>
        <v>-1.4432652499999676</v>
      </c>
      <c r="H46" s="33"/>
      <c r="I46" s="33">
        <f t="shared" si="3"/>
        <v>-1.4432652499999676</v>
      </c>
      <c r="J46" s="33"/>
      <c r="K46" s="33"/>
      <c r="L46" s="33"/>
      <c r="M46" s="33"/>
      <c r="N46" s="33"/>
      <c r="O46" s="33">
        <f t="shared" ca="1" si="4"/>
        <v>-1.3938959536803741</v>
      </c>
      <c r="P46" s="33"/>
      <c r="Q46" s="36">
        <f t="shared" si="5"/>
        <v>4961.3650000000016</v>
      </c>
    </row>
    <row r="47" spans="1:17" x14ac:dyDescent="0.2">
      <c r="A47" s="59" t="s">
        <v>92</v>
      </c>
      <c r="B47" s="61" t="s">
        <v>58</v>
      </c>
      <c r="C47" s="60">
        <v>20039.796999999999</v>
      </c>
      <c r="D47" s="60" t="s">
        <v>85</v>
      </c>
      <c r="E47" s="33">
        <f t="shared" si="0"/>
        <v>-2407.4662851818434</v>
      </c>
      <c r="F47" s="41">
        <f t="shared" si="1"/>
        <v>-2407</v>
      </c>
      <c r="G47" s="33">
        <f t="shared" si="2"/>
        <v>-1.2966054999997141</v>
      </c>
      <c r="H47" s="33"/>
      <c r="I47" s="33">
        <f t="shared" si="3"/>
        <v>-1.2966054999997141</v>
      </c>
      <c r="J47" s="33"/>
      <c r="K47" s="33"/>
      <c r="L47" s="33"/>
      <c r="M47" s="33"/>
      <c r="N47" s="33"/>
      <c r="O47" s="33">
        <f t="shared" ca="1" si="4"/>
        <v>-1.3938911975270571</v>
      </c>
      <c r="P47" s="33"/>
      <c r="Q47" s="36">
        <f t="shared" si="5"/>
        <v>5021.2969999999987</v>
      </c>
    </row>
    <row r="48" spans="1:17" x14ac:dyDescent="0.2">
      <c r="A48" s="59" t="s">
        <v>92</v>
      </c>
      <c r="B48" s="61" t="s">
        <v>58</v>
      </c>
      <c r="C48" s="60">
        <v>20131.514999999999</v>
      </c>
      <c r="D48" s="60" t="s">
        <v>85</v>
      </c>
      <c r="E48" s="33">
        <f t="shared" si="0"/>
        <v>-2374.4826642514595</v>
      </c>
      <c r="F48" s="41">
        <f t="shared" si="1"/>
        <v>-2374</v>
      </c>
      <c r="G48" s="33">
        <f t="shared" si="2"/>
        <v>-1.3421510000007402</v>
      </c>
      <c r="H48" s="33"/>
      <c r="I48" s="33">
        <f t="shared" si="3"/>
        <v>-1.3421510000007402</v>
      </c>
      <c r="J48" s="33"/>
      <c r="K48" s="33"/>
      <c r="L48" s="33"/>
      <c r="M48" s="33"/>
      <c r="N48" s="33"/>
      <c r="O48" s="33">
        <f t="shared" ca="1" si="4"/>
        <v>-1.3938838973847569</v>
      </c>
      <c r="P48" s="33"/>
      <c r="Q48" s="36">
        <f t="shared" si="5"/>
        <v>5113.0149999999994</v>
      </c>
    </row>
    <row r="49" spans="1:33" x14ac:dyDescent="0.2">
      <c r="A49" s="59" t="s">
        <v>92</v>
      </c>
      <c r="B49" s="61" t="s">
        <v>58</v>
      </c>
      <c r="C49" s="60">
        <v>20367.841</v>
      </c>
      <c r="D49" s="60" t="s">
        <v>85</v>
      </c>
      <c r="E49" s="33">
        <f t="shared" si="0"/>
        <v>-2289.4951241830559</v>
      </c>
      <c r="F49" s="41">
        <f t="shared" si="1"/>
        <v>-2289</v>
      </c>
      <c r="G49" s="33">
        <f t="shared" si="2"/>
        <v>-1.3767985000013141</v>
      </c>
      <c r="H49" s="33"/>
      <c r="I49" s="33">
        <f t="shared" si="3"/>
        <v>-1.3767985000013141</v>
      </c>
      <c r="J49" s="33"/>
      <c r="K49" s="33"/>
      <c r="L49" s="33"/>
      <c r="M49" s="33"/>
      <c r="N49" s="33"/>
      <c r="O49" s="33">
        <f t="shared" ca="1" si="4"/>
        <v>-1.3938650939879227</v>
      </c>
      <c r="P49" s="33"/>
      <c r="Q49" s="36">
        <f t="shared" si="5"/>
        <v>5349.3410000000003</v>
      </c>
    </row>
    <row r="50" spans="1:33" x14ac:dyDescent="0.2">
      <c r="A50" s="59" t="s">
        <v>92</v>
      </c>
      <c r="B50" s="61" t="s">
        <v>58</v>
      </c>
      <c r="C50" s="60">
        <v>20484.564999999999</v>
      </c>
      <c r="D50" s="60" t="s">
        <v>85</v>
      </c>
      <c r="E50" s="33">
        <f t="shared" si="0"/>
        <v>-2247.5188472311161</v>
      </c>
      <c r="F50" s="41">
        <f t="shared" si="1"/>
        <v>-2247</v>
      </c>
      <c r="G50" s="33">
        <f t="shared" si="2"/>
        <v>-1.4427654999999504</v>
      </c>
      <c r="H50" s="33"/>
      <c r="I50" s="33">
        <f t="shared" si="3"/>
        <v>-1.4427654999999504</v>
      </c>
      <c r="J50" s="33"/>
      <c r="K50" s="33"/>
      <c r="L50" s="33"/>
      <c r="M50" s="33"/>
      <c r="N50" s="33"/>
      <c r="O50" s="33">
        <f t="shared" ca="1" si="4"/>
        <v>-1.3938558028977224</v>
      </c>
      <c r="P50" s="33"/>
      <c r="Q50" s="36">
        <f t="shared" si="5"/>
        <v>5466.0649999999987</v>
      </c>
    </row>
    <row r="51" spans="1:33" x14ac:dyDescent="0.2">
      <c r="A51" s="59" t="s">
        <v>92</v>
      </c>
      <c r="B51" s="61" t="s">
        <v>55</v>
      </c>
      <c r="C51" s="60">
        <v>20505.522000000001</v>
      </c>
      <c r="D51" s="60" t="s">
        <v>85</v>
      </c>
      <c r="E51" s="33">
        <f t="shared" si="0"/>
        <v>-2239.9822923145443</v>
      </c>
      <c r="F51" s="41">
        <f t="shared" si="1"/>
        <v>-2239.5</v>
      </c>
      <c r="G51" s="33">
        <f t="shared" si="2"/>
        <v>-1.3411167499980365</v>
      </c>
      <c r="H51" s="33"/>
      <c r="I51" s="33">
        <f t="shared" si="3"/>
        <v>-1.3411167499980365</v>
      </c>
      <c r="J51" s="33"/>
      <c r="K51" s="33"/>
      <c r="L51" s="33"/>
      <c r="M51" s="33"/>
      <c r="N51" s="33"/>
      <c r="O51" s="33">
        <f t="shared" ca="1" si="4"/>
        <v>-1.3938541437744723</v>
      </c>
      <c r="P51" s="33"/>
      <c r="Q51" s="36">
        <f t="shared" si="5"/>
        <v>5487.0220000000008</v>
      </c>
    </row>
    <row r="52" spans="1:33" x14ac:dyDescent="0.2">
      <c r="A52" s="59" t="s">
        <v>92</v>
      </c>
      <c r="B52" s="61" t="s">
        <v>55</v>
      </c>
      <c r="C52" s="60">
        <v>21161.723000000002</v>
      </c>
      <c r="D52" s="60" t="s">
        <v>85</v>
      </c>
      <c r="E52" s="33">
        <f t="shared" si="0"/>
        <v>-2003.9993332646454</v>
      </c>
      <c r="F52" s="41">
        <f t="shared" si="1"/>
        <v>-2003.5</v>
      </c>
      <c r="G52" s="33">
        <f t="shared" si="2"/>
        <v>-1.3885027500000433</v>
      </c>
      <c r="H52" s="33"/>
      <c r="I52" s="33">
        <f t="shared" si="3"/>
        <v>-1.3885027500000433</v>
      </c>
      <c r="J52" s="33"/>
      <c r="K52" s="33"/>
      <c r="L52" s="33"/>
      <c r="M52" s="33"/>
      <c r="N52" s="33"/>
      <c r="O52" s="33">
        <f t="shared" ca="1" si="4"/>
        <v>-1.3938019366962033</v>
      </c>
      <c r="P52" s="33"/>
      <c r="Q52" s="36">
        <f t="shared" si="5"/>
        <v>6143.2230000000018</v>
      </c>
    </row>
    <row r="53" spans="1:33" x14ac:dyDescent="0.2">
      <c r="A53" s="59" t="s">
        <v>92</v>
      </c>
      <c r="B53" s="61" t="s">
        <v>58</v>
      </c>
      <c r="C53" s="60">
        <v>21168.708999999999</v>
      </c>
      <c r="D53" s="60" t="s">
        <v>85</v>
      </c>
      <c r="E53" s="33">
        <f t="shared" ref="E53:E84" si="6">+(C53-C$7)/C$8</f>
        <v>-2001.4870284191454</v>
      </c>
      <c r="F53" s="41">
        <f t="shared" ref="F53:F84" si="7">ROUND(2*E53,0)/2+0.5</f>
        <v>-2001</v>
      </c>
      <c r="G53" s="33">
        <f t="shared" ref="G53:G84" si="8">+C53-(C$7+F53*C$8)</f>
        <v>-1.3542865000017628</v>
      </c>
      <c r="H53" s="33"/>
      <c r="I53" s="33">
        <f t="shared" ref="I53:I84" si="9">+G53</f>
        <v>-1.3542865000017628</v>
      </c>
      <c r="J53" s="33"/>
      <c r="K53" s="33"/>
      <c r="L53" s="33"/>
      <c r="M53" s="33"/>
      <c r="N53" s="33"/>
      <c r="O53" s="33">
        <f t="shared" ref="O53:O84" ca="1" si="10">+C$11+C$12*$F53</f>
        <v>-1.39380138365512</v>
      </c>
      <c r="P53" s="33"/>
      <c r="Q53" s="36">
        <f t="shared" ref="Q53:Q84" si="11">+C53-15018.5</f>
        <v>6150.2089999999989</v>
      </c>
    </row>
    <row r="54" spans="1:33" x14ac:dyDescent="0.2">
      <c r="A54" s="59" t="s">
        <v>92</v>
      </c>
      <c r="B54" s="61" t="s">
        <v>58</v>
      </c>
      <c r="C54" s="60">
        <v>21574.582999999999</v>
      </c>
      <c r="D54" s="60" t="s">
        <v>85</v>
      </c>
      <c r="E54" s="33">
        <f t="shared" si="6"/>
        <v>-1855.5266481066826</v>
      </c>
      <c r="F54" s="41">
        <f t="shared" si="7"/>
        <v>-1855</v>
      </c>
      <c r="G54" s="33">
        <f t="shared" si="8"/>
        <v>-1.4644575000020268</v>
      </c>
      <c r="H54" s="33"/>
      <c r="I54" s="33">
        <f t="shared" si="9"/>
        <v>-1.4644575000020268</v>
      </c>
      <c r="J54" s="33"/>
      <c r="K54" s="33"/>
      <c r="L54" s="33"/>
      <c r="M54" s="33"/>
      <c r="N54" s="33"/>
      <c r="O54" s="33">
        <f t="shared" ca="1" si="10"/>
        <v>-1.3937690860558518</v>
      </c>
      <c r="P54" s="33"/>
      <c r="Q54" s="36">
        <f t="shared" si="11"/>
        <v>6556.0829999999987</v>
      </c>
    </row>
    <row r="55" spans="1:33" x14ac:dyDescent="0.2">
      <c r="A55" s="59" t="s">
        <v>92</v>
      </c>
      <c r="B55" s="61" t="s">
        <v>58</v>
      </c>
      <c r="C55" s="60">
        <v>21627.484</v>
      </c>
      <c r="D55" s="60" t="s">
        <v>85</v>
      </c>
      <c r="E55" s="33">
        <f t="shared" si="6"/>
        <v>-1836.5023940797928</v>
      </c>
      <c r="F55" s="41">
        <f t="shared" si="7"/>
        <v>-1836</v>
      </c>
      <c r="G55" s="33">
        <f t="shared" si="8"/>
        <v>-1.3970139999983076</v>
      </c>
      <c r="H55" s="33"/>
      <c r="I55" s="33">
        <f t="shared" si="9"/>
        <v>-1.3970139999983076</v>
      </c>
      <c r="J55" s="33"/>
      <c r="K55" s="33"/>
      <c r="L55" s="33"/>
      <c r="M55" s="33"/>
      <c r="N55" s="33"/>
      <c r="O55" s="33">
        <f t="shared" ca="1" si="10"/>
        <v>-1.3937648829436184</v>
      </c>
      <c r="P55" s="33"/>
      <c r="Q55" s="36">
        <f t="shared" si="11"/>
        <v>6608.9840000000004</v>
      </c>
    </row>
    <row r="56" spans="1:33" x14ac:dyDescent="0.2">
      <c r="A56" s="59" t="s">
        <v>92</v>
      </c>
      <c r="B56" s="61" t="s">
        <v>55</v>
      </c>
      <c r="C56" s="60">
        <v>21990.473999999998</v>
      </c>
      <c r="D56" s="60" t="s">
        <v>85</v>
      </c>
      <c r="E56" s="33">
        <f t="shared" si="6"/>
        <v>-1705.9639549345886</v>
      </c>
      <c r="F56" s="41">
        <f t="shared" si="7"/>
        <v>-1705.5</v>
      </c>
      <c r="G56" s="33">
        <f t="shared" si="8"/>
        <v>-1.2901257500016072</v>
      </c>
      <c r="H56" s="33"/>
      <c r="I56" s="33">
        <f t="shared" si="9"/>
        <v>-1.2901257500016072</v>
      </c>
      <c r="J56" s="33"/>
      <c r="K56" s="33"/>
      <c r="L56" s="33"/>
      <c r="M56" s="33"/>
      <c r="N56" s="33"/>
      <c r="O56" s="33">
        <f t="shared" ca="1" si="10"/>
        <v>-1.3937360141990671</v>
      </c>
      <c r="P56" s="33"/>
      <c r="Q56" s="36">
        <f t="shared" si="11"/>
        <v>6971.9739999999983</v>
      </c>
    </row>
    <row r="57" spans="1:33" x14ac:dyDescent="0.2">
      <c r="A57" s="59" t="s">
        <v>92</v>
      </c>
      <c r="B57" s="61" t="s">
        <v>55</v>
      </c>
      <c r="C57" s="60">
        <v>22001.49</v>
      </c>
      <c r="D57" s="60" t="s">
        <v>85</v>
      </c>
      <c r="E57" s="33">
        <f t="shared" si="6"/>
        <v>-1702.0023817628098</v>
      </c>
      <c r="F57" s="41">
        <f t="shared" si="7"/>
        <v>-1701.5</v>
      </c>
      <c r="G57" s="33">
        <f t="shared" si="8"/>
        <v>-1.3969797499994456</v>
      </c>
      <c r="H57" s="33"/>
      <c r="I57" s="33">
        <f t="shared" si="9"/>
        <v>-1.3969797499994456</v>
      </c>
      <c r="J57" s="33"/>
      <c r="K57" s="33"/>
      <c r="L57" s="33"/>
      <c r="M57" s="33"/>
      <c r="N57" s="33"/>
      <c r="O57" s="33">
        <f t="shared" ca="1" si="10"/>
        <v>-1.3937351293333338</v>
      </c>
      <c r="P57" s="33"/>
      <c r="Q57" s="36">
        <f t="shared" si="11"/>
        <v>6982.9900000000016</v>
      </c>
    </row>
    <row r="58" spans="1:33" x14ac:dyDescent="0.2">
      <c r="A58" s="59" t="s">
        <v>92</v>
      </c>
      <c r="B58" s="61" t="s">
        <v>58</v>
      </c>
      <c r="C58" s="60">
        <v>22219.794000000002</v>
      </c>
      <c r="D58" s="60" t="s">
        <v>85</v>
      </c>
      <c r="E58" s="33">
        <f t="shared" si="6"/>
        <v>-1623.4959121103266</v>
      </c>
      <c r="F58" s="41">
        <f t="shared" si="7"/>
        <v>-1623</v>
      </c>
      <c r="G58" s="33">
        <f t="shared" si="8"/>
        <v>-1.3789895000008983</v>
      </c>
      <c r="H58" s="33"/>
      <c r="I58" s="33">
        <f t="shared" si="9"/>
        <v>-1.3789895000008983</v>
      </c>
      <c r="J58" s="33"/>
      <c r="K58" s="33"/>
      <c r="L58" s="33"/>
      <c r="M58" s="33"/>
      <c r="N58" s="33"/>
      <c r="O58" s="33">
        <f t="shared" ca="1" si="10"/>
        <v>-1.3937177638433162</v>
      </c>
      <c r="P58" s="33"/>
      <c r="Q58" s="36">
        <f t="shared" si="11"/>
        <v>7201.2940000000017</v>
      </c>
    </row>
    <row r="59" spans="1:33" x14ac:dyDescent="0.2">
      <c r="A59" s="59" t="s">
        <v>92</v>
      </c>
      <c r="B59" s="61" t="s">
        <v>58</v>
      </c>
      <c r="C59" s="60">
        <v>22928.774000000001</v>
      </c>
      <c r="D59" s="60" t="s">
        <v>85</v>
      </c>
      <c r="E59" s="33">
        <f t="shared" si="6"/>
        <v>-1368.5325726652527</v>
      </c>
      <c r="F59" s="41">
        <f t="shared" si="7"/>
        <v>-1368</v>
      </c>
      <c r="G59" s="33">
        <f t="shared" si="8"/>
        <v>-1.4809319999985746</v>
      </c>
      <c r="H59" s="33"/>
      <c r="I59" s="33">
        <f t="shared" si="9"/>
        <v>-1.4809319999985746</v>
      </c>
      <c r="J59" s="33"/>
      <c r="K59" s="33"/>
      <c r="L59" s="33"/>
      <c r="M59" s="33"/>
      <c r="N59" s="33"/>
      <c r="O59" s="33">
        <f t="shared" ca="1" si="10"/>
        <v>-1.393661353652814</v>
      </c>
      <c r="P59" s="33"/>
      <c r="Q59" s="36">
        <f t="shared" si="11"/>
        <v>7910.2740000000013</v>
      </c>
    </row>
    <row r="60" spans="1:33" x14ac:dyDescent="0.2">
      <c r="A60" s="59" t="s">
        <v>92</v>
      </c>
      <c r="B60" s="61" t="s">
        <v>58</v>
      </c>
      <c r="C60" s="60">
        <v>23323.753000000001</v>
      </c>
      <c r="D60" s="60" t="s">
        <v>85</v>
      </c>
      <c r="E60" s="33">
        <f t="shared" si="6"/>
        <v>-1226.4902515127862</v>
      </c>
      <c r="F60" s="41">
        <f t="shared" si="7"/>
        <v>-1226</v>
      </c>
      <c r="G60" s="33">
        <f t="shared" si="8"/>
        <v>-1.3632489999981772</v>
      </c>
      <c r="H60" s="33"/>
      <c r="I60" s="33">
        <f t="shared" si="9"/>
        <v>-1.3632489999981772</v>
      </c>
      <c r="J60" s="33"/>
      <c r="K60" s="33"/>
      <c r="L60" s="33"/>
      <c r="M60" s="33"/>
      <c r="N60" s="33"/>
      <c r="O60" s="33">
        <f t="shared" ca="1" si="10"/>
        <v>-1.3936299409192792</v>
      </c>
      <c r="P60" s="33"/>
      <c r="Q60" s="36">
        <f t="shared" si="11"/>
        <v>8305.2530000000006</v>
      </c>
    </row>
    <row r="61" spans="1:33" x14ac:dyDescent="0.2">
      <c r="A61" s="59" t="s">
        <v>92</v>
      </c>
      <c r="B61" s="61" t="s">
        <v>58</v>
      </c>
      <c r="C61" s="60">
        <v>23782.543000000001</v>
      </c>
      <c r="D61" s="60" t="s">
        <v>85</v>
      </c>
      <c r="E61" s="33">
        <f t="shared" si="6"/>
        <v>-1061.5002228744527</v>
      </c>
      <c r="F61" s="41">
        <f t="shared" si="7"/>
        <v>-1061</v>
      </c>
      <c r="G61" s="33">
        <f t="shared" si="8"/>
        <v>-1.390976499998942</v>
      </c>
      <c r="H61" s="33"/>
      <c r="I61" s="33">
        <f t="shared" si="9"/>
        <v>-1.390976499998942</v>
      </c>
      <c r="J61" s="33"/>
      <c r="K61" s="33"/>
      <c r="L61" s="33"/>
      <c r="M61" s="33"/>
      <c r="N61" s="33"/>
      <c r="O61" s="33">
        <f t="shared" ca="1" si="10"/>
        <v>-1.3935934402077776</v>
      </c>
      <c r="P61" s="33"/>
      <c r="Q61" s="36">
        <f t="shared" si="11"/>
        <v>8764.0430000000015</v>
      </c>
    </row>
    <row r="62" spans="1:33" x14ac:dyDescent="0.2">
      <c r="A62" s="59" t="s">
        <v>92</v>
      </c>
      <c r="B62" s="61" t="s">
        <v>58</v>
      </c>
      <c r="C62" s="60">
        <v>25189.637999999999</v>
      </c>
      <c r="D62" s="60" t="s">
        <v>85</v>
      </c>
      <c r="E62" s="33">
        <f t="shared" si="6"/>
        <v>-555.48081454633916</v>
      </c>
      <c r="F62" s="41">
        <f t="shared" si="7"/>
        <v>-555</v>
      </c>
      <c r="G62" s="33">
        <f t="shared" si="8"/>
        <v>-1.3370075000020734</v>
      </c>
      <c r="H62" s="33"/>
      <c r="I62" s="33">
        <f t="shared" si="9"/>
        <v>-1.3370075000020734</v>
      </c>
      <c r="J62" s="33"/>
      <c r="K62" s="33"/>
      <c r="L62" s="33"/>
      <c r="M62" s="33"/>
      <c r="N62" s="33"/>
      <c r="O62" s="33">
        <f t="shared" ca="1" si="10"/>
        <v>-1.393481504692506</v>
      </c>
      <c r="P62" s="33"/>
      <c r="Q62" s="36">
        <f t="shared" si="11"/>
        <v>10171.137999999999</v>
      </c>
    </row>
    <row r="63" spans="1:33" x14ac:dyDescent="0.2">
      <c r="A63" s="59" t="s">
        <v>92</v>
      </c>
      <c r="B63" s="61" t="s">
        <v>55</v>
      </c>
      <c r="C63" s="60">
        <v>26247.686000000002</v>
      </c>
      <c r="D63" s="60" t="s">
        <v>85</v>
      </c>
      <c r="E63" s="33">
        <f t="shared" si="6"/>
        <v>-174.98566465045721</v>
      </c>
      <c r="F63" s="41">
        <f t="shared" si="7"/>
        <v>-174.5</v>
      </c>
      <c r="G63" s="33">
        <f t="shared" si="8"/>
        <v>-1.3504942500003381</v>
      </c>
      <c r="H63" s="33"/>
      <c r="I63" s="33">
        <f t="shared" si="9"/>
        <v>-1.3504942500003381</v>
      </c>
      <c r="J63" s="33"/>
      <c r="K63" s="33"/>
      <c r="L63" s="33"/>
      <c r="M63" s="33"/>
      <c r="N63" s="33"/>
      <c r="O63" s="33">
        <f t="shared" ca="1" si="10"/>
        <v>-1.3933973318396191</v>
      </c>
      <c r="P63" s="33"/>
      <c r="Q63" s="36">
        <f t="shared" si="11"/>
        <v>11229.186000000002</v>
      </c>
    </row>
    <row r="64" spans="1:33" s="33" customFormat="1" x14ac:dyDescent="0.2">
      <c r="A64" s="59" t="s">
        <v>215</v>
      </c>
      <c r="B64" s="61" t="s">
        <v>55</v>
      </c>
      <c r="C64" s="60">
        <v>26945.596000000001</v>
      </c>
      <c r="D64" s="60" t="s">
        <v>85</v>
      </c>
      <c r="E64" s="33">
        <f t="shared" si="6"/>
        <v>75.996682146506899</v>
      </c>
      <c r="F64" s="41">
        <f t="shared" si="7"/>
        <v>76.5</v>
      </c>
      <c r="G64" s="33">
        <f t="shared" si="8"/>
        <v>-1.3995827500002633</v>
      </c>
      <c r="I64" s="33">
        <f t="shared" si="9"/>
        <v>-1.3995827500002633</v>
      </c>
      <c r="O64" s="33">
        <f t="shared" ca="1" si="10"/>
        <v>-1.39334180651485</v>
      </c>
      <c r="Q64" s="36">
        <f t="shared" si="11"/>
        <v>11927.096000000001</v>
      </c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33" customFormat="1" x14ac:dyDescent="0.2">
      <c r="A65" s="59" t="s">
        <v>215</v>
      </c>
      <c r="B65" s="61" t="s">
        <v>55</v>
      </c>
      <c r="C65" s="60">
        <v>26945.611000000001</v>
      </c>
      <c r="D65" s="60" t="s">
        <v>85</v>
      </c>
      <c r="E65" s="33">
        <f t="shared" si="6"/>
        <v>76.002076445487873</v>
      </c>
      <c r="F65" s="41">
        <f t="shared" si="7"/>
        <v>76.5</v>
      </c>
      <c r="G65" s="33">
        <f t="shared" si="8"/>
        <v>-1.3845827500008454</v>
      </c>
      <c r="I65" s="33">
        <f t="shared" si="9"/>
        <v>-1.3845827500008454</v>
      </c>
      <c r="O65" s="33">
        <f t="shared" ca="1" si="10"/>
        <v>-1.39334180651485</v>
      </c>
      <c r="Q65" s="36">
        <f t="shared" si="11"/>
        <v>11927.111000000001</v>
      </c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x14ac:dyDescent="0.2">
      <c r="A66" s="59" t="s">
        <v>92</v>
      </c>
      <c r="B66" s="61" t="s">
        <v>55</v>
      </c>
      <c r="C66" s="60">
        <v>27034.608</v>
      </c>
      <c r="D66" s="60" t="s">
        <v>85</v>
      </c>
      <c r="E66" s="33">
        <f t="shared" si="6"/>
        <v>108.00717154068533</v>
      </c>
      <c r="F66" s="41">
        <f t="shared" si="7"/>
        <v>108.5</v>
      </c>
      <c r="G66" s="33">
        <f t="shared" si="8"/>
        <v>-1.3704147499993269</v>
      </c>
      <c r="H66" s="33"/>
      <c r="I66" s="33">
        <f t="shared" si="9"/>
        <v>-1.3704147499993269</v>
      </c>
      <c r="J66" s="33"/>
      <c r="K66" s="33"/>
      <c r="L66" s="33"/>
      <c r="M66" s="33"/>
      <c r="N66" s="33"/>
      <c r="O66" s="33">
        <f t="shared" ca="1" si="10"/>
        <v>-1.3933347275889829</v>
      </c>
      <c r="P66" s="33"/>
      <c r="Q66" s="36">
        <f t="shared" si="11"/>
        <v>12016.108</v>
      </c>
    </row>
    <row r="67" spans="1:33" s="33" customFormat="1" x14ac:dyDescent="0.2">
      <c r="A67" s="59" t="s">
        <v>215</v>
      </c>
      <c r="B67" s="61" t="s">
        <v>55</v>
      </c>
      <c r="C67" s="60">
        <v>27365.467000000001</v>
      </c>
      <c r="D67" s="60" t="s">
        <v>85</v>
      </c>
      <c r="E67" s="33">
        <f t="shared" si="6"/>
        <v>226.99066264827351</v>
      </c>
      <c r="F67" s="41">
        <f t="shared" si="7"/>
        <v>227.5</v>
      </c>
      <c r="G67" s="33">
        <f t="shared" si="8"/>
        <v>-1.4163212499988731</v>
      </c>
      <c r="I67" s="33">
        <f t="shared" si="9"/>
        <v>-1.4163212499988731</v>
      </c>
      <c r="O67" s="33">
        <f t="shared" ca="1" si="10"/>
        <v>-1.3933084028334151</v>
      </c>
      <c r="Q67" s="36">
        <f t="shared" si="11"/>
        <v>12346.967000000001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33" customFormat="1" x14ac:dyDescent="0.2">
      <c r="A68" s="59" t="s">
        <v>215</v>
      </c>
      <c r="B68" s="61" t="s">
        <v>58</v>
      </c>
      <c r="C68" s="60">
        <v>27386.362000000001</v>
      </c>
      <c r="D68" s="60" t="s">
        <v>85</v>
      </c>
      <c r="E68" s="33">
        <f t="shared" si="6"/>
        <v>234.50492112905567</v>
      </c>
      <c r="F68" s="41">
        <f t="shared" si="7"/>
        <v>235</v>
      </c>
      <c r="G68" s="33">
        <f t="shared" si="8"/>
        <v>-1.3766724999986764</v>
      </c>
      <c r="I68" s="33">
        <f t="shared" si="9"/>
        <v>-1.3766724999986764</v>
      </c>
      <c r="O68" s="33">
        <f t="shared" ca="1" si="10"/>
        <v>-1.3933067437101652</v>
      </c>
      <c r="Q68" s="36">
        <f t="shared" si="11"/>
        <v>12367.862000000001</v>
      </c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33" customFormat="1" x14ac:dyDescent="0.2">
      <c r="A69" s="59" t="s">
        <v>215</v>
      </c>
      <c r="B69" s="61" t="s">
        <v>58</v>
      </c>
      <c r="C69" s="60">
        <v>27397.422999999999</v>
      </c>
      <c r="D69" s="60" t="s">
        <v>85</v>
      </c>
      <c r="E69" s="33">
        <f t="shared" si="6"/>
        <v>238.48267719777613</v>
      </c>
      <c r="F69" s="41">
        <f t="shared" si="7"/>
        <v>239</v>
      </c>
      <c r="G69" s="33">
        <f t="shared" si="8"/>
        <v>-1.438526500001899</v>
      </c>
      <c r="I69" s="33">
        <f t="shared" si="9"/>
        <v>-1.438526500001899</v>
      </c>
      <c r="O69" s="33">
        <f t="shared" ca="1" si="10"/>
        <v>-1.3933058588444318</v>
      </c>
      <c r="Q69" s="36">
        <f t="shared" si="11"/>
        <v>12378.922999999999</v>
      </c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x14ac:dyDescent="0.2">
      <c r="A70" s="59" t="s">
        <v>92</v>
      </c>
      <c r="B70" s="61" t="s">
        <v>55</v>
      </c>
      <c r="C70" s="60">
        <v>27743.705999999998</v>
      </c>
      <c r="D70" s="60" t="s">
        <v>85</v>
      </c>
      <c r="E70" s="33">
        <f t="shared" si="6"/>
        <v>363.012946137744</v>
      </c>
      <c r="F70" s="41">
        <f t="shared" si="7"/>
        <v>363.5</v>
      </c>
      <c r="G70" s="33">
        <f t="shared" si="8"/>
        <v>-1.3543572500020673</v>
      </c>
      <c r="H70" s="33"/>
      <c r="I70" s="33">
        <f t="shared" si="9"/>
        <v>-1.3543572500020673</v>
      </c>
      <c r="J70" s="33"/>
      <c r="K70" s="33"/>
      <c r="L70" s="33"/>
      <c r="M70" s="33"/>
      <c r="N70" s="33"/>
      <c r="O70" s="33">
        <f t="shared" ca="1" si="10"/>
        <v>-1.3932783173984806</v>
      </c>
      <c r="P70" s="33"/>
      <c r="Q70" s="36">
        <f t="shared" si="11"/>
        <v>12725.205999999998</v>
      </c>
    </row>
    <row r="71" spans="1:33" x14ac:dyDescent="0.2">
      <c r="A71" s="59" t="s">
        <v>92</v>
      </c>
      <c r="B71" s="61" t="s">
        <v>55</v>
      </c>
      <c r="C71" s="60">
        <v>27807.55</v>
      </c>
      <c r="D71" s="60" t="s">
        <v>85</v>
      </c>
      <c r="E71" s="33">
        <f t="shared" si="6"/>
        <v>385.97252108136945</v>
      </c>
      <c r="F71" s="41">
        <f t="shared" si="7"/>
        <v>386.5</v>
      </c>
      <c r="G71" s="33">
        <f t="shared" si="8"/>
        <v>-1.4667677500001446</v>
      </c>
      <c r="H71" s="33"/>
      <c r="I71" s="33">
        <f t="shared" si="9"/>
        <v>-1.4667677500001446</v>
      </c>
      <c r="J71" s="33"/>
      <c r="K71" s="33"/>
      <c r="L71" s="33"/>
      <c r="M71" s="33"/>
      <c r="N71" s="33"/>
      <c r="O71" s="33">
        <f t="shared" ca="1" si="10"/>
        <v>-1.3932732294205137</v>
      </c>
      <c r="P71" s="33"/>
      <c r="Q71" s="36">
        <f t="shared" si="11"/>
        <v>12789.05</v>
      </c>
    </row>
    <row r="72" spans="1:33" x14ac:dyDescent="0.2">
      <c r="A72" s="59" t="s">
        <v>92</v>
      </c>
      <c r="B72" s="61" t="s">
        <v>55</v>
      </c>
      <c r="C72" s="60">
        <v>28049.555</v>
      </c>
      <c r="D72" s="60" t="s">
        <v>85</v>
      </c>
      <c r="E72" s="33">
        <f t="shared" si="6"/>
        <v>473.00234274404738</v>
      </c>
      <c r="F72" s="41">
        <f t="shared" si="7"/>
        <v>473.5</v>
      </c>
      <c r="G72" s="33">
        <f t="shared" si="8"/>
        <v>-1.3838422500011802</v>
      </c>
      <c r="H72" s="33"/>
      <c r="I72" s="33">
        <f t="shared" si="9"/>
        <v>-1.3838422500011802</v>
      </c>
      <c r="J72" s="33"/>
      <c r="K72" s="33"/>
      <c r="L72" s="33"/>
      <c r="M72" s="33"/>
      <c r="N72" s="33"/>
      <c r="O72" s="33">
        <f t="shared" ca="1" si="10"/>
        <v>-1.3932539835908129</v>
      </c>
      <c r="P72" s="33"/>
      <c r="Q72" s="36">
        <f t="shared" si="11"/>
        <v>13031.055</v>
      </c>
    </row>
    <row r="73" spans="1:33" x14ac:dyDescent="0.2">
      <c r="A73" s="59" t="s">
        <v>92</v>
      </c>
      <c r="B73" s="61" t="s">
        <v>58</v>
      </c>
      <c r="C73" s="60">
        <v>28092.713</v>
      </c>
      <c r="D73" s="60" t="s">
        <v>85</v>
      </c>
      <c r="E73" s="33">
        <f t="shared" si="6"/>
        <v>488.52281977269467</v>
      </c>
      <c r="F73" s="41">
        <f t="shared" si="7"/>
        <v>489</v>
      </c>
      <c r="G73" s="33">
        <f t="shared" si="8"/>
        <v>-1.3269015000005311</v>
      </c>
      <c r="H73" s="33"/>
      <c r="I73" s="33">
        <f t="shared" si="9"/>
        <v>-1.3269015000005311</v>
      </c>
      <c r="J73" s="33"/>
      <c r="K73" s="33"/>
      <c r="L73" s="33"/>
      <c r="M73" s="33"/>
      <c r="N73" s="33"/>
      <c r="O73" s="33">
        <f t="shared" ca="1" si="10"/>
        <v>-1.393250554736096</v>
      </c>
      <c r="P73" s="33"/>
      <c r="Q73" s="36">
        <f t="shared" si="11"/>
        <v>13074.213</v>
      </c>
    </row>
    <row r="74" spans="1:33" x14ac:dyDescent="0.2">
      <c r="A74" s="59" t="s">
        <v>92</v>
      </c>
      <c r="B74" s="61" t="s">
        <v>58</v>
      </c>
      <c r="C74" s="60">
        <v>28103.743999999999</v>
      </c>
      <c r="D74" s="60" t="s">
        <v>85</v>
      </c>
      <c r="E74" s="33">
        <f t="shared" si="6"/>
        <v>492.48978724345318</v>
      </c>
      <c r="F74" s="41">
        <f t="shared" si="7"/>
        <v>493</v>
      </c>
      <c r="G74" s="33">
        <f t="shared" si="8"/>
        <v>-1.4187555000025895</v>
      </c>
      <c r="H74" s="33"/>
      <c r="I74" s="33">
        <f t="shared" si="9"/>
        <v>-1.4187555000025895</v>
      </c>
      <c r="J74" s="33"/>
      <c r="K74" s="33"/>
      <c r="L74" s="33"/>
      <c r="M74" s="33"/>
      <c r="N74" s="33"/>
      <c r="O74" s="33">
        <f t="shared" ca="1" si="10"/>
        <v>-1.3932496698703627</v>
      </c>
      <c r="P74" s="33"/>
      <c r="Q74" s="36">
        <f t="shared" si="11"/>
        <v>13085.243999999999</v>
      </c>
    </row>
    <row r="75" spans="1:33" s="33" customFormat="1" x14ac:dyDescent="0.2">
      <c r="A75" s="59" t="s">
        <v>215</v>
      </c>
      <c r="B75" s="61" t="s">
        <v>55</v>
      </c>
      <c r="C75" s="60">
        <v>28127.413</v>
      </c>
      <c r="D75" s="60" t="s">
        <v>85</v>
      </c>
      <c r="E75" s="33">
        <f t="shared" si="6"/>
        <v>501.00163141582181</v>
      </c>
      <c r="F75" s="41">
        <f t="shared" si="7"/>
        <v>501.5</v>
      </c>
      <c r="G75" s="33">
        <f t="shared" si="8"/>
        <v>-1.3858202500014158</v>
      </c>
      <c r="I75" s="33">
        <f t="shared" si="9"/>
        <v>-1.3858202500014158</v>
      </c>
      <c r="O75" s="33">
        <f t="shared" ca="1" si="10"/>
        <v>-1.3932477895306792</v>
      </c>
      <c r="Q75" s="36">
        <f t="shared" si="11"/>
        <v>13108.913</v>
      </c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x14ac:dyDescent="0.2">
      <c r="A76" s="59" t="s">
        <v>92</v>
      </c>
      <c r="B76" s="61" t="s">
        <v>58</v>
      </c>
      <c r="C76" s="60">
        <v>28131.615000000002</v>
      </c>
      <c r="D76" s="60" t="s">
        <v>85</v>
      </c>
      <c r="E76" s="33">
        <f t="shared" si="6"/>
        <v>502.51275437041642</v>
      </c>
      <c r="F76" s="41">
        <f t="shared" si="7"/>
        <v>503</v>
      </c>
      <c r="G76" s="33">
        <f t="shared" si="8"/>
        <v>-1.3548904999988736</v>
      </c>
      <c r="H76" s="33"/>
      <c r="I76" s="33">
        <f t="shared" si="9"/>
        <v>-1.3548904999988736</v>
      </c>
      <c r="J76" s="33"/>
      <c r="K76" s="33"/>
      <c r="L76" s="33"/>
      <c r="M76" s="33"/>
      <c r="N76" s="33"/>
      <c r="O76" s="33">
        <f t="shared" ca="1" si="10"/>
        <v>-1.3932474577060292</v>
      </c>
      <c r="P76" s="33"/>
      <c r="Q76" s="36">
        <f t="shared" si="11"/>
        <v>13113.115000000002</v>
      </c>
    </row>
    <row r="77" spans="1:33" x14ac:dyDescent="0.2">
      <c r="A77" s="59" t="s">
        <v>92</v>
      </c>
      <c r="B77" s="61" t="s">
        <v>58</v>
      </c>
      <c r="C77" s="60">
        <v>28131.656999999999</v>
      </c>
      <c r="D77" s="60" t="s">
        <v>85</v>
      </c>
      <c r="E77" s="33">
        <f t="shared" si="6"/>
        <v>502.52785840756286</v>
      </c>
      <c r="F77" s="41">
        <f t="shared" si="7"/>
        <v>503</v>
      </c>
      <c r="G77" s="33">
        <f t="shared" si="8"/>
        <v>-1.312890500001231</v>
      </c>
      <c r="H77" s="33"/>
      <c r="I77" s="33">
        <f t="shared" si="9"/>
        <v>-1.312890500001231</v>
      </c>
      <c r="J77" s="33"/>
      <c r="K77" s="33"/>
      <c r="L77" s="33"/>
      <c r="M77" s="33"/>
      <c r="N77" s="33"/>
      <c r="O77" s="33">
        <f t="shared" ca="1" si="10"/>
        <v>-1.3932474577060292</v>
      </c>
      <c r="P77" s="33"/>
      <c r="Q77" s="36">
        <f t="shared" si="11"/>
        <v>13113.156999999999</v>
      </c>
    </row>
    <row r="78" spans="1:33" x14ac:dyDescent="0.2">
      <c r="A78" s="59" t="s">
        <v>92</v>
      </c>
      <c r="B78" s="61" t="s">
        <v>58</v>
      </c>
      <c r="C78" s="60">
        <v>28134.350999999999</v>
      </c>
      <c r="D78" s="60" t="s">
        <v>85</v>
      </c>
      <c r="E78" s="33">
        <f t="shared" si="6"/>
        <v>503.49667450458242</v>
      </c>
      <c r="F78" s="41">
        <f t="shared" si="7"/>
        <v>504</v>
      </c>
      <c r="G78" s="33">
        <f t="shared" si="8"/>
        <v>-1.3996040000020002</v>
      </c>
      <c r="H78" s="33"/>
      <c r="I78" s="33">
        <f t="shared" si="9"/>
        <v>-1.3996040000020002</v>
      </c>
      <c r="J78" s="33"/>
      <c r="K78" s="33"/>
      <c r="L78" s="33"/>
      <c r="M78" s="33"/>
      <c r="N78" s="33"/>
      <c r="O78" s="33">
        <f t="shared" ca="1" si="10"/>
        <v>-1.3932472364895958</v>
      </c>
      <c r="P78" s="33"/>
      <c r="Q78" s="36">
        <f t="shared" si="11"/>
        <v>13115.850999999999</v>
      </c>
    </row>
    <row r="79" spans="1:33" x14ac:dyDescent="0.2">
      <c r="A79" s="59" t="s">
        <v>92</v>
      </c>
      <c r="B79" s="61" t="s">
        <v>58</v>
      </c>
      <c r="C79" s="60">
        <v>28373.609</v>
      </c>
      <c r="D79" s="60" t="s">
        <v>85</v>
      </c>
      <c r="E79" s="33">
        <f t="shared" si="6"/>
        <v>589.53862021384066</v>
      </c>
      <c r="F79" s="41">
        <f t="shared" si="7"/>
        <v>590</v>
      </c>
      <c r="G79" s="33">
        <f t="shared" si="8"/>
        <v>-1.2829650000021502</v>
      </c>
      <c r="H79" s="33"/>
      <c r="I79" s="33">
        <f t="shared" si="9"/>
        <v>-1.2829650000021502</v>
      </c>
      <c r="J79" s="33"/>
      <c r="K79" s="33"/>
      <c r="L79" s="33"/>
      <c r="M79" s="33"/>
      <c r="N79" s="33"/>
      <c r="O79" s="33">
        <f t="shared" ca="1" si="10"/>
        <v>-1.3932282118763284</v>
      </c>
      <c r="P79" s="33"/>
      <c r="Q79" s="36">
        <f t="shared" si="11"/>
        <v>13355.109</v>
      </c>
    </row>
    <row r="80" spans="1:33" x14ac:dyDescent="0.2">
      <c r="A80" s="59" t="s">
        <v>92</v>
      </c>
      <c r="B80" s="61" t="s">
        <v>58</v>
      </c>
      <c r="C80" s="60">
        <v>28448.507000000001</v>
      </c>
      <c r="D80" s="60" t="s">
        <v>85</v>
      </c>
      <c r="E80" s="33">
        <f t="shared" si="6"/>
        <v>616.47343388666286</v>
      </c>
      <c r="F80" s="41">
        <f t="shared" si="7"/>
        <v>617</v>
      </c>
      <c r="G80" s="33">
        <f t="shared" si="8"/>
        <v>-1.4642294999976002</v>
      </c>
      <c r="H80" s="33"/>
      <c r="I80" s="33">
        <f t="shared" si="9"/>
        <v>-1.4642294999976002</v>
      </c>
      <c r="J80" s="33"/>
      <c r="K80" s="33"/>
      <c r="L80" s="33"/>
      <c r="M80" s="33"/>
      <c r="N80" s="33"/>
      <c r="O80" s="33">
        <f t="shared" ca="1" si="10"/>
        <v>-1.3932222390326281</v>
      </c>
      <c r="P80" s="33"/>
      <c r="Q80" s="36">
        <f t="shared" si="11"/>
        <v>13430.007000000001</v>
      </c>
    </row>
    <row r="81" spans="1:17" x14ac:dyDescent="0.2">
      <c r="A81" s="59" t="s">
        <v>92</v>
      </c>
      <c r="B81" s="61" t="s">
        <v>58</v>
      </c>
      <c r="C81" s="60">
        <v>28459.721000000001</v>
      </c>
      <c r="D81" s="60" t="s">
        <v>85</v>
      </c>
      <c r="E81" s="33">
        <f t="shared" si="6"/>
        <v>620.50621180499206</v>
      </c>
      <c r="F81" s="41">
        <f t="shared" si="7"/>
        <v>621</v>
      </c>
      <c r="G81" s="33">
        <f t="shared" si="8"/>
        <v>-1.3730834999987565</v>
      </c>
      <c r="H81" s="33"/>
      <c r="I81" s="33">
        <f t="shared" si="9"/>
        <v>-1.3730834999987565</v>
      </c>
      <c r="J81" s="33"/>
      <c r="K81" s="33"/>
      <c r="L81" s="33"/>
      <c r="M81" s="33"/>
      <c r="N81" s="33"/>
      <c r="O81" s="33">
        <f t="shared" ca="1" si="10"/>
        <v>-1.3932213541668947</v>
      </c>
      <c r="P81" s="33"/>
      <c r="Q81" s="36">
        <f t="shared" si="11"/>
        <v>13441.221000000001</v>
      </c>
    </row>
    <row r="82" spans="1:17" x14ac:dyDescent="0.2">
      <c r="A82" s="59" t="s">
        <v>92</v>
      </c>
      <c r="B82" s="61" t="s">
        <v>55</v>
      </c>
      <c r="C82" s="60">
        <v>28547.355</v>
      </c>
      <c r="D82" s="60" t="s">
        <v>85</v>
      </c>
      <c r="E82" s="33">
        <f t="shared" si="6"/>
        <v>652.02114493276599</v>
      </c>
      <c r="F82" s="41">
        <f t="shared" si="7"/>
        <v>652.5</v>
      </c>
      <c r="G82" s="33">
        <f t="shared" si="8"/>
        <v>-1.3315587500001129</v>
      </c>
      <c r="H82" s="33"/>
      <c r="I82" s="33">
        <f t="shared" si="9"/>
        <v>-1.3315587500001129</v>
      </c>
      <c r="J82" s="33"/>
      <c r="K82" s="33"/>
      <c r="L82" s="33"/>
      <c r="M82" s="33"/>
      <c r="N82" s="33"/>
      <c r="O82" s="33">
        <f t="shared" ca="1" si="10"/>
        <v>-1.3932143858492445</v>
      </c>
      <c r="P82" s="33"/>
      <c r="Q82" s="36">
        <f t="shared" si="11"/>
        <v>13528.855</v>
      </c>
    </row>
    <row r="83" spans="1:17" x14ac:dyDescent="0.2">
      <c r="A83" s="59" t="s">
        <v>92</v>
      </c>
      <c r="B83" s="61" t="s">
        <v>58</v>
      </c>
      <c r="C83" s="60">
        <v>28787.8</v>
      </c>
      <c r="D83" s="60" t="s">
        <v>85</v>
      </c>
      <c r="E83" s="33">
        <f t="shared" si="6"/>
        <v>738.48995950140079</v>
      </c>
      <c r="F83" s="41">
        <f t="shared" si="7"/>
        <v>739</v>
      </c>
      <c r="G83" s="33">
        <f t="shared" si="8"/>
        <v>-1.418276500000502</v>
      </c>
      <c r="H83" s="33"/>
      <c r="I83" s="33">
        <f t="shared" si="9"/>
        <v>-1.418276500000502</v>
      </c>
      <c r="J83" s="33"/>
      <c r="K83" s="33"/>
      <c r="L83" s="33"/>
      <c r="M83" s="33"/>
      <c r="N83" s="33"/>
      <c r="O83" s="33">
        <f t="shared" ca="1" si="10"/>
        <v>-1.3931952506277603</v>
      </c>
      <c r="P83" s="33"/>
      <c r="Q83" s="36">
        <f t="shared" si="11"/>
        <v>13769.3</v>
      </c>
    </row>
    <row r="84" spans="1:17" x14ac:dyDescent="0.2">
      <c r="A84" s="59" t="s">
        <v>92</v>
      </c>
      <c r="B84" s="61" t="s">
        <v>55</v>
      </c>
      <c r="C84" s="60">
        <v>28872.662</v>
      </c>
      <c r="D84" s="60" t="s">
        <v>85</v>
      </c>
      <c r="E84" s="33">
        <f t="shared" si="6"/>
        <v>769.00802617745398</v>
      </c>
      <c r="F84" s="41">
        <f t="shared" si="7"/>
        <v>769.5</v>
      </c>
      <c r="G84" s="33">
        <f t="shared" si="8"/>
        <v>-1.36803824999879</v>
      </c>
      <c r="H84" s="33"/>
      <c r="I84" s="33">
        <f t="shared" si="9"/>
        <v>-1.36803824999879</v>
      </c>
      <c r="J84" s="33"/>
      <c r="K84" s="33"/>
      <c r="L84" s="33"/>
      <c r="M84" s="33"/>
      <c r="N84" s="33"/>
      <c r="O84" s="33">
        <f t="shared" ca="1" si="10"/>
        <v>-1.3931885035265432</v>
      </c>
      <c r="P84" s="33"/>
      <c r="Q84" s="36">
        <f t="shared" si="11"/>
        <v>13854.162</v>
      </c>
    </row>
    <row r="85" spans="1:17" x14ac:dyDescent="0.2">
      <c r="A85" s="59" t="s">
        <v>92</v>
      </c>
      <c r="B85" s="61" t="s">
        <v>55</v>
      </c>
      <c r="C85" s="60">
        <v>28889.280999999999</v>
      </c>
      <c r="D85" s="60" t="s">
        <v>85</v>
      </c>
      <c r="E85" s="33">
        <f t="shared" ref="E85:E116" si="12">+(C85-C$7)/C$8</f>
        <v>774.98454982866747</v>
      </c>
      <c r="F85" s="41">
        <f t="shared" ref="F85:F116" si="13">ROUND(2*E85,0)/2+0.5</f>
        <v>775.5</v>
      </c>
      <c r="G85" s="33">
        <f t="shared" ref="G85:G116" si="14">+C85-(C$7+F85*C$8)</f>
        <v>-1.4333192500016594</v>
      </c>
      <c r="H85" s="33"/>
      <c r="I85" s="33">
        <f t="shared" ref="I85:I116" si="15">+G85</f>
        <v>-1.4333192500016594</v>
      </c>
      <c r="J85" s="33"/>
      <c r="K85" s="33"/>
      <c r="L85" s="33"/>
      <c r="M85" s="33"/>
      <c r="N85" s="33"/>
      <c r="O85" s="33">
        <f t="shared" ref="O85:O116" ca="1" si="16">+C$11+C$12*$F85</f>
        <v>-1.3931871762279433</v>
      </c>
      <c r="P85" s="33"/>
      <c r="Q85" s="36">
        <f t="shared" ref="Q85:Q116" si="17">+C85-15018.5</f>
        <v>13870.780999999999</v>
      </c>
    </row>
    <row r="86" spans="1:17" x14ac:dyDescent="0.2">
      <c r="A86" s="59" t="s">
        <v>92</v>
      </c>
      <c r="B86" s="61" t="s">
        <v>55</v>
      </c>
      <c r="C86" s="60">
        <v>29626.312999999998</v>
      </c>
      <c r="D86" s="60" t="s">
        <v>85</v>
      </c>
      <c r="E86" s="33">
        <f t="shared" si="12"/>
        <v>1040.0359476084097</v>
      </c>
      <c r="F86" s="41">
        <f t="shared" si="13"/>
        <v>1040.5</v>
      </c>
      <c r="G86" s="33">
        <f t="shared" si="14"/>
        <v>-1.2903967500024009</v>
      </c>
      <c r="H86" s="33"/>
      <c r="I86" s="33">
        <f t="shared" si="15"/>
        <v>-1.2903967500024009</v>
      </c>
      <c r="J86" s="33"/>
      <c r="K86" s="33"/>
      <c r="L86" s="33"/>
      <c r="M86" s="33"/>
      <c r="N86" s="33"/>
      <c r="O86" s="33">
        <f t="shared" ca="1" si="16"/>
        <v>-1.3931285538731073</v>
      </c>
      <c r="P86" s="33"/>
      <c r="Q86" s="36">
        <f t="shared" si="17"/>
        <v>14607.812999999998</v>
      </c>
    </row>
    <row r="87" spans="1:17" x14ac:dyDescent="0.2">
      <c r="A87" s="59" t="s">
        <v>92</v>
      </c>
      <c r="B87" s="61" t="s">
        <v>55</v>
      </c>
      <c r="C87" s="60">
        <v>29912.58</v>
      </c>
      <c r="D87" s="60" t="s">
        <v>83</v>
      </c>
      <c r="E87" s="33">
        <f t="shared" si="12"/>
        <v>1142.9832667047508</v>
      </c>
      <c r="F87" s="41">
        <f t="shared" si="13"/>
        <v>1143.5</v>
      </c>
      <c r="G87" s="33">
        <f t="shared" si="14"/>
        <v>-1.436887249998108</v>
      </c>
      <c r="H87" s="33"/>
      <c r="I87" s="33">
        <f t="shared" si="15"/>
        <v>-1.436887249998108</v>
      </c>
      <c r="J87" s="33"/>
      <c r="K87" s="33"/>
      <c r="L87" s="33"/>
      <c r="M87" s="33"/>
      <c r="N87" s="33"/>
      <c r="O87" s="33">
        <f t="shared" ca="1" si="16"/>
        <v>-1.3931057685804731</v>
      </c>
      <c r="P87" s="33"/>
      <c r="Q87" s="36">
        <f t="shared" si="17"/>
        <v>14894.080000000002</v>
      </c>
    </row>
    <row r="88" spans="1:17" x14ac:dyDescent="0.2">
      <c r="A88" s="59" t="s">
        <v>92</v>
      </c>
      <c r="B88" s="61" t="s">
        <v>55</v>
      </c>
      <c r="C88" s="60">
        <v>29937.703000000001</v>
      </c>
      <c r="D88" s="60" t="s">
        <v>83</v>
      </c>
      <c r="E88" s="33">
        <f t="shared" si="12"/>
        <v>1152.0179982583609</v>
      </c>
      <c r="F88" s="41">
        <f t="shared" si="13"/>
        <v>1152.5</v>
      </c>
      <c r="G88" s="33">
        <f t="shared" si="14"/>
        <v>-1.3403087499973481</v>
      </c>
      <c r="H88" s="33"/>
      <c r="I88" s="33">
        <f t="shared" si="15"/>
        <v>-1.3403087499973481</v>
      </c>
      <c r="J88" s="33"/>
      <c r="K88" s="33"/>
      <c r="L88" s="33"/>
      <c r="M88" s="33"/>
      <c r="N88" s="33"/>
      <c r="O88" s="33">
        <f t="shared" ca="1" si="16"/>
        <v>-1.393103777632573</v>
      </c>
      <c r="P88" s="33"/>
      <c r="Q88" s="36">
        <f t="shared" si="17"/>
        <v>14919.203000000001</v>
      </c>
    </row>
    <row r="89" spans="1:17" x14ac:dyDescent="0.2">
      <c r="A89" s="59" t="s">
        <v>92</v>
      </c>
      <c r="B89" s="61" t="s">
        <v>55</v>
      </c>
      <c r="C89" s="60">
        <v>30240.82</v>
      </c>
      <c r="D89" s="60" t="s">
        <v>83</v>
      </c>
      <c r="E89" s="33">
        <f t="shared" si="12"/>
        <v>1261.0249132102242</v>
      </c>
      <c r="F89" s="41">
        <f t="shared" si="13"/>
        <v>1261.5</v>
      </c>
      <c r="G89" s="33">
        <f t="shared" si="14"/>
        <v>-1.3210802499997953</v>
      </c>
      <c r="H89" s="33"/>
      <c r="I89" s="33">
        <f t="shared" si="15"/>
        <v>-1.3210802499997953</v>
      </c>
      <c r="J89" s="33"/>
      <c r="K89" s="33"/>
      <c r="L89" s="33"/>
      <c r="M89" s="33"/>
      <c r="N89" s="33"/>
      <c r="O89" s="33">
        <f t="shared" ca="1" si="16"/>
        <v>-1.3930796650413386</v>
      </c>
      <c r="P89" s="33"/>
      <c r="Q89" s="36">
        <f t="shared" si="17"/>
        <v>15222.32</v>
      </c>
    </row>
    <row r="90" spans="1:17" x14ac:dyDescent="0.2">
      <c r="A90" s="59" t="s">
        <v>92</v>
      </c>
      <c r="B90" s="61" t="s">
        <v>55</v>
      </c>
      <c r="C90" s="60">
        <v>30699.616999999998</v>
      </c>
      <c r="D90" s="60" t="s">
        <v>83</v>
      </c>
      <c r="E90" s="33">
        <f t="shared" si="12"/>
        <v>1426.0174591880816</v>
      </c>
      <c r="F90" s="41">
        <f t="shared" si="13"/>
        <v>1426.5</v>
      </c>
      <c r="G90" s="33">
        <f t="shared" si="14"/>
        <v>-1.3418077500027721</v>
      </c>
      <c r="H90" s="33"/>
      <c r="I90" s="33">
        <f t="shared" si="15"/>
        <v>-1.3418077500027721</v>
      </c>
      <c r="J90" s="33"/>
      <c r="K90" s="33"/>
      <c r="L90" s="33"/>
      <c r="M90" s="33"/>
      <c r="N90" s="33"/>
      <c r="O90" s="33">
        <f t="shared" ca="1" si="16"/>
        <v>-1.3930431643298369</v>
      </c>
      <c r="P90" s="33"/>
      <c r="Q90" s="36">
        <f t="shared" si="17"/>
        <v>15681.116999999998</v>
      </c>
    </row>
    <row r="91" spans="1:17" x14ac:dyDescent="0.2">
      <c r="A91" s="59" t="s">
        <v>92</v>
      </c>
      <c r="B91" s="61" t="s">
        <v>58</v>
      </c>
      <c r="C91" s="60">
        <v>30731.523000000001</v>
      </c>
      <c r="D91" s="60" t="s">
        <v>83</v>
      </c>
      <c r="E91" s="33">
        <f t="shared" si="12"/>
        <v>1437.4914927409818</v>
      </c>
      <c r="F91" s="41">
        <f t="shared" si="13"/>
        <v>1438</v>
      </c>
      <c r="G91" s="33">
        <f t="shared" si="14"/>
        <v>-1.4140130000014324</v>
      </c>
      <c r="H91" s="33"/>
      <c r="I91" s="33">
        <f t="shared" si="15"/>
        <v>-1.4140130000014324</v>
      </c>
      <c r="J91" s="33"/>
      <c r="K91" s="33"/>
      <c r="L91" s="33"/>
      <c r="M91" s="33"/>
      <c r="N91" s="33"/>
      <c r="O91" s="33">
        <f t="shared" ca="1" si="16"/>
        <v>-1.3930406203408534</v>
      </c>
      <c r="P91" s="33"/>
      <c r="Q91" s="36">
        <f t="shared" si="17"/>
        <v>15713.023000000001</v>
      </c>
    </row>
    <row r="92" spans="1:17" x14ac:dyDescent="0.2">
      <c r="A92" s="59" t="s">
        <v>92</v>
      </c>
      <c r="B92" s="61" t="s">
        <v>58</v>
      </c>
      <c r="C92" s="60">
        <v>31682.546999999999</v>
      </c>
      <c r="D92" s="60" t="s">
        <v>85</v>
      </c>
      <c r="E92" s="33">
        <f t="shared" si="12"/>
        <v>1779.4986790260837</v>
      </c>
      <c r="F92" s="41">
        <f t="shared" si="13"/>
        <v>1780</v>
      </c>
      <c r="G92" s="33">
        <f t="shared" si="14"/>
        <v>-1.3940300000031129</v>
      </c>
      <c r="H92" s="33"/>
      <c r="I92" s="33">
        <f t="shared" si="15"/>
        <v>-1.3940300000031129</v>
      </c>
      <c r="J92" s="33"/>
      <c r="K92" s="33"/>
      <c r="L92" s="33"/>
      <c r="M92" s="33"/>
      <c r="N92" s="33"/>
      <c r="O92" s="33">
        <f t="shared" ca="1" si="16"/>
        <v>-1.3929649643206501</v>
      </c>
      <c r="P92" s="33"/>
      <c r="Q92" s="36">
        <f t="shared" si="17"/>
        <v>16664.046999999999</v>
      </c>
    </row>
    <row r="93" spans="1:17" x14ac:dyDescent="0.2">
      <c r="A93" s="59" t="s">
        <v>92</v>
      </c>
      <c r="B93" s="61" t="s">
        <v>55</v>
      </c>
      <c r="C93" s="60">
        <v>31711.774000000001</v>
      </c>
      <c r="D93" s="60" t="s">
        <v>85</v>
      </c>
      <c r="E93" s="33">
        <f t="shared" si="12"/>
        <v>1790.0092907809453</v>
      </c>
      <c r="F93" s="41">
        <f t="shared" si="13"/>
        <v>1790.5</v>
      </c>
      <c r="G93" s="33">
        <f t="shared" si="14"/>
        <v>-1.3645217499979481</v>
      </c>
      <c r="H93" s="33"/>
      <c r="I93" s="33">
        <f t="shared" si="15"/>
        <v>-1.3645217499979481</v>
      </c>
      <c r="J93" s="33"/>
      <c r="K93" s="33"/>
      <c r="L93" s="33"/>
      <c r="M93" s="33"/>
      <c r="N93" s="33"/>
      <c r="O93" s="33">
        <f t="shared" ca="1" si="16"/>
        <v>-1.3929626415481</v>
      </c>
      <c r="P93" s="33"/>
      <c r="Q93" s="36">
        <f t="shared" si="17"/>
        <v>16693.274000000001</v>
      </c>
    </row>
    <row r="94" spans="1:17" x14ac:dyDescent="0.2">
      <c r="A94" s="59" t="s">
        <v>92</v>
      </c>
      <c r="B94" s="61" t="s">
        <v>58</v>
      </c>
      <c r="C94" s="60">
        <v>31774.348999999998</v>
      </c>
      <c r="D94" s="60" t="s">
        <v>85</v>
      </c>
      <c r="E94" s="33">
        <f t="shared" si="12"/>
        <v>1812.5125080307616</v>
      </c>
      <c r="F94" s="41">
        <f t="shared" si="13"/>
        <v>1813</v>
      </c>
      <c r="G94" s="33">
        <f t="shared" si="14"/>
        <v>-1.3555755000015779</v>
      </c>
      <c r="H94" s="33"/>
      <c r="I94" s="33">
        <f t="shared" si="15"/>
        <v>-1.3555755000015779</v>
      </c>
      <c r="J94" s="33"/>
      <c r="K94" s="33"/>
      <c r="L94" s="33"/>
      <c r="M94" s="33"/>
      <c r="N94" s="33"/>
      <c r="O94" s="33">
        <f t="shared" ca="1" si="16"/>
        <v>-1.3929576641783499</v>
      </c>
      <c r="P94" s="33"/>
      <c r="Q94" s="36">
        <f t="shared" si="17"/>
        <v>16755.848999999998</v>
      </c>
    </row>
    <row r="95" spans="1:17" x14ac:dyDescent="0.2">
      <c r="A95" s="59" t="s">
        <v>92</v>
      </c>
      <c r="B95" s="61" t="s">
        <v>55</v>
      </c>
      <c r="C95" s="60">
        <v>32003.657999999999</v>
      </c>
      <c r="D95" s="60" t="s">
        <v>85</v>
      </c>
      <c r="E95" s="33">
        <f t="shared" si="12"/>
        <v>1894.9765950357701</v>
      </c>
      <c r="F95" s="41">
        <f t="shared" si="13"/>
        <v>1895.5</v>
      </c>
      <c r="G95" s="33">
        <f t="shared" si="14"/>
        <v>-1.4554392500031099</v>
      </c>
      <c r="H95" s="33"/>
      <c r="I95" s="33">
        <f t="shared" si="15"/>
        <v>-1.4554392500031099</v>
      </c>
      <c r="J95" s="33"/>
      <c r="K95" s="33"/>
      <c r="L95" s="33"/>
      <c r="M95" s="33"/>
      <c r="N95" s="33"/>
      <c r="O95" s="33">
        <f t="shared" ca="1" si="16"/>
        <v>-1.392939413822599</v>
      </c>
      <c r="P95" s="33"/>
      <c r="Q95" s="36">
        <f t="shared" si="17"/>
        <v>16985.157999999999</v>
      </c>
    </row>
    <row r="96" spans="1:17" x14ac:dyDescent="0.2">
      <c r="A96" s="59" t="s">
        <v>92</v>
      </c>
      <c r="B96" s="61" t="s">
        <v>55</v>
      </c>
      <c r="C96" s="60">
        <v>32117.71</v>
      </c>
      <c r="D96" s="60" t="s">
        <v>85</v>
      </c>
      <c r="E96" s="33">
        <f t="shared" si="12"/>
        <v>1935.9919675291965</v>
      </c>
      <c r="F96" s="41">
        <f t="shared" si="13"/>
        <v>1936.5</v>
      </c>
      <c r="G96" s="33">
        <f t="shared" si="14"/>
        <v>-1.4126927500037709</v>
      </c>
      <c r="H96" s="33"/>
      <c r="I96" s="33">
        <f t="shared" si="15"/>
        <v>-1.4126927500037709</v>
      </c>
      <c r="J96" s="33"/>
      <c r="K96" s="33"/>
      <c r="L96" s="33"/>
      <c r="M96" s="33"/>
      <c r="N96" s="33"/>
      <c r="O96" s="33">
        <f t="shared" ca="1" si="16"/>
        <v>-1.3929303439488321</v>
      </c>
      <c r="P96" s="33"/>
      <c r="Q96" s="36">
        <f t="shared" si="17"/>
        <v>17099.21</v>
      </c>
    </row>
    <row r="97" spans="1:33" x14ac:dyDescent="0.2">
      <c r="A97" s="59" t="s">
        <v>92</v>
      </c>
      <c r="B97" s="61" t="s">
        <v>58</v>
      </c>
      <c r="C97" s="60">
        <v>32452.76</v>
      </c>
      <c r="D97" s="60" t="s">
        <v>85</v>
      </c>
      <c r="E97" s="33">
        <f t="shared" si="12"/>
        <v>2056.4826257721256</v>
      </c>
      <c r="F97" s="41">
        <f t="shared" si="13"/>
        <v>2057</v>
      </c>
      <c r="G97" s="33">
        <f t="shared" si="14"/>
        <v>-1.4386695000030159</v>
      </c>
      <c r="H97" s="33"/>
      <c r="I97" s="33">
        <f t="shared" si="15"/>
        <v>-1.4386695000030159</v>
      </c>
      <c r="J97" s="33"/>
      <c r="K97" s="33"/>
      <c r="L97" s="33"/>
      <c r="M97" s="33"/>
      <c r="N97" s="33"/>
      <c r="O97" s="33">
        <f t="shared" ca="1" si="16"/>
        <v>-1.3929036873686143</v>
      </c>
      <c r="P97" s="33"/>
      <c r="Q97" s="36">
        <f t="shared" si="17"/>
        <v>17434.259999999998</v>
      </c>
    </row>
    <row r="98" spans="1:33" x14ac:dyDescent="0.2">
      <c r="A98" s="59" t="s">
        <v>92</v>
      </c>
      <c r="B98" s="61" t="s">
        <v>58</v>
      </c>
      <c r="C98" s="60">
        <v>32466.735000000001</v>
      </c>
      <c r="D98" s="60" t="s">
        <v>85</v>
      </c>
      <c r="E98" s="33">
        <f t="shared" si="12"/>
        <v>2061.5083143229244</v>
      </c>
      <c r="F98" s="41">
        <f t="shared" si="13"/>
        <v>2062</v>
      </c>
      <c r="G98" s="33">
        <f t="shared" si="14"/>
        <v>-1.3672369999985676</v>
      </c>
      <c r="H98" s="33"/>
      <c r="I98" s="33">
        <f t="shared" si="15"/>
        <v>-1.3672369999985676</v>
      </c>
      <c r="J98" s="33"/>
      <c r="K98" s="33"/>
      <c r="L98" s="33"/>
      <c r="M98" s="33"/>
      <c r="N98" s="33"/>
      <c r="O98" s="33">
        <f t="shared" ca="1" si="16"/>
        <v>-1.3929025812864475</v>
      </c>
      <c r="P98" s="33"/>
      <c r="Q98" s="36">
        <f t="shared" si="17"/>
        <v>17448.235000000001</v>
      </c>
    </row>
    <row r="99" spans="1:33" x14ac:dyDescent="0.2">
      <c r="A99" s="59" t="s">
        <v>92</v>
      </c>
      <c r="B99" s="61" t="s">
        <v>55</v>
      </c>
      <c r="C99" s="60">
        <v>32804.491000000002</v>
      </c>
      <c r="D99" s="60" t="s">
        <v>85</v>
      </c>
      <c r="E99" s="33">
        <f t="shared" si="12"/>
        <v>2182.9721041020589</v>
      </c>
      <c r="F99" s="41">
        <f t="shared" si="13"/>
        <v>2183.5</v>
      </c>
      <c r="G99" s="33">
        <f t="shared" si="14"/>
        <v>-1.4679272499997751</v>
      </c>
      <c r="H99" s="33"/>
      <c r="I99" s="33">
        <f t="shared" si="15"/>
        <v>-1.4679272499997751</v>
      </c>
      <c r="J99" s="33"/>
      <c r="K99" s="33"/>
      <c r="L99" s="33"/>
      <c r="M99" s="33"/>
      <c r="N99" s="33"/>
      <c r="O99" s="33">
        <f t="shared" ca="1" si="16"/>
        <v>-1.3928757034897963</v>
      </c>
      <c r="P99" s="33"/>
      <c r="Q99" s="36">
        <f t="shared" si="17"/>
        <v>17785.991000000002</v>
      </c>
    </row>
    <row r="100" spans="1:33" x14ac:dyDescent="0.2">
      <c r="A100" s="59" t="s">
        <v>92</v>
      </c>
      <c r="B100" s="61" t="s">
        <v>55</v>
      </c>
      <c r="C100" s="60">
        <v>33207.707000000002</v>
      </c>
      <c r="D100" s="60" t="s">
        <v>85</v>
      </c>
      <c r="E100" s="33">
        <f t="shared" si="12"/>
        <v>2327.9766146350571</v>
      </c>
      <c r="F100" s="41">
        <f t="shared" si="13"/>
        <v>2328.5</v>
      </c>
      <c r="G100" s="33">
        <f t="shared" si="14"/>
        <v>-1.4553847499992116</v>
      </c>
      <c r="H100" s="33"/>
      <c r="I100" s="33">
        <f t="shared" si="15"/>
        <v>-1.4553847499992116</v>
      </c>
      <c r="J100" s="33"/>
      <c r="K100" s="33"/>
      <c r="L100" s="33"/>
      <c r="M100" s="33"/>
      <c r="N100" s="33"/>
      <c r="O100" s="33">
        <f t="shared" ca="1" si="16"/>
        <v>-1.3928436271069615</v>
      </c>
      <c r="P100" s="33"/>
      <c r="Q100" s="36">
        <f t="shared" si="17"/>
        <v>18189.207000000002</v>
      </c>
    </row>
    <row r="101" spans="1:33" x14ac:dyDescent="0.2">
      <c r="A101" s="59" t="s">
        <v>92</v>
      </c>
      <c r="B101" s="61" t="s">
        <v>58</v>
      </c>
      <c r="C101" s="60">
        <v>33267.58</v>
      </c>
      <c r="D101" s="60" t="s">
        <v>85</v>
      </c>
      <c r="E101" s="33">
        <f t="shared" si="12"/>
        <v>2349.5081388283984</v>
      </c>
      <c r="F101" s="41">
        <f t="shared" si="13"/>
        <v>2350</v>
      </c>
      <c r="G101" s="33">
        <f t="shared" si="14"/>
        <v>-1.367724999996426</v>
      </c>
      <c r="H101" s="33"/>
      <c r="I101" s="33">
        <f t="shared" si="15"/>
        <v>-1.367724999996426</v>
      </c>
      <c r="J101" s="33"/>
      <c r="K101" s="33"/>
      <c r="L101" s="33"/>
      <c r="M101" s="33"/>
      <c r="N101" s="33"/>
      <c r="O101" s="33">
        <f t="shared" ca="1" si="16"/>
        <v>-1.3928388709536448</v>
      </c>
      <c r="P101" s="33"/>
      <c r="Q101" s="36">
        <f t="shared" si="17"/>
        <v>18249.080000000002</v>
      </c>
    </row>
    <row r="102" spans="1:33" x14ac:dyDescent="0.2">
      <c r="A102" s="59" t="s">
        <v>92</v>
      </c>
      <c r="B102" s="61" t="s">
        <v>55</v>
      </c>
      <c r="C102" s="60">
        <v>33655.514999999999</v>
      </c>
      <c r="D102" s="60" t="s">
        <v>85</v>
      </c>
      <c r="E102" s="33">
        <f t="shared" si="12"/>
        <v>2489.0172971793027</v>
      </c>
      <c r="F102" s="41">
        <f t="shared" si="13"/>
        <v>2489.5</v>
      </c>
      <c r="G102" s="33">
        <f t="shared" si="14"/>
        <v>-1.3422582499988494</v>
      </c>
      <c r="H102" s="33"/>
      <c r="I102" s="33">
        <f t="shared" si="15"/>
        <v>-1.3422582499988494</v>
      </c>
      <c r="J102" s="33"/>
      <c r="K102" s="33"/>
      <c r="L102" s="33"/>
      <c r="M102" s="33"/>
      <c r="N102" s="33"/>
      <c r="O102" s="33">
        <f t="shared" ca="1" si="16"/>
        <v>-1.3928080112611934</v>
      </c>
      <c r="P102" s="33"/>
      <c r="Q102" s="36">
        <f t="shared" si="17"/>
        <v>18637.014999999999</v>
      </c>
    </row>
    <row r="103" spans="1:33" s="33" customFormat="1" x14ac:dyDescent="0.2">
      <c r="A103" s="59" t="s">
        <v>215</v>
      </c>
      <c r="B103" s="61" t="s">
        <v>58</v>
      </c>
      <c r="C103" s="60">
        <v>36843.514000000003</v>
      </c>
      <c r="D103" s="60" t="s">
        <v>85</v>
      </c>
      <c r="E103" s="33">
        <f t="shared" si="12"/>
        <v>3635.4852810258958</v>
      </c>
      <c r="F103" s="41">
        <f t="shared" si="13"/>
        <v>3636</v>
      </c>
      <c r="G103" s="33">
        <f t="shared" si="14"/>
        <v>-1.4312859999990906</v>
      </c>
      <c r="I103" s="33">
        <f t="shared" si="15"/>
        <v>-1.4312859999990906</v>
      </c>
      <c r="O103" s="33">
        <f t="shared" ca="1" si="16"/>
        <v>-1.3925543866203656</v>
      </c>
      <c r="Q103" s="36">
        <f t="shared" si="17"/>
        <v>21825.014000000003</v>
      </c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3" customFormat="1" x14ac:dyDescent="0.2">
      <c r="A104" s="59" t="s">
        <v>215</v>
      </c>
      <c r="B104" s="61" t="s">
        <v>58</v>
      </c>
      <c r="C104" s="60">
        <v>36843.559000000001</v>
      </c>
      <c r="D104" s="60" t="s">
        <v>85</v>
      </c>
      <c r="E104" s="33">
        <f t="shared" si="12"/>
        <v>3635.5014639228384</v>
      </c>
      <c r="F104" s="41">
        <f t="shared" si="13"/>
        <v>3636</v>
      </c>
      <c r="G104" s="33">
        <f t="shared" si="14"/>
        <v>-1.3862860000008368</v>
      </c>
      <c r="I104" s="33">
        <f t="shared" si="15"/>
        <v>-1.3862860000008368</v>
      </c>
      <c r="O104" s="33">
        <f t="shared" ca="1" si="16"/>
        <v>-1.3925543866203656</v>
      </c>
      <c r="Q104" s="36">
        <f t="shared" si="17"/>
        <v>21825.059000000001</v>
      </c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s="33" customFormat="1" x14ac:dyDescent="0.2">
      <c r="A105" s="59" t="s">
        <v>215</v>
      </c>
      <c r="B105" s="61" t="s">
        <v>58</v>
      </c>
      <c r="C105" s="60">
        <v>36843.603999999999</v>
      </c>
      <c r="D105" s="60" t="s">
        <v>85</v>
      </c>
      <c r="E105" s="33">
        <f t="shared" si="12"/>
        <v>3635.5176468197815</v>
      </c>
      <c r="F105" s="41">
        <f t="shared" si="13"/>
        <v>3636</v>
      </c>
      <c r="G105" s="33">
        <f t="shared" si="14"/>
        <v>-1.341286000002583</v>
      </c>
      <c r="I105" s="33">
        <f t="shared" si="15"/>
        <v>-1.341286000002583</v>
      </c>
      <c r="O105" s="33">
        <f t="shared" ca="1" si="16"/>
        <v>-1.3925543866203656</v>
      </c>
      <c r="Q105" s="36">
        <f t="shared" si="17"/>
        <v>21825.103999999999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s="33" customFormat="1" x14ac:dyDescent="0.2">
      <c r="A106" s="59" t="s">
        <v>215</v>
      </c>
      <c r="B106" s="61" t="s">
        <v>55</v>
      </c>
      <c r="C106" s="60">
        <v>36850.51</v>
      </c>
      <c r="D106" s="60" t="s">
        <v>85</v>
      </c>
      <c r="E106" s="33">
        <f t="shared" si="12"/>
        <v>3638.0011820707173</v>
      </c>
      <c r="F106" s="41">
        <f t="shared" si="13"/>
        <v>3638.5</v>
      </c>
      <c r="G106" s="33">
        <f t="shared" si="14"/>
        <v>-1.3870697500024107</v>
      </c>
      <c r="I106" s="33">
        <f t="shared" si="15"/>
        <v>-1.3870697500024107</v>
      </c>
      <c r="O106" s="33">
        <f t="shared" ca="1" si="16"/>
        <v>-1.3925538335792822</v>
      </c>
      <c r="Q106" s="36">
        <f t="shared" si="17"/>
        <v>21832.010000000002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33" customFormat="1" x14ac:dyDescent="0.2">
      <c r="A107" s="59" t="s">
        <v>215</v>
      </c>
      <c r="B107" s="61" t="s">
        <v>55</v>
      </c>
      <c r="C107" s="60">
        <v>36850.555999999997</v>
      </c>
      <c r="D107" s="60" t="s">
        <v>85</v>
      </c>
      <c r="E107" s="33">
        <f t="shared" si="12"/>
        <v>3638.0177245875907</v>
      </c>
      <c r="F107" s="41">
        <f t="shared" si="13"/>
        <v>3638.5</v>
      </c>
      <c r="G107" s="33">
        <f t="shared" si="14"/>
        <v>-1.3410697500075912</v>
      </c>
      <c r="I107" s="33">
        <f t="shared" si="15"/>
        <v>-1.3410697500075912</v>
      </c>
      <c r="O107" s="33">
        <f t="shared" ca="1" si="16"/>
        <v>-1.3925538335792822</v>
      </c>
      <c r="Q107" s="36">
        <f t="shared" si="17"/>
        <v>21832.055999999997</v>
      </c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s="33" customFormat="1" x14ac:dyDescent="0.2">
      <c r="A108" s="59" t="s">
        <v>215</v>
      </c>
      <c r="B108" s="61" t="s">
        <v>55</v>
      </c>
      <c r="C108" s="60">
        <v>36903.379000000001</v>
      </c>
      <c r="D108" s="60" t="s">
        <v>85</v>
      </c>
      <c r="E108" s="33">
        <f t="shared" si="12"/>
        <v>3657.0139282597793</v>
      </c>
      <c r="F108" s="41">
        <f t="shared" si="13"/>
        <v>3657.5</v>
      </c>
      <c r="G108" s="33">
        <f t="shared" si="14"/>
        <v>-1.3516262499979348</v>
      </c>
      <c r="I108" s="33">
        <f t="shared" si="15"/>
        <v>-1.3516262499979348</v>
      </c>
      <c r="O108" s="33">
        <f t="shared" ca="1" si="16"/>
        <v>-1.3925496304670488</v>
      </c>
      <c r="Q108" s="36">
        <f t="shared" si="17"/>
        <v>21884.879000000001</v>
      </c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s="33" customFormat="1" x14ac:dyDescent="0.2">
      <c r="A109" s="59" t="s">
        <v>215</v>
      </c>
      <c r="B109" s="61" t="s">
        <v>58</v>
      </c>
      <c r="C109" s="60">
        <v>37316.292000000001</v>
      </c>
      <c r="D109" s="60" t="s">
        <v>85</v>
      </c>
      <c r="E109" s="33">
        <f t="shared" si="12"/>
        <v>3805.5056732741436</v>
      </c>
      <c r="F109" s="41">
        <f t="shared" si="13"/>
        <v>3806</v>
      </c>
      <c r="G109" s="33">
        <f t="shared" si="14"/>
        <v>-1.3745809999963967</v>
      </c>
      <c r="I109" s="33">
        <f t="shared" si="15"/>
        <v>-1.3745809999963967</v>
      </c>
      <c r="O109" s="33">
        <f t="shared" ca="1" si="16"/>
        <v>-1.3925167798266973</v>
      </c>
      <c r="Q109" s="36">
        <f t="shared" si="17"/>
        <v>22297.792000000001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s="33" customFormat="1" x14ac:dyDescent="0.2">
      <c r="A110" s="59" t="s">
        <v>346</v>
      </c>
      <c r="B110" s="61" t="s">
        <v>58</v>
      </c>
      <c r="C110" s="60">
        <v>38372.949000000001</v>
      </c>
      <c r="D110" s="60" t="s">
        <v>85</v>
      </c>
      <c r="E110" s="33">
        <f t="shared" si="12"/>
        <v>4185.5005918445031</v>
      </c>
      <c r="F110" s="41">
        <f t="shared" si="13"/>
        <v>4186</v>
      </c>
      <c r="G110" s="33">
        <f t="shared" si="14"/>
        <v>-1.3887109999996028</v>
      </c>
      <c r="I110" s="33">
        <f t="shared" si="15"/>
        <v>-1.3887109999996028</v>
      </c>
      <c r="O110" s="33">
        <f t="shared" ca="1" si="16"/>
        <v>-1.392432717582027</v>
      </c>
      <c r="Q110" s="36">
        <f t="shared" si="17"/>
        <v>23354.449000000001</v>
      </c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x14ac:dyDescent="0.2">
      <c r="A111" s="28" t="s">
        <v>68</v>
      </c>
      <c r="B111" s="29"/>
      <c r="C111" s="28">
        <v>39878.701000000001</v>
      </c>
      <c r="D111" s="35"/>
      <c r="E111" s="33">
        <f t="shared" si="12"/>
        <v>4726.9990238116943</v>
      </c>
      <c r="F111" s="41">
        <f t="shared" si="13"/>
        <v>4727.5</v>
      </c>
      <c r="G111" s="33">
        <f t="shared" si="14"/>
        <v>-1.3930712500005029</v>
      </c>
      <c r="H111" s="33"/>
      <c r="I111" s="33">
        <f t="shared" si="15"/>
        <v>-1.3930712500005029</v>
      </c>
      <c r="K111" s="33"/>
      <c r="L111" s="33"/>
      <c r="M111" s="33"/>
      <c r="N111" s="33"/>
      <c r="O111" s="33">
        <f t="shared" ca="1" si="16"/>
        <v>-1.3923129288833718</v>
      </c>
      <c r="P111" s="33"/>
      <c r="Q111" s="36">
        <f t="shared" si="17"/>
        <v>24860.201000000001</v>
      </c>
      <c r="R111" s="33" t="s">
        <v>85</v>
      </c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</row>
    <row r="112" spans="1:33" s="33" customFormat="1" x14ac:dyDescent="0.2">
      <c r="A112" s="59" t="s">
        <v>356</v>
      </c>
      <c r="B112" s="61" t="s">
        <v>55</v>
      </c>
      <c r="C112" s="60">
        <v>40529.387000000002</v>
      </c>
      <c r="D112" s="60" t="s">
        <v>85</v>
      </c>
      <c r="E112" s="33">
        <f t="shared" si="12"/>
        <v>4960.9986789361801</v>
      </c>
      <c r="F112" s="41">
        <f t="shared" si="13"/>
        <v>4961.5</v>
      </c>
      <c r="G112" s="33">
        <f t="shared" si="14"/>
        <v>-1.3940302499977406</v>
      </c>
      <c r="I112" s="33">
        <f t="shared" si="15"/>
        <v>-1.3940302499977406</v>
      </c>
      <c r="O112" s="33">
        <f t="shared" ca="1" si="16"/>
        <v>-1.3922611642379696</v>
      </c>
      <c r="Q112" s="36">
        <f t="shared" si="17"/>
        <v>25510.887000000002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s="33" customFormat="1" x14ac:dyDescent="0.2">
      <c r="A113" s="59" t="s">
        <v>356</v>
      </c>
      <c r="B113" s="61" t="s">
        <v>55</v>
      </c>
      <c r="C113" s="60">
        <v>40532.161</v>
      </c>
      <c r="D113" s="60" t="s">
        <v>85</v>
      </c>
      <c r="E113" s="33">
        <f t="shared" si="12"/>
        <v>4961.9962646277654</v>
      </c>
      <c r="F113" s="41">
        <f t="shared" si="13"/>
        <v>4962.5</v>
      </c>
      <c r="G113" s="33">
        <f t="shared" si="14"/>
        <v>-1.4007437500040396</v>
      </c>
      <c r="I113" s="33">
        <f t="shared" si="15"/>
        <v>-1.4007437500040396</v>
      </c>
      <c r="O113" s="33">
        <f t="shared" ca="1" si="16"/>
        <v>-1.3922609430215362</v>
      </c>
      <c r="Q113" s="36">
        <f t="shared" si="17"/>
        <v>25513.661</v>
      </c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s="33" customFormat="1" x14ac:dyDescent="0.2">
      <c r="A114" s="59" t="s">
        <v>356</v>
      </c>
      <c r="B114" s="61" t="s">
        <v>55</v>
      </c>
      <c r="C114" s="60">
        <v>40543.298000000003</v>
      </c>
      <c r="D114" s="60" t="s">
        <v>85</v>
      </c>
      <c r="E114" s="33">
        <f t="shared" si="12"/>
        <v>4966.0013518113255</v>
      </c>
      <c r="F114" s="41">
        <f t="shared" si="13"/>
        <v>4966.5</v>
      </c>
      <c r="G114" s="33">
        <f t="shared" si="14"/>
        <v>-1.3865977500026929</v>
      </c>
      <c r="I114" s="33">
        <f t="shared" si="15"/>
        <v>-1.3865977500026929</v>
      </c>
      <c r="O114" s="33">
        <f t="shared" ca="1" si="16"/>
        <v>-1.3922600581558029</v>
      </c>
      <c r="Q114" s="36">
        <f t="shared" si="17"/>
        <v>25524.798000000003</v>
      </c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33" customFormat="1" x14ac:dyDescent="0.2">
      <c r="A115" s="59" t="s">
        <v>356</v>
      </c>
      <c r="B115" s="61" t="s">
        <v>55</v>
      </c>
      <c r="C115" s="60">
        <v>40557.194000000003</v>
      </c>
      <c r="D115" s="60" t="s">
        <v>85</v>
      </c>
      <c r="E115" s="33">
        <f t="shared" si="12"/>
        <v>4970.9986303874894</v>
      </c>
      <c r="F115" s="41">
        <f t="shared" si="13"/>
        <v>4971.5</v>
      </c>
      <c r="G115" s="33">
        <f t="shared" si="14"/>
        <v>-1.3941652499997872</v>
      </c>
      <c r="I115" s="33">
        <f t="shared" si="15"/>
        <v>-1.3941652499997872</v>
      </c>
      <c r="O115" s="33">
        <f t="shared" ca="1" si="16"/>
        <v>-1.3922589520736361</v>
      </c>
      <c r="Q115" s="36">
        <f t="shared" si="17"/>
        <v>25538.694000000003</v>
      </c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x14ac:dyDescent="0.2">
      <c r="A116" s="33" t="s">
        <v>30</v>
      </c>
      <c r="B116" s="34"/>
      <c r="C116" s="35">
        <v>40889.495000000003</v>
      </c>
      <c r="D116" s="35"/>
      <c r="E116" s="33">
        <f t="shared" si="12"/>
        <v>5090.5006934371349</v>
      </c>
      <c r="F116" s="41">
        <f t="shared" si="13"/>
        <v>5091</v>
      </c>
      <c r="G116" s="33">
        <f t="shared" si="14"/>
        <v>-1.3884285000021919</v>
      </c>
      <c r="H116" s="33"/>
      <c r="I116" s="33">
        <f t="shared" si="15"/>
        <v>-1.3884285000021919</v>
      </c>
      <c r="K116" s="33"/>
      <c r="L116" s="33"/>
      <c r="M116" s="33"/>
      <c r="N116" s="33"/>
      <c r="O116" s="33">
        <f t="shared" ca="1" si="16"/>
        <v>-1.3922325167098517</v>
      </c>
      <c r="P116" s="33"/>
      <c r="Q116" s="36">
        <f t="shared" si="17"/>
        <v>25870.995000000003</v>
      </c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>
        <v>13</v>
      </c>
      <c r="AD116" s="33"/>
      <c r="AE116" s="33" t="s">
        <v>29</v>
      </c>
      <c r="AF116" s="33"/>
      <c r="AG116" s="33" t="s">
        <v>31</v>
      </c>
    </row>
    <row r="117" spans="1:33" s="33" customFormat="1" x14ac:dyDescent="0.2">
      <c r="A117" s="59" t="s">
        <v>356</v>
      </c>
      <c r="B117" s="61" t="s">
        <v>58</v>
      </c>
      <c r="C117" s="60">
        <v>40906.177000000003</v>
      </c>
      <c r="D117" s="60" t="s">
        <v>85</v>
      </c>
      <c r="E117" s="33">
        <f t="shared" ref="E117:E137" si="18">+(C117-C$7)/C$8</f>
        <v>5096.4998731440701</v>
      </c>
      <c r="F117" s="41">
        <f t="shared" ref="F117:F137" si="19">ROUND(2*E117,0)/2+0.5</f>
        <v>5097</v>
      </c>
      <c r="G117" s="33">
        <f t="shared" ref="G117:G137" si="20">+C117-(C$7+F117*C$8)</f>
        <v>-1.3907094999958645</v>
      </c>
      <c r="I117" s="33">
        <f t="shared" ref="I117:I125" si="21">+G117</f>
        <v>-1.3907094999958645</v>
      </c>
      <c r="O117" s="33">
        <f t="shared" ref="O117:O137" ca="1" si="22">+C$11+C$12*$F117</f>
        <v>-1.3922311894112516</v>
      </c>
      <c r="Q117" s="36">
        <f t="shared" ref="Q117:Q137" si="23">+C117-15018.5</f>
        <v>25887.677000000003</v>
      </c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3" customFormat="1" x14ac:dyDescent="0.2">
      <c r="A118" s="59" t="s">
        <v>356</v>
      </c>
      <c r="B118" s="61" t="s">
        <v>58</v>
      </c>
      <c r="C118" s="60">
        <v>40917.300999999999</v>
      </c>
      <c r="D118" s="60" t="s">
        <v>85</v>
      </c>
      <c r="E118" s="33">
        <f t="shared" si="18"/>
        <v>5100.5002852685102</v>
      </c>
      <c r="F118" s="41">
        <f t="shared" si="19"/>
        <v>5101</v>
      </c>
      <c r="G118" s="33">
        <f t="shared" si="20"/>
        <v>-1.3895635000008042</v>
      </c>
      <c r="I118" s="33">
        <f t="shared" si="21"/>
        <v>-1.3895635000008042</v>
      </c>
      <c r="O118" s="33">
        <f t="shared" ca="1" si="22"/>
        <v>-1.3922303045455182</v>
      </c>
      <c r="Q118" s="36">
        <f t="shared" si="23"/>
        <v>25898.800999999999</v>
      </c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s="33" customFormat="1" x14ac:dyDescent="0.2">
      <c r="A119" s="59" t="s">
        <v>356</v>
      </c>
      <c r="B119" s="61" t="s">
        <v>58</v>
      </c>
      <c r="C119" s="60">
        <v>40931.203999999998</v>
      </c>
      <c r="D119" s="60" t="s">
        <v>85</v>
      </c>
      <c r="E119" s="33">
        <f t="shared" si="18"/>
        <v>5105.5000811841983</v>
      </c>
      <c r="F119" s="41">
        <f t="shared" si="19"/>
        <v>5106</v>
      </c>
      <c r="G119" s="33">
        <f t="shared" si="20"/>
        <v>-1.3901310000073863</v>
      </c>
      <c r="I119" s="33">
        <f t="shared" si="21"/>
        <v>-1.3901310000073863</v>
      </c>
      <c r="O119" s="33">
        <f t="shared" ca="1" si="22"/>
        <v>-1.3922291984633515</v>
      </c>
      <c r="Q119" s="36">
        <f t="shared" si="23"/>
        <v>25912.703999999998</v>
      </c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x14ac:dyDescent="0.2">
      <c r="A120" s="33" t="s">
        <v>32</v>
      </c>
      <c r="B120" s="34"/>
      <c r="C120" s="35">
        <v>40967.357000000004</v>
      </c>
      <c r="D120" s="35"/>
      <c r="E120" s="33">
        <f t="shared" si="18"/>
        <v>5118.5014205886373</v>
      </c>
      <c r="F120" s="41">
        <f t="shared" si="19"/>
        <v>5119</v>
      </c>
      <c r="G120" s="33">
        <f t="shared" si="20"/>
        <v>-1.3864064999943366</v>
      </c>
      <c r="H120" s="33"/>
      <c r="I120" s="33">
        <f t="shared" si="21"/>
        <v>-1.3864064999943366</v>
      </c>
      <c r="K120" s="33"/>
      <c r="L120" s="33"/>
      <c r="M120" s="33"/>
      <c r="N120" s="33"/>
      <c r="O120" s="33">
        <f t="shared" ca="1" si="22"/>
        <v>-1.392226322649718</v>
      </c>
      <c r="P120" s="33"/>
      <c r="Q120" s="36">
        <f t="shared" si="23"/>
        <v>25948.857000000004</v>
      </c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>
        <v>11</v>
      </c>
      <c r="AD120" s="33"/>
      <c r="AE120" s="33" t="s">
        <v>29</v>
      </c>
      <c r="AF120" s="33"/>
      <c r="AG120" s="33" t="s">
        <v>31</v>
      </c>
    </row>
    <row r="121" spans="1:33" x14ac:dyDescent="0.2">
      <c r="A121" s="33" t="s">
        <v>32</v>
      </c>
      <c r="B121" s="34"/>
      <c r="C121" s="35">
        <v>40981.269999999997</v>
      </c>
      <c r="D121" s="35"/>
      <c r="E121" s="33">
        <f t="shared" si="18"/>
        <v>5123.5048127036443</v>
      </c>
      <c r="F121" s="41">
        <f t="shared" si="19"/>
        <v>5124</v>
      </c>
      <c r="G121" s="33">
        <f t="shared" si="20"/>
        <v>-1.3769740000061574</v>
      </c>
      <c r="H121" s="33"/>
      <c r="I121" s="33">
        <f t="shared" si="21"/>
        <v>-1.3769740000061574</v>
      </c>
      <c r="K121" s="33"/>
      <c r="L121" s="33"/>
      <c r="M121" s="33"/>
      <c r="N121" s="33"/>
      <c r="O121" s="33">
        <f t="shared" ca="1" si="22"/>
        <v>-1.3922252165675513</v>
      </c>
      <c r="P121" s="33"/>
      <c r="Q121" s="36">
        <f t="shared" si="23"/>
        <v>25962.769999999997</v>
      </c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>
        <v>7</v>
      </c>
      <c r="AD121" s="33"/>
      <c r="AE121" s="33" t="s">
        <v>29</v>
      </c>
      <c r="AF121" s="33"/>
      <c r="AG121" s="33" t="s">
        <v>31</v>
      </c>
    </row>
    <row r="122" spans="1:33" x14ac:dyDescent="0.2">
      <c r="A122" s="33" t="s">
        <v>33</v>
      </c>
      <c r="B122" s="34"/>
      <c r="C122" s="35">
        <v>41348.300000000003</v>
      </c>
      <c r="D122" s="35"/>
      <c r="E122" s="33">
        <f t="shared" si="18"/>
        <v>5255.4961163744492</v>
      </c>
      <c r="F122" s="41">
        <f t="shared" si="19"/>
        <v>5256</v>
      </c>
      <c r="G122" s="33">
        <f t="shared" si="20"/>
        <v>-1.4011559999999008</v>
      </c>
      <c r="H122" s="33"/>
      <c r="I122" s="33">
        <f t="shared" si="21"/>
        <v>-1.4011559999999008</v>
      </c>
      <c r="K122" s="33"/>
      <c r="L122" s="33"/>
      <c r="M122" s="33"/>
      <c r="N122" s="33"/>
      <c r="O122" s="33">
        <f t="shared" ca="1" si="22"/>
        <v>-1.39219601599835</v>
      </c>
      <c r="P122" s="33"/>
      <c r="Q122" s="36">
        <f t="shared" si="23"/>
        <v>26329.800000000003</v>
      </c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>
        <v>9</v>
      </c>
      <c r="AD122" s="33"/>
      <c r="AE122" s="33" t="s">
        <v>29</v>
      </c>
      <c r="AF122" s="33"/>
      <c r="AG122" s="33" t="s">
        <v>31</v>
      </c>
    </row>
    <row r="123" spans="1:33" x14ac:dyDescent="0.2">
      <c r="A123" s="33" t="s">
        <v>34</v>
      </c>
      <c r="B123" s="34"/>
      <c r="C123" s="35">
        <v>41587.445</v>
      </c>
      <c r="D123" s="35"/>
      <c r="E123" s="33">
        <f t="shared" si="18"/>
        <v>5341.4974250313808</v>
      </c>
      <c r="F123" s="41">
        <f t="shared" si="19"/>
        <v>5342</v>
      </c>
      <c r="G123" s="33">
        <f t="shared" si="20"/>
        <v>-1.397516999997606</v>
      </c>
      <c r="H123" s="33"/>
      <c r="I123" s="33">
        <f t="shared" si="21"/>
        <v>-1.397516999997606</v>
      </c>
      <c r="K123" s="33"/>
      <c r="L123" s="33"/>
      <c r="M123" s="33"/>
      <c r="N123" s="33"/>
      <c r="O123" s="33">
        <f t="shared" ca="1" si="22"/>
        <v>-1.3921769913850826</v>
      </c>
      <c r="P123" s="33"/>
      <c r="Q123" s="36">
        <f t="shared" si="23"/>
        <v>26568.945</v>
      </c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>
        <v>5</v>
      </c>
      <c r="AD123" s="33"/>
      <c r="AE123" s="33" t="s">
        <v>29</v>
      </c>
      <c r="AF123" s="33"/>
      <c r="AG123" s="33" t="s">
        <v>31</v>
      </c>
    </row>
    <row r="124" spans="1:33" x14ac:dyDescent="0.2">
      <c r="A124" s="33" t="s">
        <v>36</v>
      </c>
      <c r="B124" s="34"/>
      <c r="C124" s="35">
        <v>42071.284</v>
      </c>
      <c r="D124" s="35"/>
      <c r="E124" s="33">
        <f t="shared" si="18"/>
        <v>5515.4955733483503</v>
      </c>
      <c r="F124" s="41">
        <f t="shared" si="19"/>
        <v>5516</v>
      </c>
      <c r="G124" s="33">
        <f t="shared" si="20"/>
        <v>-1.4026660000017728</v>
      </c>
      <c r="H124" s="33"/>
      <c r="I124" s="33">
        <f t="shared" si="21"/>
        <v>-1.4026660000017728</v>
      </c>
      <c r="K124" s="33"/>
      <c r="L124" s="33"/>
      <c r="M124" s="33"/>
      <c r="N124" s="33"/>
      <c r="O124" s="33">
        <f t="shared" ca="1" si="22"/>
        <v>-1.3921384997256809</v>
      </c>
      <c r="P124" s="33"/>
      <c r="Q124" s="36">
        <f t="shared" si="23"/>
        <v>27052.784</v>
      </c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>
        <v>7</v>
      </c>
      <c r="AD124" s="33"/>
      <c r="AE124" s="33" t="s">
        <v>35</v>
      </c>
      <c r="AF124" s="33"/>
      <c r="AG124" s="33" t="s">
        <v>31</v>
      </c>
    </row>
    <row r="125" spans="1:33" x14ac:dyDescent="0.2">
      <c r="A125" s="33" t="s">
        <v>38</v>
      </c>
      <c r="B125" s="34" t="s">
        <v>55</v>
      </c>
      <c r="C125" s="35">
        <v>42289.565000000002</v>
      </c>
      <c r="D125" s="35"/>
      <c r="E125" s="33">
        <f t="shared" si="18"/>
        <v>5593.9937717423973</v>
      </c>
      <c r="F125" s="41">
        <f t="shared" si="19"/>
        <v>5594.5</v>
      </c>
      <c r="G125" s="33">
        <f t="shared" si="20"/>
        <v>-1.4076757500006352</v>
      </c>
      <c r="H125" s="33"/>
      <c r="I125" s="33">
        <f t="shared" si="21"/>
        <v>-1.4076757500006352</v>
      </c>
      <c r="K125" s="33"/>
      <c r="L125" s="33"/>
      <c r="M125" s="33"/>
      <c r="N125" s="33"/>
      <c r="O125" s="33">
        <f t="shared" ca="1" si="22"/>
        <v>-1.3921211342356634</v>
      </c>
      <c r="P125" s="33"/>
      <c r="Q125" s="36">
        <f t="shared" si="23"/>
        <v>27271.065000000002</v>
      </c>
      <c r="R125" s="33"/>
      <c r="S125" s="33"/>
      <c r="T125" s="33"/>
      <c r="U125" s="33"/>
      <c r="V125" s="33"/>
      <c r="W125" s="33"/>
      <c r="X125" s="33"/>
      <c r="Y125" s="33"/>
      <c r="Z125" s="33"/>
      <c r="AA125" s="33" t="s">
        <v>37</v>
      </c>
      <c r="AB125" s="33"/>
      <c r="AC125" s="33">
        <v>10</v>
      </c>
      <c r="AD125" s="33"/>
      <c r="AE125" s="33" t="s">
        <v>35</v>
      </c>
      <c r="AF125" s="33"/>
      <c r="AG125" s="33" t="s">
        <v>31</v>
      </c>
    </row>
    <row r="126" spans="1:33" x14ac:dyDescent="0.2">
      <c r="A126" s="59" t="s">
        <v>557</v>
      </c>
      <c r="B126" s="61" t="s">
        <v>58</v>
      </c>
      <c r="C126" s="60">
        <v>43453.304900000003</v>
      </c>
      <c r="D126" s="60" t="s">
        <v>85</v>
      </c>
      <c r="E126" s="33">
        <f t="shared" si="18"/>
        <v>6012.4978355375342</v>
      </c>
      <c r="F126" s="41">
        <f t="shared" si="19"/>
        <v>6013</v>
      </c>
      <c r="G126" s="33">
        <f t="shared" si="20"/>
        <v>-1.3963755000004312</v>
      </c>
      <c r="H126" s="33"/>
      <c r="I126" s="33"/>
      <c r="J126" s="33">
        <f>+G126</f>
        <v>-1.3963755000004312</v>
      </c>
      <c r="K126" s="33"/>
      <c r="L126" s="33"/>
      <c r="M126" s="33"/>
      <c r="N126" s="33"/>
      <c r="O126" s="33">
        <f t="shared" ca="1" si="22"/>
        <v>-1.3920285551583094</v>
      </c>
      <c r="P126" s="33"/>
      <c r="Q126" s="36">
        <f t="shared" si="23"/>
        <v>28434.804900000003</v>
      </c>
      <c r="R126" s="33" t="s">
        <v>80</v>
      </c>
    </row>
    <row r="127" spans="1:33" x14ac:dyDescent="0.2">
      <c r="A127" s="33" t="s">
        <v>40</v>
      </c>
      <c r="B127" s="34" t="s">
        <v>55</v>
      </c>
      <c r="C127" s="35">
        <v>44166.546000000002</v>
      </c>
      <c r="D127" s="35"/>
      <c r="E127" s="33">
        <f t="shared" si="18"/>
        <v>6268.9935514751887</v>
      </c>
      <c r="F127" s="41">
        <f t="shared" si="19"/>
        <v>6269.5</v>
      </c>
      <c r="G127" s="33">
        <f t="shared" si="20"/>
        <v>-1.4082882500006235</v>
      </c>
      <c r="H127" s="33"/>
      <c r="I127" s="33"/>
      <c r="J127" s="33"/>
      <c r="K127" s="33"/>
      <c r="L127" s="33"/>
      <c r="M127" s="33"/>
      <c r="N127" s="33">
        <f>+G127</f>
        <v>-1.4082882500006235</v>
      </c>
      <c r="O127" s="33">
        <f t="shared" ca="1" si="22"/>
        <v>-1.3919718131431569</v>
      </c>
      <c r="P127" s="33"/>
      <c r="Q127" s="36">
        <f t="shared" si="23"/>
        <v>29148.046000000002</v>
      </c>
      <c r="R127" s="33"/>
      <c r="S127" s="33"/>
      <c r="T127" s="33"/>
      <c r="U127" s="33"/>
      <c r="V127" s="33"/>
      <c r="W127" s="33"/>
      <c r="X127" s="33"/>
      <c r="Y127" s="33"/>
      <c r="Z127" s="33"/>
      <c r="AA127" s="33" t="s">
        <v>39</v>
      </c>
      <c r="AB127" s="33"/>
      <c r="AC127" s="33"/>
      <c r="AD127" s="33"/>
      <c r="AE127" s="33"/>
      <c r="AF127" s="33"/>
      <c r="AG127" s="33" t="s">
        <v>41</v>
      </c>
    </row>
    <row r="128" spans="1:33" x14ac:dyDescent="0.2">
      <c r="A128" s="33" t="s">
        <v>43</v>
      </c>
      <c r="B128" s="34"/>
      <c r="C128" s="35">
        <v>46762.358999999997</v>
      </c>
      <c r="D128" s="35"/>
      <c r="E128" s="33">
        <f t="shared" si="18"/>
        <v>7202.4996462238905</v>
      </c>
      <c r="F128" s="41">
        <f t="shared" si="19"/>
        <v>7203</v>
      </c>
      <c r="G128" s="33">
        <f t="shared" si="20"/>
        <v>-1.3913405000057537</v>
      </c>
      <c r="H128" s="33"/>
      <c r="I128" s="33">
        <f t="shared" ref="I128:I133" si="24">+G128</f>
        <v>-1.3913405000057537</v>
      </c>
      <c r="J128" s="33"/>
      <c r="K128" s="33"/>
      <c r="L128" s="33"/>
      <c r="M128" s="33"/>
      <c r="N128" s="33"/>
      <c r="O128" s="33">
        <f t="shared" ca="1" si="22"/>
        <v>-1.3917653076026313</v>
      </c>
      <c r="P128" s="33"/>
      <c r="Q128" s="36">
        <f t="shared" si="23"/>
        <v>31743.858999999997</v>
      </c>
      <c r="R128" s="33"/>
      <c r="S128" s="33"/>
      <c r="T128" s="33"/>
      <c r="U128" s="33"/>
      <c r="V128" s="33"/>
      <c r="W128" s="33"/>
      <c r="X128" s="33"/>
      <c r="Y128" s="33"/>
      <c r="Z128" s="33"/>
      <c r="AA128" s="33" t="s">
        <v>42</v>
      </c>
      <c r="AB128" s="33"/>
      <c r="AC128" s="33"/>
      <c r="AD128" s="33"/>
      <c r="AE128" s="33"/>
      <c r="AF128" s="33"/>
      <c r="AG128" s="33" t="s">
        <v>41</v>
      </c>
    </row>
    <row r="129" spans="1:33" x14ac:dyDescent="0.2">
      <c r="A129" s="33" t="s">
        <v>44</v>
      </c>
      <c r="B129" s="34"/>
      <c r="C129" s="35">
        <v>46773.495999999999</v>
      </c>
      <c r="D129" s="35"/>
      <c r="E129" s="33">
        <f t="shared" si="18"/>
        <v>7206.5047334074507</v>
      </c>
      <c r="F129" s="41">
        <f t="shared" si="19"/>
        <v>7207</v>
      </c>
      <c r="G129" s="33">
        <f t="shared" si="20"/>
        <v>-1.377194500004407</v>
      </c>
      <c r="H129" s="33"/>
      <c r="I129" s="33">
        <f t="shared" si="24"/>
        <v>-1.377194500004407</v>
      </c>
      <c r="J129" s="33"/>
      <c r="K129" s="33"/>
      <c r="L129" s="33"/>
      <c r="M129" s="33"/>
      <c r="N129" s="33"/>
      <c r="O129" s="33">
        <f t="shared" ca="1" si="22"/>
        <v>-1.3917644227368979</v>
      </c>
      <c r="P129" s="33"/>
      <c r="Q129" s="36">
        <f t="shared" si="23"/>
        <v>31754.995999999999</v>
      </c>
      <c r="R129" s="33"/>
      <c r="S129" s="33"/>
      <c r="T129" s="33"/>
      <c r="U129" s="33"/>
      <c r="V129" s="33"/>
      <c r="W129" s="33"/>
      <c r="X129" s="33"/>
      <c r="Y129" s="33"/>
      <c r="Z129" s="33"/>
      <c r="AA129" s="33" t="s">
        <v>42</v>
      </c>
      <c r="AB129" s="33"/>
      <c r="AC129" s="33"/>
      <c r="AD129" s="33"/>
      <c r="AE129" s="33"/>
      <c r="AF129" s="33"/>
      <c r="AG129" s="33" t="s">
        <v>41</v>
      </c>
    </row>
    <row r="130" spans="1:33" x14ac:dyDescent="0.2">
      <c r="A130" s="33" t="s">
        <v>45</v>
      </c>
      <c r="B130" s="34"/>
      <c r="C130" s="35">
        <v>47471.425000000003</v>
      </c>
      <c r="D130" s="35"/>
      <c r="E130" s="33">
        <f t="shared" si="18"/>
        <v>7457.4939129831255</v>
      </c>
      <c r="F130" s="41">
        <f t="shared" si="19"/>
        <v>7458</v>
      </c>
      <c r="G130" s="33">
        <f t="shared" si="20"/>
        <v>-1.4072829999931855</v>
      </c>
      <c r="H130" s="33"/>
      <c r="I130" s="33">
        <f t="shared" si="24"/>
        <v>-1.4072829999931855</v>
      </c>
      <c r="J130" s="33"/>
      <c r="K130" s="33"/>
      <c r="L130" s="33"/>
      <c r="M130" s="33"/>
      <c r="N130" s="33"/>
      <c r="O130" s="33">
        <f t="shared" ca="1" si="22"/>
        <v>-1.3917088974121288</v>
      </c>
      <c r="P130" s="33"/>
      <c r="Q130" s="36">
        <f t="shared" si="23"/>
        <v>32452.925000000003</v>
      </c>
      <c r="R130" s="33"/>
      <c r="S130" s="33"/>
      <c r="T130" s="33"/>
      <c r="U130" s="33"/>
      <c r="V130" s="33"/>
      <c r="W130" s="33"/>
      <c r="X130" s="33"/>
      <c r="Y130" s="33"/>
      <c r="Z130" s="33"/>
      <c r="AA130" s="33" t="s">
        <v>42</v>
      </c>
      <c r="AB130" s="33"/>
      <c r="AC130" s="33"/>
      <c r="AD130" s="33"/>
      <c r="AE130" s="33"/>
      <c r="AF130" s="33"/>
      <c r="AG130" s="33" t="s">
        <v>41</v>
      </c>
    </row>
    <row r="131" spans="1:33" x14ac:dyDescent="0.2">
      <c r="A131" s="33" t="s">
        <v>47</v>
      </c>
      <c r="B131" s="34"/>
      <c r="C131" s="35">
        <v>47471.434999999998</v>
      </c>
      <c r="D131" s="35"/>
      <c r="E131" s="33">
        <f t="shared" si="18"/>
        <v>7457.4975091824444</v>
      </c>
      <c r="F131" s="41">
        <f t="shared" si="19"/>
        <v>7458</v>
      </c>
      <c r="G131" s="33">
        <f t="shared" si="20"/>
        <v>-1.3972829999984242</v>
      </c>
      <c r="H131" s="33"/>
      <c r="I131" s="33">
        <f t="shared" si="24"/>
        <v>-1.3972829999984242</v>
      </c>
      <c r="K131" s="33"/>
      <c r="L131" s="33"/>
      <c r="M131" s="33"/>
      <c r="N131" s="33"/>
      <c r="O131" s="33">
        <f t="shared" ca="1" si="22"/>
        <v>-1.3917088974121288</v>
      </c>
      <c r="P131" s="33"/>
      <c r="Q131" s="36">
        <f t="shared" si="23"/>
        <v>32452.934999999998</v>
      </c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>
        <v>20</v>
      </c>
      <c r="AD131" s="33"/>
      <c r="AE131" s="33" t="s">
        <v>46</v>
      </c>
      <c r="AF131" s="33"/>
      <c r="AG131" s="33" t="s">
        <v>31</v>
      </c>
    </row>
    <row r="132" spans="1:33" x14ac:dyDescent="0.2">
      <c r="A132" s="33" t="s">
        <v>48</v>
      </c>
      <c r="B132" s="34"/>
      <c r="C132" s="35">
        <v>47535.38</v>
      </c>
      <c r="D132" s="35"/>
      <c r="E132" s="33">
        <f t="shared" si="18"/>
        <v>7480.4934057392093</v>
      </c>
      <c r="F132" s="41">
        <f t="shared" si="19"/>
        <v>7481</v>
      </c>
      <c r="G132" s="33">
        <f t="shared" si="20"/>
        <v>-1.4086935000013909</v>
      </c>
      <c r="H132" s="33"/>
      <c r="I132" s="33">
        <f t="shared" si="24"/>
        <v>-1.4086935000013909</v>
      </c>
      <c r="K132" s="33"/>
      <c r="L132" s="33"/>
      <c r="M132" s="33"/>
      <c r="N132" s="33"/>
      <c r="O132" s="33">
        <f t="shared" ca="1" si="22"/>
        <v>-1.3917038094341618</v>
      </c>
      <c r="P132" s="33"/>
      <c r="Q132" s="36">
        <f t="shared" si="23"/>
        <v>32516.879999999997</v>
      </c>
      <c r="R132" s="33"/>
      <c r="S132" s="33"/>
      <c r="T132" s="33"/>
      <c r="U132" s="33"/>
      <c r="V132" s="33"/>
      <c r="W132" s="33"/>
      <c r="X132" s="33"/>
      <c r="Y132" s="33"/>
      <c r="Z132" s="33"/>
      <c r="AA132" s="33" t="s">
        <v>42</v>
      </c>
      <c r="AB132" s="33"/>
      <c r="AC132" s="33">
        <v>15</v>
      </c>
      <c r="AD132" s="33"/>
      <c r="AE132" s="33" t="s">
        <v>46</v>
      </c>
      <c r="AF132" s="33"/>
      <c r="AG132" s="33" t="s">
        <v>31</v>
      </c>
    </row>
    <row r="133" spans="1:33" x14ac:dyDescent="0.2">
      <c r="A133" s="33" t="s">
        <v>50</v>
      </c>
      <c r="B133" s="34"/>
      <c r="C133" s="35">
        <v>48233.375</v>
      </c>
      <c r="D133" s="35">
        <v>0.01</v>
      </c>
      <c r="E133" s="33">
        <f t="shared" si="18"/>
        <v>7731.5063202304009</v>
      </c>
      <c r="F133" s="41">
        <f t="shared" si="19"/>
        <v>7732</v>
      </c>
      <c r="G133" s="33">
        <f t="shared" si="20"/>
        <v>-1.3727820000058273</v>
      </c>
      <c r="H133" s="33"/>
      <c r="I133" s="33">
        <f t="shared" si="24"/>
        <v>-1.3727820000058273</v>
      </c>
      <c r="K133" s="33"/>
      <c r="L133" s="33"/>
      <c r="M133" s="33"/>
      <c r="N133" s="33"/>
      <c r="O133" s="33">
        <f t="shared" ca="1" si="22"/>
        <v>-1.3916482841093929</v>
      </c>
      <c r="P133" s="33"/>
      <c r="Q133" s="36">
        <f t="shared" si="23"/>
        <v>33214.875</v>
      </c>
      <c r="R133" s="33"/>
      <c r="S133" s="33"/>
      <c r="T133" s="33"/>
      <c r="U133" s="33"/>
      <c r="V133" s="33"/>
      <c r="W133" s="33"/>
      <c r="X133" s="33"/>
      <c r="Y133" s="33"/>
      <c r="Z133" s="33"/>
      <c r="AA133" s="33" t="s">
        <v>49</v>
      </c>
      <c r="AB133" s="33"/>
      <c r="AC133" s="33">
        <v>9</v>
      </c>
      <c r="AD133" s="33"/>
      <c r="AE133" s="33" t="s">
        <v>35</v>
      </c>
      <c r="AF133" s="33"/>
      <c r="AG133" s="33" t="s">
        <v>31</v>
      </c>
    </row>
    <row r="134" spans="1:33" x14ac:dyDescent="0.2">
      <c r="A134" s="33" t="s">
        <v>52</v>
      </c>
      <c r="B134" s="34"/>
      <c r="C134" s="35">
        <v>48561.482799999998</v>
      </c>
      <c r="D134" s="35"/>
      <c r="E134" s="33">
        <f t="shared" si="18"/>
        <v>7849.5004249808535</v>
      </c>
      <c r="F134" s="41">
        <f t="shared" si="19"/>
        <v>7850</v>
      </c>
      <c r="G134" s="33">
        <f t="shared" si="20"/>
        <v>-1.3891750000038883</v>
      </c>
      <c r="H134" s="33"/>
      <c r="J134" s="33">
        <f>+G134</f>
        <v>-1.3891750000038883</v>
      </c>
      <c r="K134" s="33"/>
      <c r="L134" s="33"/>
      <c r="M134" s="33"/>
      <c r="N134" s="33"/>
      <c r="O134" s="33">
        <f t="shared" ca="1" si="22"/>
        <v>-1.3916221805702584</v>
      </c>
      <c r="P134" s="33"/>
      <c r="Q134" s="36">
        <f t="shared" si="23"/>
        <v>33542.982799999998</v>
      </c>
      <c r="R134" s="33"/>
      <c r="S134" s="33"/>
      <c r="T134" s="33"/>
      <c r="U134" s="33"/>
      <c r="V134" s="33"/>
      <c r="W134" s="33"/>
      <c r="X134" s="33"/>
      <c r="Y134" s="33"/>
      <c r="Z134" s="33"/>
      <c r="AA134" s="33" t="s">
        <v>49</v>
      </c>
      <c r="AB134" s="33" t="s">
        <v>51</v>
      </c>
      <c r="AC134" s="33"/>
      <c r="AD134" s="33"/>
      <c r="AE134" s="33"/>
      <c r="AF134" s="33"/>
      <c r="AG134" s="33" t="s">
        <v>41</v>
      </c>
    </row>
    <row r="135" spans="1:33" x14ac:dyDescent="0.2">
      <c r="A135" s="33" t="s">
        <v>52</v>
      </c>
      <c r="B135" s="34"/>
      <c r="C135" s="35">
        <v>48561.4833</v>
      </c>
      <c r="D135" s="35"/>
      <c r="E135" s="33">
        <f t="shared" si="18"/>
        <v>7849.50060479082</v>
      </c>
      <c r="F135" s="41">
        <f t="shared" si="19"/>
        <v>7850</v>
      </c>
      <c r="G135" s="33">
        <f t="shared" si="20"/>
        <v>-1.3886750000019674</v>
      </c>
      <c r="H135" s="33"/>
      <c r="J135" s="33">
        <f>+G135</f>
        <v>-1.3886750000019674</v>
      </c>
      <c r="K135" s="33"/>
      <c r="L135" s="33"/>
      <c r="M135" s="33"/>
      <c r="N135" s="33"/>
      <c r="O135" s="33">
        <f t="shared" ca="1" si="22"/>
        <v>-1.3916221805702584</v>
      </c>
      <c r="P135" s="33"/>
      <c r="Q135" s="36">
        <f t="shared" si="23"/>
        <v>33542.9833</v>
      </c>
      <c r="R135" s="33"/>
      <c r="S135" s="33"/>
      <c r="T135" s="33"/>
      <c r="U135" s="33"/>
      <c r="V135" s="33"/>
      <c r="W135" s="33"/>
      <c r="X135" s="33"/>
      <c r="Y135" s="33"/>
      <c r="Z135" s="33"/>
      <c r="AA135" s="33" t="s">
        <v>49</v>
      </c>
      <c r="AB135" s="33" t="s">
        <v>31</v>
      </c>
      <c r="AC135" s="33"/>
      <c r="AD135" s="33"/>
      <c r="AE135" s="33"/>
      <c r="AF135" s="33"/>
      <c r="AG135" s="33" t="s">
        <v>41</v>
      </c>
    </row>
    <row r="136" spans="1:33" x14ac:dyDescent="0.2">
      <c r="A136" s="33" t="s">
        <v>54</v>
      </c>
      <c r="B136" s="34"/>
      <c r="C136" s="35">
        <v>48625.4378</v>
      </c>
      <c r="D136" s="35">
        <v>1.4E-3</v>
      </c>
      <c r="E136" s="33">
        <f t="shared" si="18"/>
        <v>7872.49991773694</v>
      </c>
      <c r="F136" s="41">
        <f t="shared" si="19"/>
        <v>7873</v>
      </c>
      <c r="G136" s="33">
        <f t="shared" si="20"/>
        <v>-1.3905855000048177</v>
      </c>
      <c r="H136" s="33"/>
      <c r="J136" s="33">
        <f>+G136</f>
        <v>-1.3905855000048177</v>
      </c>
      <c r="K136" s="33"/>
      <c r="L136" s="33"/>
      <c r="M136" s="33"/>
      <c r="N136" s="33"/>
      <c r="O136" s="33">
        <f t="shared" ca="1" si="22"/>
        <v>-1.3916170925922915</v>
      </c>
      <c r="P136" s="33"/>
      <c r="Q136" s="36">
        <f t="shared" si="23"/>
        <v>33606.9378</v>
      </c>
      <c r="R136" s="33"/>
      <c r="S136" s="33"/>
      <c r="T136" s="33"/>
      <c r="U136" s="33"/>
      <c r="V136" s="33"/>
      <c r="W136" s="33"/>
      <c r="X136" s="33"/>
      <c r="Y136" s="33"/>
      <c r="Z136" s="33"/>
      <c r="AA136" s="33" t="s">
        <v>49</v>
      </c>
      <c r="AB136" s="33"/>
      <c r="AC136" s="33">
        <v>28</v>
      </c>
      <c r="AD136" s="33"/>
      <c r="AE136" s="33" t="s">
        <v>53</v>
      </c>
      <c r="AF136" s="33"/>
      <c r="AG136" s="33" t="s">
        <v>31</v>
      </c>
    </row>
    <row r="137" spans="1:33" x14ac:dyDescent="0.2">
      <c r="A137" s="59" t="s">
        <v>446</v>
      </c>
      <c r="B137" s="61" t="s">
        <v>58</v>
      </c>
      <c r="C137" s="60">
        <v>51089.152999999998</v>
      </c>
      <c r="D137" s="60" t="s">
        <v>85</v>
      </c>
      <c r="E137" s="33">
        <f t="shared" si="18"/>
        <v>8758.5010106219124</v>
      </c>
      <c r="F137" s="41">
        <f t="shared" si="19"/>
        <v>8759</v>
      </c>
      <c r="G137" s="33">
        <f t="shared" si="20"/>
        <v>-1.3875465000019176</v>
      </c>
      <c r="H137" s="33"/>
      <c r="I137" s="33">
        <f>+G137</f>
        <v>-1.3875465000019176</v>
      </c>
      <c r="J137" s="33"/>
      <c r="K137" s="33"/>
      <c r="L137" s="33"/>
      <c r="M137" s="33"/>
      <c r="N137" s="33"/>
      <c r="O137" s="33">
        <f t="shared" ca="1" si="22"/>
        <v>-1.3914210948323495</v>
      </c>
      <c r="P137" s="33"/>
      <c r="Q137" s="36">
        <f t="shared" si="23"/>
        <v>36070.652999999998</v>
      </c>
    </row>
    <row r="138" spans="1:33" x14ac:dyDescent="0.2">
      <c r="A138" s="33" t="s">
        <v>13</v>
      </c>
      <c r="B138" s="34"/>
      <c r="C138" s="35">
        <f>+C121</f>
        <v>40981.269999999997</v>
      </c>
      <c r="D138" s="35" t="s">
        <v>15</v>
      </c>
      <c r="E138" s="33">
        <f t="shared" ref="E138:E168" si="25">+(C138-C$7)/C$8</f>
        <v>5123.5048127036443</v>
      </c>
      <c r="F138" s="41">
        <f t="shared" ref="F138:F168" si="26">ROUND(2*E138,0)/2+0.5</f>
        <v>5124</v>
      </c>
      <c r="G138" s="33">
        <f t="shared" ref="G138:G168" si="27">+C138-(C$7+F138*C$8)</f>
        <v>-1.3769740000061574</v>
      </c>
      <c r="H138" s="33">
        <f>+G138</f>
        <v>-1.3769740000061574</v>
      </c>
      <c r="I138" s="33"/>
      <c r="J138" s="33"/>
      <c r="K138" s="33"/>
      <c r="L138" s="33"/>
      <c r="M138" s="33"/>
      <c r="N138" s="33"/>
      <c r="O138" s="33">
        <f t="shared" ref="O138:O168" ca="1" si="28">+C$11+C$12*$F138</f>
        <v>-1.3922252165675513</v>
      </c>
      <c r="P138" s="33"/>
      <c r="Q138" s="36">
        <f t="shared" ref="Q138:Q168" si="29">+C138-15018.5</f>
        <v>25962.769999999997</v>
      </c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</row>
    <row r="139" spans="1:33" x14ac:dyDescent="0.2">
      <c r="A139" s="59" t="s">
        <v>446</v>
      </c>
      <c r="B139" s="61" t="s">
        <v>55</v>
      </c>
      <c r="C139" s="60">
        <v>51096.107000000004</v>
      </c>
      <c r="D139" s="60" t="s">
        <v>85</v>
      </c>
      <c r="E139" s="33">
        <f t="shared" si="25"/>
        <v>8761.0018076295892</v>
      </c>
      <c r="F139" s="41">
        <f t="shared" si="26"/>
        <v>8761.5</v>
      </c>
      <c r="G139" s="33">
        <f t="shared" si="27"/>
        <v>-1.3853302499992424</v>
      </c>
      <c r="H139" s="33"/>
      <c r="I139" s="33">
        <f>+G139</f>
        <v>-1.3853302499992424</v>
      </c>
      <c r="J139" s="33"/>
      <c r="K139" s="33"/>
      <c r="L139" s="33"/>
      <c r="M139" s="33"/>
      <c r="N139" s="33"/>
      <c r="O139" s="33">
        <f t="shared" ca="1" si="28"/>
        <v>-1.3914205417912662</v>
      </c>
      <c r="P139" s="33"/>
      <c r="Q139" s="36">
        <f t="shared" si="29"/>
        <v>36077.607000000004</v>
      </c>
    </row>
    <row r="140" spans="1:33" x14ac:dyDescent="0.2">
      <c r="A140" s="37" t="s">
        <v>57</v>
      </c>
      <c r="B140" s="38" t="s">
        <v>58</v>
      </c>
      <c r="C140" s="39">
        <v>52279.2978</v>
      </c>
      <c r="D140" s="39">
        <v>3.2000000000000002E-3</v>
      </c>
      <c r="E140" s="33">
        <f t="shared" si="25"/>
        <v>9186.5008027615931</v>
      </c>
      <c r="F140" s="41">
        <f t="shared" si="26"/>
        <v>9187</v>
      </c>
      <c r="G140" s="33">
        <f t="shared" si="27"/>
        <v>-1.3881245000011404</v>
      </c>
      <c r="H140" s="33"/>
      <c r="I140" s="33"/>
      <c r="J140" s="33"/>
      <c r="K140" s="33">
        <f>+G140</f>
        <v>-1.3881245000011404</v>
      </c>
      <c r="L140" s="33"/>
      <c r="M140" s="33"/>
      <c r="N140" s="33"/>
      <c r="O140" s="33">
        <f t="shared" ca="1" si="28"/>
        <v>-1.3913264141988788</v>
      </c>
      <c r="P140" s="33"/>
      <c r="Q140" s="36">
        <f t="shared" si="29"/>
        <v>37260.7978</v>
      </c>
      <c r="R140" s="33" t="s">
        <v>78</v>
      </c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</row>
    <row r="141" spans="1:33" x14ac:dyDescent="0.2">
      <c r="A141" s="59" t="s">
        <v>458</v>
      </c>
      <c r="B141" s="61" t="s">
        <v>58</v>
      </c>
      <c r="C141" s="60">
        <v>52637.998</v>
      </c>
      <c r="D141" s="60" t="s">
        <v>85</v>
      </c>
      <c r="E141" s="33">
        <f t="shared" si="25"/>
        <v>9315.4965443221663</v>
      </c>
      <c r="F141" s="41">
        <f t="shared" si="26"/>
        <v>9316</v>
      </c>
      <c r="G141" s="33">
        <f t="shared" si="27"/>
        <v>-1.3999660000044969</v>
      </c>
      <c r="H141" s="33"/>
      <c r="I141" s="33">
        <f>+G141</f>
        <v>-1.3999660000044969</v>
      </c>
      <c r="J141" s="33"/>
      <c r="K141" s="33"/>
      <c r="L141" s="33"/>
      <c r="M141" s="33"/>
      <c r="N141" s="33"/>
      <c r="O141" s="33">
        <f t="shared" ca="1" si="28"/>
        <v>-1.3912978772789775</v>
      </c>
      <c r="P141" s="33"/>
      <c r="Q141" s="36">
        <f t="shared" si="29"/>
        <v>37619.498</v>
      </c>
      <c r="R141" s="33"/>
    </row>
    <row r="142" spans="1:33" x14ac:dyDescent="0.2">
      <c r="A142" s="40" t="s">
        <v>57</v>
      </c>
      <c r="B142" s="38" t="s">
        <v>58</v>
      </c>
      <c r="C142" s="39">
        <v>52949.448700000001</v>
      </c>
      <c r="D142" s="39">
        <v>2.5000000000000001E-3</v>
      </c>
      <c r="E142" s="33">
        <f t="shared" si="25"/>
        <v>9427.5004239019945</v>
      </c>
      <c r="F142" s="41">
        <f t="shared" si="26"/>
        <v>9428</v>
      </c>
      <c r="G142" s="33">
        <f t="shared" si="27"/>
        <v>-1.3891780000049039</v>
      </c>
      <c r="H142" s="33"/>
      <c r="I142" s="33"/>
      <c r="J142" s="33"/>
      <c r="K142" s="33">
        <f>+G142</f>
        <v>-1.3891780000049039</v>
      </c>
      <c r="L142" s="33"/>
      <c r="M142" s="33"/>
      <c r="N142" s="33"/>
      <c r="O142" s="33">
        <f t="shared" ca="1" si="28"/>
        <v>-1.3912731010384431</v>
      </c>
      <c r="P142" s="33"/>
      <c r="Q142" s="36">
        <f t="shared" si="29"/>
        <v>37930.948700000001</v>
      </c>
      <c r="R142" s="33" t="s">
        <v>78</v>
      </c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</row>
    <row r="143" spans="1:33" x14ac:dyDescent="0.2">
      <c r="A143" s="59" t="s">
        <v>465</v>
      </c>
      <c r="B143" s="61" t="s">
        <v>55</v>
      </c>
      <c r="C143" s="60">
        <v>52981.434999999998</v>
      </c>
      <c r="D143" s="60" t="s">
        <v>85</v>
      </c>
      <c r="E143" s="33">
        <f t="shared" si="25"/>
        <v>9439.003334935438</v>
      </c>
      <c r="F143" s="41">
        <f t="shared" si="26"/>
        <v>9439.5</v>
      </c>
      <c r="G143" s="33">
        <f t="shared" si="27"/>
        <v>-1.3810832500021206</v>
      </c>
      <c r="H143" s="33"/>
      <c r="I143" s="33">
        <f>+G143</f>
        <v>-1.3810832500021206</v>
      </c>
      <c r="J143" s="33"/>
      <c r="K143" s="33"/>
      <c r="L143" s="33"/>
      <c r="M143" s="33"/>
      <c r="N143" s="33"/>
      <c r="O143" s="33">
        <f t="shared" ca="1" si="28"/>
        <v>-1.3912705570494597</v>
      </c>
      <c r="P143" s="33"/>
      <c r="Q143" s="36">
        <f t="shared" si="29"/>
        <v>37962.934999999998</v>
      </c>
    </row>
    <row r="144" spans="1:33" x14ac:dyDescent="0.2">
      <c r="A144" s="30" t="s">
        <v>69</v>
      </c>
      <c r="B144" s="31" t="s">
        <v>55</v>
      </c>
      <c r="C144" s="32">
        <v>53320.672200000001</v>
      </c>
      <c r="D144" s="32">
        <v>5.0000000000000001E-4</v>
      </c>
      <c r="E144" s="33">
        <f t="shared" si="25"/>
        <v>9560.9997937579683</v>
      </c>
      <c r="F144" s="41">
        <f t="shared" si="26"/>
        <v>9561.5</v>
      </c>
      <c r="G144" s="33">
        <f t="shared" si="27"/>
        <v>-1.3909302499960177</v>
      </c>
      <c r="H144" s="33"/>
      <c r="I144" s="33"/>
      <c r="J144" s="33"/>
      <c r="K144" s="33">
        <f>+G144</f>
        <v>-1.3909302499960177</v>
      </c>
      <c r="L144" s="33"/>
      <c r="M144" s="33"/>
      <c r="N144" s="33"/>
      <c r="O144" s="33">
        <f t="shared" ca="1" si="28"/>
        <v>-1.3912435686445919</v>
      </c>
      <c r="P144" s="33"/>
      <c r="Q144" s="36">
        <f t="shared" si="29"/>
        <v>38302.172200000001</v>
      </c>
      <c r="R144" s="33" t="s">
        <v>78</v>
      </c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</row>
    <row r="145" spans="1:33" x14ac:dyDescent="0.2">
      <c r="A145" s="59" t="s">
        <v>475</v>
      </c>
      <c r="B145" s="61" t="s">
        <v>58</v>
      </c>
      <c r="C145" s="60">
        <v>53322.053999999996</v>
      </c>
      <c r="D145" s="60" t="s">
        <v>85</v>
      </c>
      <c r="E145" s="33">
        <f t="shared" si="25"/>
        <v>9561.4967165801136</v>
      </c>
      <c r="F145" s="41">
        <f t="shared" si="26"/>
        <v>9562</v>
      </c>
      <c r="G145" s="33">
        <f t="shared" si="27"/>
        <v>-1.3994870000096853</v>
      </c>
      <c r="H145" s="33"/>
      <c r="I145" s="33">
        <f>+G145</f>
        <v>-1.3994870000096853</v>
      </c>
      <c r="J145" s="33"/>
      <c r="K145" s="33"/>
      <c r="L145" s="33"/>
      <c r="M145" s="33"/>
      <c r="N145" s="33"/>
      <c r="O145" s="33">
        <f t="shared" ca="1" si="28"/>
        <v>-1.3912434580363753</v>
      </c>
      <c r="P145" s="33"/>
      <c r="Q145" s="36">
        <f t="shared" si="29"/>
        <v>38303.553999999996</v>
      </c>
    </row>
    <row r="146" spans="1:33" x14ac:dyDescent="0.2">
      <c r="A146" s="30" t="s">
        <v>69</v>
      </c>
      <c r="B146" s="31" t="s">
        <v>58</v>
      </c>
      <c r="C146" s="32">
        <v>53338.751199999999</v>
      </c>
      <c r="D146" s="32">
        <v>1.1000000000000001E-3</v>
      </c>
      <c r="E146" s="33">
        <f t="shared" si="25"/>
        <v>9567.5013625100164</v>
      </c>
      <c r="F146" s="41">
        <f t="shared" si="26"/>
        <v>9568</v>
      </c>
      <c r="G146" s="33">
        <f t="shared" si="27"/>
        <v>-1.3865680000017164</v>
      </c>
      <c r="H146" s="33"/>
      <c r="I146" s="33"/>
      <c r="J146" s="33"/>
      <c r="K146" s="33">
        <f>+G146</f>
        <v>-1.3865680000017164</v>
      </c>
      <c r="L146" s="33"/>
      <c r="M146" s="33"/>
      <c r="N146" s="33"/>
      <c r="O146" s="33">
        <f t="shared" ca="1" si="28"/>
        <v>-1.3912421307377751</v>
      </c>
      <c r="P146" s="33"/>
      <c r="Q146" s="36">
        <f t="shared" si="29"/>
        <v>38320.251199999999</v>
      </c>
      <c r="R146" s="33" t="s">
        <v>78</v>
      </c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</row>
    <row r="147" spans="1:33" x14ac:dyDescent="0.2">
      <c r="A147" s="59" t="s">
        <v>484</v>
      </c>
      <c r="B147" s="61" t="s">
        <v>58</v>
      </c>
      <c r="C147" s="60">
        <v>53714.131999999998</v>
      </c>
      <c r="D147" s="60" t="s">
        <v>85</v>
      </c>
      <c r="E147" s="33">
        <f t="shared" si="25"/>
        <v>9702.4957803096204</v>
      </c>
      <c r="F147" s="41">
        <f t="shared" si="26"/>
        <v>9703</v>
      </c>
      <c r="G147" s="33">
        <f t="shared" si="27"/>
        <v>-1.4020905000070343</v>
      </c>
      <c r="H147" s="33"/>
      <c r="I147" s="33">
        <f>+G147</f>
        <v>-1.4020905000070343</v>
      </c>
      <c r="J147" s="33"/>
      <c r="K147" s="33"/>
      <c r="L147" s="33"/>
      <c r="M147" s="33"/>
      <c r="N147" s="33"/>
      <c r="O147" s="33">
        <f t="shared" ca="1" si="28"/>
        <v>-1.3912122665192739</v>
      </c>
      <c r="P147" s="33"/>
      <c r="Q147" s="36">
        <f t="shared" si="29"/>
        <v>38695.631999999998</v>
      </c>
    </row>
    <row r="148" spans="1:33" x14ac:dyDescent="0.2">
      <c r="A148" s="59" t="s">
        <v>489</v>
      </c>
      <c r="B148" s="61" t="s">
        <v>58</v>
      </c>
      <c r="C148" s="60">
        <v>54070.074000000001</v>
      </c>
      <c r="D148" s="60" t="s">
        <v>85</v>
      </c>
      <c r="E148" s="33">
        <f t="shared" si="25"/>
        <v>9830.4996181735369</v>
      </c>
      <c r="F148" s="41">
        <f t="shared" si="26"/>
        <v>9831</v>
      </c>
      <c r="G148" s="33">
        <f t="shared" si="27"/>
        <v>-1.3914184999957797</v>
      </c>
      <c r="H148" s="33"/>
      <c r="I148" s="33">
        <f>+G148</f>
        <v>-1.3914184999957797</v>
      </c>
      <c r="J148" s="33"/>
      <c r="K148" s="33"/>
      <c r="L148" s="33"/>
      <c r="M148" s="33"/>
      <c r="N148" s="33"/>
      <c r="O148" s="33">
        <f t="shared" ca="1" si="28"/>
        <v>-1.3911839508158059</v>
      </c>
      <c r="P148" s="33"/>
      <c r="Q148" s="36">
        <f t="shared" si="29"/>
        <v>39051.574000000001</v>
      </c>
    </row>
    <row r="149" spans="1:33" x14ac:dyDescent="0.2">
      <c r="A149" s="59" t="s">
        <v>493</v>
      </c>
      <c r="B149" s="61" t="s">
        <v>58</v>
      </c>
      <c r="C149" s="60">
        <v>54412.099000000002</v>
      </c>
      <c r="D149" s="60" t="s">
        <v>85</v>
      </c>
      <c r="E149" s="33">
        <f t="shared" si="25"/>
        <v>9953.4986254427149</v>
      </c>
      <c r="F149" s="41">
        <f t="shared" si="26"/>
        <v>9954</v>
      </c>
      <c r="G149" s="33">
        <f t="shared" si="27"/>
        <v>-1.3941789999953471</v>
      </c>
      <c r="H149" s="33"/>
      <c r="I149" s="33">
        <f>+G149</f>
        <v>-1.3941789999953471</v>
      </c>
      <c r="J149" s="33"/>
      <c r="K149" s="33"/>
      <c r="L149" s="33"/>
      <c r="M149" s="33"/>
      <c r="N149" s="33"/>
      <c r="O149" s="33">
        <f t="shared" ca="1" si="28"/>
        <v>-1.3911567411945047</v>
      </c>
      <c r="P149" s="33"/>
      <c r="Q149" s="36">
        <f t="shared" si="29"/>
        <v>39393.599000000002</v>
      </c>
    </row>
    <row r="150" spans="1:33" x14ac:dyDescent="0.2">
      <c r="A150" s="59" t="s">
        <v>493</v>
      </c>
      <c r="B150" s="61" t="s">
        <v>58</v>
      </c>
      <c r="C150" s="60">
        <v>54451.027000000002</v>
      </c>
      <c r="D150" s="60" t="s">
        <v>85</v>
      </c>
      <c r="E150" s="33">
        <f t="shared" si="25"/>
        <v>9967.4979101586705</v>
      </c>
      <c r="F150" s="41">
        <f t="shared" si="26"/>
        <v>9968</v>
      </c>
      <c r="G150" s="33">
        <f t="shared" si="27"/>
        <v>-1.3961679999993066</v>
      </c>
      <c r="H150" s="33"/>
      <c r="I150" s="33">
        <f>+G150</f>
        <v>-1.3961679999993066</v>
      </c>
      <c r="J150" s="33"/>
      <c r="K150" s="33"/>
      <c r="L150" s="33"/>
      <c r="M150" s="33"/>
      <c r="N150" s="33"/>
      <c r="O150" s="33">
        <f t="shared" ca="1" si="28"/>
        <v>-1.3911536441644379</v>
      </c>
      <c r="P150" s="33"/>
      <c r="Q150" s="36">
        <f t="shared" si="29"/>
        <v>39432.527000000002</v>
      </c>
    </row>
    <row r="151" spans="1:33" s="33" customFormat="1" x14ac:dyDescent="0.2">
      <c r="A151" s="59" t="s">
        <v>502</v>
      </c>
      <c r="B151" s="61" t="s">
        <v>58</v>
      </c>
      <c r="C151" s="60">
        <v>54787.499929999998</v>
      </c>
      <c r="D151" s="60" t="s">
        <v>85</v>
      </c>
      <c r="E151" s="33">
        <f t="shared" si="25"/>
        <v>10088.500282391551</v>
      </c>
      <c r="F151" s="41">
        <f t="shared" si="26"/>
        <v>10089</v>
      </c>
      <c r="G151" s="33">
        <f t="shared" si="27"/>
        <v>-1.3895715000035125</v>
      </c>
      <c r="I151" s="33">
        <f>+G151</f>
        <v>-1.3895715000035125</v>
      </c>
      <c r="O151" s="33">
        <f t="shared" ca="1" si="28"/>
        <v>-1.3911268769760035</v>
      </c>
      <c r="Q151" s="36">
        <f t="shared" si="29"/>
        <v>39768.999929999998</v>
      </c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x14ac:dyDescent="0.2">
      <c r="A152" s="59" t="s">
        <v>506</v>
      </c>
      <c r="B152" s="61" t="s">
        <v>58</v>
      </c>
      <c r="C152" s="60">
        <v>54793.069000000003</v>
      </c>
      <c r="D152" s="60" t="s">
        <v>85</v>
      </c>
      <c r="E152" s="33">
        <f t="shared" si="25"/>
        <v>10090.503030966693</v>
      </c>
      <c r="F152" s="41">
        <f t="shared" si="26"/>
        <v>10091</v>
      </c>
      <c r="G152" s="33">
        <f t="shared" si="27"/>
        <v>-1.3819284999990487</v>
      </c>
      <c r="H152" s="33"/>
      <c r="I152" s="33">
        <f>+G152</f>
        <v>-1.3819284999990487</v>
      </c>
      <c r="J152" s="33"/>
      <c r="K152" s="33"/>
      <c r="L152" s="33"/>
      <c r="M152" s="33"/>
      <c r="N152" s="33"/>
      <c r="O152" s="33">
        <f t="shared" ca="1" si="28"/>
        <v>-1.3911264345431367</v>
      </c>
      <c r="P152" s="33"/>
      <c r="Q152" s="36">
        <f t="shared" si="29"/>
        <v>39774.569000000003</v>
      </c>
    </row>
    <row r="153" spans="1:33" s="33" customFormat="1" x14ac:dyDescent="0.2">
      <c r="A153" s="59" t="s">
        <v>502</v>
      </c>
      <c r="B153" s="61" t="s">
        <v>58</v>
      </c>
      <c r="C153" s="60">
        <v>55157.334300000002</v>
      </c>
      <c r="D153" s="60" t="s">
        <v>85</v>
      </c>
      <c r="E153" s="33">
        <f t="shared" si="25"/>
        <v>10221.500093411278</v>
      </c>
      <c r="F153" s="41">
        <f t="shared" si="26"/>
        <v>10222</v>
      </c>
      <c r="G153" s="33">
        <f t="shared" si="27"/>
        <v>-1.3900969999958761</v>
      </c>
      <c r="I153" s="33">
        <f>+G153</f>
        <v>-1.3900969999958761</v>
      </c>
      <c r="O153" s="33">
        <f t="shared" ca="1" si="28"/>
        <v>-1.3910974551903688</v>
      </c>
      <c r="Q153" s="36">
        <f t="shared" si="29"/>
        <v>40138.834300000002</v>
      </c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x14ac:dyDescent="0.2">
      <c r="A154" s="42" t="s">
        <v>70</v>
      </c>
      <c r="B154" s="43" t="s">
        <v>55</v>
      </c>
      <c r="C154" s="42">
        <v>55197.6567</v>
      </c>
      <c r="D154" s="42">
        <v>5.0000000000000001E-4</v>
      </c>
      <c r="E154" s="33">
        <f t="shared" si="25"/>
        <v>10236.000832160522</v>
      </c>
      <c r="F154" s="41">
        <f t="shared" si="26"/>
        <v>10236.5</v>
      </c>
      <c r="G154" s="33">
        <f t="shared" si="27"/>
        <v>-1.3880427500043879</v>
      </c>
      <c r="H154" s="33"/>
      <c r="I154" s="33"/>
      <c r="J154" s="33"/>
      <c r="K154" s="33">
        <f>+G154</f>
        <v>-1.3880427500043879</v>
      </c>
      <c r="L154" s="33"/>
      <c r="M154" s="33"/>
      <c r="N154" s="33"/>
      <c r="O154" s="33">
        <f t="shared" ca="1" si="28"/>
        <v>-1.3910942475520853</v>
      </c>
      <c r="P154" s="33"/>
      <c r="Q154" s="36">
        <f t="shared" si="29"/>
        <v>40179.1567</v>
      </c>
      <c r="R154" s="33" t="s">
        <v>78</v>
      </c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</row>
    <row r="155" spans="1:33" x14ac:dyDescent="0.2">
      <c r="A155" s="59" t="s">
        <v>519</v>
      </c>
      <c r="B155" s="61" t="s">
        <v>58</v>
      </c>
      <c r="C155" s="60">
        <v>55516.042000000001</v>
      </c>
      <c r="D155" s="60" t="s">
        <v>85</v>
      </c>
      <c r="E155" s="33">
        <f t="shared" si="25"/>
        <v>10350.498532121343</v>
      </c>
      <c r="F155" s="41">
        <f t="shared" si="26"/>
        <v>10351</v>
      </c>
      <c r="G155" s="33">
        <f t="shared" si="27"/>
        <v>-1.3944384999995236</v>
      </c>
      <c r="H155" s="33"/>
      <c r="I155" s="33">
        <f>+G155</f>
        <v>-1.3944384999995236</v>
      </c>
      <c r="J155" s="33"/>
      <c r="K155" s="33"/>
      <c r="L155" s="33"/>
      <c r="M155" s="33"/>
      <c r="N155" s="33"/>
      <c r="O155" s="33">
        <f t="shared" ca="1" si="28"/>
        <v>-1.3910689182704676</v>
      </c>
      <c r="P155" s="33"/>
      <c r="Q155" s="36">
        <f t="shared" si="29"/>
        <v>40497.542000000001</v>
      </c>
    </row>
    <row r="156" spans="1:33" x14ac:dyDescent="0.2">
      <c r="A156" s="44" t="s">
        <v>75</v>
      </c>
      <c r="B156" s="78"/>
      <c r="C156" s="70">
        <v>55563.317999999999</v>
      </c>
      <c r="D156" s="45">
        <v>3.5000000000000001E-3</v>
      </c>
      <c r="E156" s="33">
        <f t="shared" si="25"/>
        <v>10367.49992403029</v>
      </c>
      <c r="F156" s="41">
        <f t="shared" si="26"/>
        <v>10368</v>
      </c>
      <c r="G156" s="33">
        <f t="shared" si="27"/>
        <v>-1.3905680000025313</v>
      </c>
      <c r="H156" s="33"/>
      <c r="I156" s="33"/>
      <c r="J156" s="33">
        <f>+G156</f>
        <v>-1.3905680000025313</v>
      </c>
      <c r="K156" s="33"/>
      <c r="L156" s="33"/>
      <c r="M156" s="33"/>
      <c r="N156" s="33"/>
      <c r="O156" s="33">
        <f t="shared" ca="1" si="28"/>
        <v>-1.3910651575911008</v>
      </c>
      <c r="P156" s="33"/>
      <c r="Q156" s="36">
        <f t="shared" si="29"/>
        <v>40544.817999999999</v>
      </c>
      <c r="R156" s="33" t="s">
        <v>80</v>
      </c>
    </row>
    <row r="157" spans="1:33" x14ac:dyDescent="0.2">
      <c r="A157" s="42" t="s">
        <v>73</v>
      </c>
      <c r="B157" s="43" t="s">
        <v>55</v>
      </c>
      <c r="C157" s="71">
        <v>55564.7094</v>
      </c>
      <c r="D157" s="42">
        <v>5.9999999999999995E-4</v>
      </c>
      <c r="E157" s="33">
        <f t="shared" si="25"/>
        <v>10368.000299203783</v>
      </c>
      <c r="F157" s="41">
        <f t="shared" si="26"/>
        <v>10368.5</v>
      </c>
      <c r="G157" s="33">
        <f t="shared" si="27"/>
        <v>-1.3895247499967809</v>
      </c>
      <c r="H157" s="33"/>
      <c r="I157" s="33"/>
      <c r="J157" s="33"/>
      <c r="K157" s="33">
        <f>+G157</f>
        <v>-1.3895247499967809</v>
      </c>
      <c r="L157" s="33"/>
      <c r="M157" s="33"/>
      <c r="N157" s="33"/>
      <c r="O157" s="33">
        <f t="shared" ca="1" si="28"/>
        <v>-1.391065046982884</v>
      </c>
      <c r="P157" s="33"/>
      <c r="Q157" s="36">
        <f t="shared" si="29"/>
        <v>40546.2094</v>
      </c>
      <c r="R157" s="33" t="s">
        <v>78</v>
      </c>
    </row>
    <row r="158" spans="1:33" x14ac:dyDescent="0.2">
      <c r="A158" s="42" t="s">
        <v>74</v>
      </c>
      <c r="B158" s="43" t="s">
        <v>55</v>
      </c>
      <c r="C158" s="71">
        <v>55853.907399999996</v>
      </c>
      <c r="D158" s="42">
        <v>5.9999999999999995E-4</v>
      </c>
      <c r="E158" s="33">
        <f t="shared" si="25"/>
        <v>10472.001664321044</v>
      </c>
      <c r="F158" s="41">
        <f t="shared" si="26"/>
        <v>10472.5</v>
      </c>
      <c r="G158" s="33">
        <f t="shared" si="27"/>
        <v>-1.3857287499995437</v>
      </c>
      <c r="H158" s="33"/>
      <c r="I158" s="33"/>
      <c r="K158" s="33">
        <f>+G158</f>
        <v>-1.3857287499995437</v>
      </c>
      <c r="L158" s="33"/>
      <c r="M158" s="33"/>
      <c r="N158" s="33"/>
      <c r="O158" s="33">
        <f t="shared" ca="1" si="28"/>
        <v>-1.3910420404738164</v>
      </c>
      <c r="P158" s="33"/>
      <c r="Q158" s="36">
        <f t="shared" si="29"/>
        <v>40835.407399999996</v>
      </c>
      <c r="R158" s="33" t="s">
        <v>78</v>
      </c>
    </row>
    <row r="159" spans="1:33" x14ac:dyDescent="0.2">
      <c r="A159" s="59" t="s">
        <v>538</v>
      </c>
      <c r="B159" s="61" t="s">
        <v>55</v>
      </c>
      <c r="C159" s="72">
        <v>55890.042000000001</v>
      </c>
      <c r="D159" s="60" t="s">
        <v>85</v>
      </c>
      <c r="E159" s="33">
        <f t="shared" si="25"/>
        <v>10484.996386718733</v>
      </c>
      <c r="F159" s="41">
        <f t="shared" si="26"/>
        <v>10485.5</v>
      </c>
      <c r="G159" s="33">
        <f t="shared" si="27"/>
        <v>-1.4004042500018841</v>
      </c>
      <c r="H159" s="33"/>
      <c r="I159" s="33">
        <f>+G159</f>
        <v>-1.4004042500018841</v>
      </c>
      <c r="J159" s="33"/>
      <c r="K159" s="33"/>
      <c r="L159" s="33"/>
      <c r="M159" s="33"/>
      <c r="N159" s="33"/>
      <c r="O159" s="33">
        <f t="shared" ca="1" si="28"/>
        <v>-1.391039164660183</v>
      </c>
      <c r="P159" s="33"/>
      <c r="Q159" s="36">
        <f t="shared" si="29"/>
        <v>40871.542000000001</v>
      </c>
    </row>
    <row r="160" spans="1:33" x14ac:dyDescent="0.2">
      <c r="A160" s="59" t="s">
        <v>544</v>
      </c>
      <c r="B160" s="61" t="s">
        <v>55</v>
      </c>
      <c r="C160" s="72">
        <v>56271.009700000002</v>
      </c>
      <c r="D160" s="60" t="s">
        <v>85</v>
      </c>
      <c r="E160" s="33">
        <f t="shared" si="25"/>
        <v>10621.999965116867</v>
      </c>
      <c r="F160" s="41">
        <f t="shared" si="26"/>
        <v>10622.5</v>
      </c>
      <c r="G160" s="33">
        <f t="shared" si="27"/>
        <v>-1.3904537499984144</v>
      </c>
      <c r="H160" s="33"/>
      <c r="I160" s="33">
        <f>+G160</f>
        <v>-1.3904537499984144</v>
      </c>
      <c r="J160" s="33"/>
      <c r="L160" s="33"/>
      <c r="M160" s="33"/>
      <c r="N160" s="33"/>
      <c r="O160" s="33">
        <f t="shared" ca="1" si="28"/>
        <v>-1.3910088580088149</v>
      </c>
      <c r="P160" s="33"/>
      <c r="Q160" s="36">
        <f t="shared" si="29"/>
        <v>41252.509700000002</v>
      </c>
    </row>
    <row r="161" spans="1:17" x14ac:dyDescent="0.2">
      <c r="A161" s="59" t="s">
        <v>544</v>
      </c>
      <c r="B161" s="61" t="s">
        <v>55</v>
      </c>
      <c r="C161" s="72">
        <v>56271.010699999999</v>
      </c>
      <c r="D161" s="60" t="s">
        <v>85</v>
      </c>
      <c r="E161" s="33">
        <f t="shared" si="25"/>
        <v>10622.000324736799</v>
      </c>
      <c r="F161" s="41">
        <f t="shared" si="26"/>
        <v>10622.5</v>
      </c>
      <c r="G161" s="33">
        <f t="shared" si="27"/>
        <v>-1.3894537500018487</v>
      </c>
      <c r="H161" s="33"/>
      <c r="I161" s="33">
        <f>+G161</f>
        <v>-1.3894537500018487</v>
      </c>
      <c r="J161" s="33"/>
      <c r="L161" s="33"/>
      <c r="M161" s="33"/>
      <c r="N161" s="33"/>
      <c r="O161" s="33">
        <f t="shared" ca="1" si="28"/>
        <v>-1.3910088580088149</v>
      </c>
      <c r="P161" s="33"/>
      <c r="Q161" s="36">
        <f t="shared" si="29"/>
        <v>41252.510699999999</v>
      </c>
    </row>
    <row r="162" spans="1:17" x14ac:dyDescent="0.2">
      <c r="A162" s="59" t="s">
        <v>544</v>
      </c>
      <c r="B162" s="61" t="s">
        <v>55</v>
      </c>
      <c r="C162" s="72">
        <v>56271.010900000001</v>
      </c>
      <c r="D162" s="60" t="s">
        <v>85</v>
      </c>
      <c r="E162" s="33">
        <f t="shared" si="25"/>
        <v>10622.000396660786</v>
      </c>
      <c r="F162" s="41">
        <f t="shared" si="26"/>
        <v>10622.5</v>
      </c>
      <c r="G162" s="33">
        <f t="shared" si="27"/>
        <v>-1.3892537499996251</v>
      </c>
      <c r="H162" s="33"/>
      <c r="I162" s="33">
        <f>+G162</f>
        <v>-1.3892537499996251</v>
      </c>
      <c r="J162" s="33"/>
      <c r="L162" s="33"/>
      <c r="M162" s="33"/>
      <c r="N162" s="33"/>
      <c r="O162" s="33">
        <f t="shared" ca="1" si="28"/>
        <v>-1.3910088580088149</v>
      </c>
      <c r="P162" s="33"/>
      <c r="Q162" s="36">
        <f t="shared" si="29"/>
        <v>41252.510900000001</v>
      </c>
    </row>
    <row r="163" spans="1:17" x14ac:dyDescent="0.2">
      <c r="A163" s="59" t="s">
        <v>553</v>
      </c>
      <c r="B163" s="61" t="s">
        <v>58</v>
      </c>
      <c r="C163" s="72">
        <v>56948.110999999997</v>
      </c>
      <c r="D163" s="60" t="s">
        <v>85</v>
      </c>
      <c r="E163" s="33">
        <f t="shared" si="25"/>
        <v>10865.499088633185</v>
      </c>
      <c r="F163" s="41">
        <f t="shared" si="26"/>
        <v>10866</v>
      </c>
      <c r="G163" s="33">
        <f t="shared" si="27"/>
        <v>-1.3928910000031465</v>
      </c>
      <c r="H163" s="33"/>
      <c r="I163" s="33">
        <f>+G163</f>
        <v>-1.3928910000031465</v>
      </c>
      <c r="J163" s="33"/>
      <c r="K163" s="33"/>
      <c r="L163" s="33"/>
      <c r="M163" s="33"/>
      <c r="N163" s="33"/>
      <c r="O163" s="33">
        <f t="shared" ca="1" si="28"/>
        <v>-1.3909549918072959</v>
      </c>
      <c r="P163" s="33"/>
      <c r="Q163" s="36">
        <f t="shared" si="29"/>
        <v>41929.610999999997</v>
      </c>
    </row>
    <row r="164" spans="1:17" x14ac:dyDescent="0.2">
      <c r="A164" s="62" t="s">
        <v>558</v>
      </c>
      <c r="B164" s="63" t="s">
        <v>58</v>
      </c>
      <c r="C164" s="73">
        <v>56978.700100000002</v>
      </c>
      <c r="D164" s="64">
        <v>1E-4</v>
      </c>
      <c r="E164" s="33">
        <f t="shared" si="25"/>
        <v>10876.499538697532</v>
      </c>
      <c r="F164" s="41">
        <f t="shared" si="26"/>
        <v>10877</v>
      </c>
      <c r="G164" s="33">
        <f t="shared" si="27"/>
        <v>-1.3916394999978365</v>
      </c>
      <c r="H164" s="33"/>
      <c r="J164" s="33"/>
      <c r="K164" s="33">
        <f>+G164</f>
        <v>-1.3916394999978365</v>
      </c>
      <c r="L164" s="33"/>
      <c r="M164" s="33"/>
      <c r="N164" s="33"/>
      <c r="O164" s="33">
        <f t="shared" ca="1" si="28"/>
        <v>-1.3909525584265292</v>
      </c>
      <c r="P164" s="33"/>
      <c r="Q164" s="36">
        <f t="shared" si="29"/>
        <v>41960.200100000002</v>
      </c>
    </row>
    <row r="165" spans="1:17" x14ac:dyDescent="0.2">
      <c r="A165" s="59" t="s">
        <v>553</v>
      </c>
      <c r="B165" s="61" t="s">
        <v>55</v>
      </c>
      <c r="C165" s="72">
        <v>56980.072</v>
      </c>
      <c r="D165" s="60" t="s">
        <v>85</v>
      </c>
      <c r="E165" s="33">
        <f t="shared" si="25"/>
        <v>10876.99290128235</v>
      </c>
      <c r="F165" s="41">
        <f t="shared" si="26"/>
        <v>10877.5</v>
      </c>
      <c r="G165" s="33">
        <f t="shared" si="27"/>
        <v>-1.4100962500015157</v>
      </c>
      <c r="H165" s="33"/>
      <c r="I165" s="33">
        <f>+G165</f>
        <v>-1.4100962500015157</v>
      </c>
      <c r="J165" s="33"/>
      <c r="K165" s="33"/>
      <c r="L165" s="33"/>
      <c r="M165" s="33"/>
      <c r="N165" s="33"/>
      <c r="O165" s="33">
        <f t="shared" ca="1" si="28"/>
        <v>-1.3909524478183124</v>
      </c>
      <c r="P165" s="33"/>
      <c r="Q165" s="36">
        <f t="shared" si="29"/>
        <v>41961.572</v>
      </c>
    </row>
    <row r="166" spans="1:17" x14ac:dyDescent="0.2">
      <c r="A166" s="62" t="s">
        <v>558</v>
      </c>
      <c r="B166" s="63" t="s">
        <v>58</v>
      </c>
      <c r="C166" s="73">
        <v>57042.662499999999</v>
      </c>
      <c r="D166" s="64">
        <v>2.0000000000000001E-4</v>
      </c>
      <c r="E166" s="33">
        <f t="shared" si="25"/>
        <v>10899.501692641114</v>
      </c>
      <c r="F166" s="41">
        <f t="shared" si="26"/>
        <v>10900</v>
      </c>
      <c r="G166" s="33">
        <f t="shared" si="27"/>
        <v>-1.3856500000038068</v>
      </c>
      <c r="H166" s="33"/>
      <c r="J166" s="33"/>
      <c r="K166" s="33">
        <f t="shared" ref="K166:K171" si="30">+G166</f>
        <v>-1.3856500000038068</v>
      </c>
      <c r="L166" s="33"/>
      <c r="M166" s="33"/>
      <c r="N166" s="33"/>
      <c r="O166" s="33">
        <f t="shared" ca="1" si="28"/>
        <v>-1.3909474704485623</v>
      </c>
      <c r="P166" s="33"/>
      <c r="Q166" s="36">
        <f t="shared" si="29"/>
        <v>42024.162499999999</v>
      </c>
    </row>
    <row r="167" spans="1:17" x14ac:dyDescent="0.2">
      <c r="A167" s="65" t="s">
        <v>0</v>
      </c>
      <c r="B167" s="79" t="s">
        <v>58</v>
      </c>
      <c r="C167" s="74">
        <v>58085.427000000003</v>
      </c>
      <c r="D167" s="66">
        <v>5.0000000000000001E-3</v>
      </c>
      <c r="E167" s="33">
        <f t="shared" si="25"/>
        <v>11274.500591305074</v>
      </c>
      <c r="F167" s="41">
        <f t="shared" si="26"/>
        <v>11275</v>
      </c>
      <c r="G167" s="33">
        <f t="shared" si="27"/>
        <v>-1.3887124999964726</v>
      </c>
      <c r="H167" s="33"/>
      <c r="J167" s="33"/>
      <c r="K167" s="33">
        <f t="shared" si="30"/>
        <v>-1.3887124999964726</v>
      </c>
      <c r="L167" s="33"/>
      <c r="M167" s="33"/>
      <c r="N167" s="33"/>
      <c r="O167" s="33">
        <f t="shared" ca="1" si="28"/>
        <v>-1.3908645142860587</v>
      </c>
      <c r="P167" s="33"/>
      <c r="Q167" s="36">
        <f t="shared" si="29"/>
        <v>43066.927000000003</v>
      </c>
    </row>
    <row r="168" spans="1:17" x14ac:dyDescent="0.2">
      <c r="A168" s="65" t="s">
        <v>0</v>
      </c>
      <c r="B168" s="79" t="s">
        <v>55</v>
      </c>
      <c r="C168" s="74">
        <v>58092.377999999997</v>
      </c>
      <c r="D168" s="66">
        <v>0.01</v>
      </c>
      <c r="E168" s="33">
        <f t="shared" si="25"/>
        <v>11277.000309452949</v>
      </c>
      <c r="F168" s="41">
        <f t="shared" si="26"/>
        <v>11277.5</v>
      </c>
      <c r="G168" s="33">
        <f t="shared" si="27"/>
        <v>-1.3894962500053225</v>
      </c>
      <c r="H168" s="33"/>
      <c r="J168" s="33"/>
      <c r="K168" s="33">
        <f t="shared" si="30"/>
        <v>-1.3894962500053225</v>
      </c>
      <c r="L168" s="33"/>
      <c r="M168" s="33"/>
      <c r="N168" s="33"/>
      <c r="O168" s="33">
        <f t="shared" ca="1" si="28"/>
        <v>-1.3908639612449754</v>
      </c>
      <c r="P168" s="33"/>
      <c r="Q168" s="36">
        <f t="shared" si="29"/>
        <v>43073.877999999997</v>
      </c>
    </row>
    <row r="169" spans="1:17" x14ac:dyDescent="0.2">
      <c r="A169" s="67" t="s">
        <v>559</v>
      </c>
      <c r="B169" s="68" t="s">
        <v>58</v>
      </c>
      <c r="C169" s="75">
        <v>59634.279600000002</v>
      </c>
      <c r="D169" s="77">
        <v>3.5000000000000001E-3</v>
      </c>
      <c r="E169" s="33">
        <f t="shared" ref="E169:E171" si="31">+(C169-C$7)/C$8</f>
        <v>11831.498858116811</v>
      </c>
      <c r="F169" s="41">
        <f t="shared" ref="F169:F171" si="32">ROUND(2*E169,0)/2+0.5</f>
        <v>11832</v>
      </c>
      <c r="G169" s="33">
        <f t="shared" ref="G169:G171" si="33">+C169-(C$7+F169*C$8)</f>
        <v>-1.3935320000018692</v>
      </c>
      <c r="H169" s="33"/>
      <c r="J169" s="33"/>
      <c r="K169" s="33">
        <f t="shared" si="30"/>
        <v>-1.3935320000018692</v>
      </c>
      <c r="L169" s="33"/>
      <c r="M169" s="33"/>
      <c r="N169" s="33"/>
      <c r="O169" s="33">
        <f t="shared" ref="O169:O171" ca="1" si="34">+C$11+C$12*$F169</f>
        <v>-1.3907412967326866</v>
      </c>
      <c r="P169" s="33"/>
      <c r="Q169" s="36">
        <f t="shared" ref="Q169:Q171" si="35">+C169-15018.5</f>
        <v>44615.779600000002</v>
      </c>
    </row>
    <row r="170" spans="1:17" x14ac:dyDescent="0.2">
      <c r="A170" s="69" t="s">
        <v>560</v>
      </c>
      <c r="B170" s="80" t="s">
        <v>55</v>
      </c>
      <c r="C170" s="75">
        <v>59916.526999999769</v>
      </c>
      <c r="D170" s="77">
        <v>2E-3</v>
      </c>
      <c r="E170" s="33">
        <f t="shared" si="31"/>
        <v>11933.000648934083</v>
      </c>
      <c r="F170" s="41">
        <f t="shared" si="32"/>
        <v>11933.5</v>
      </c>
      <c r="G170" s="33">
        <f t="shared" si="33"/>
        <v>-1.3885522502314416</v>
      </c>
      <c r="H170" s="33"/>
      <c r="J170" s="33"/>
      <c r="K170" s="33">
        <f t="shared" si="30"/>
        <v>-1.3885522502314416</v>
      </c>
      <c r="L170" s="33"/>
      <c r="M170" s="33"/>
      <c r="N170" s="33"/>
      <c r="O170" s="33">
        <f t="shared" ca="1" si="34"/>
        <v>-1.3907188432647024</v>
      </c>
      <c r="P170" s="33"/>
      <c r="Q170" s="36">
        <f t="shared" si="35"/>
        <v>44898.026999999769</v>
      </c>
    </row>
    <row r="171" spans="1:17" x14ac:dyDescent="0.2">
      <c r="A171" s="69" t="s">
        <v>560</v>
      </c>
      <c r="B171" s="80" t="s">
        <v>55</v>
      </c>
      <c r="C171" s="75">
        <v>59955.464000000153</v>
      </c>
      <c r="D171" s="77">
        <v>5.0000000000000001E-3</v>
      </c>
      <c r="E171" s="33">
        <f t="shared" si="31"/>
        <v>11947.003170229566</v>
      </c>
      <c r="F171" s="41">
        <f t="shared" si="32"/>
        <v>11947.5</v>
      </c>
      <c r="G171" s="33">
        <f t="shared" si="33"/>
        <v>-1.3815412498515798</v>
      </c>
      <c r="H171" s="33"/>
      <c r="J171" s="33"/>
      <c r="K171" s="33">
        <f t="shared" si="30"/>
        <v>-1.3815412498515798</v>
      </c>
      <c r="L171" s="33"/>
      <c r="M171" s="33"/>
      <c r="N171" s="33"/>
      <c r="O171" s="33">
        <f t="shared" ca="1" si="34"/>
        <v>-1.3907157462346356</v>
      </c>
      <c r="P171" s="33"/>
      <c r="Q171" s="36">
        <f t="shared" si="35"/>
        <v>44936.964000000153</v>
      </c>
    </row>
    <row r="172" spans="1:17" x14ac:dyDescent="0.2">
      <c r="B172" s="15"/>
      <c r="C172" s="76"/>
      <c r="D172" s="11"/>
    </row>
    <row r="173" spans="1:17" x14ac:dyDescent="0.2">
      <c r="B173" s="15"/>
      <c r="C173" s="76"/>
      <c r="D173" s="11"/>
    </row>
    <row r="174" spans="1:17" x14ac:dyDescent="0.2">
      <c r="B174" s="15"/>
      <c r="C174" s="76"/>
      <c r="D174" s="11"/>
    </row>
    <row r="175" spans="1:17" x14ac:dyDescent="0.2">
      <c r="B175" s="15"/>
      <c r="C175" s="76"/>
      <c r="D175" s="11"/>
    </row>
    <row r="176" spans="1:17" x14ac:dyDescent="0.2">
      <c r="B176" s="15"/>
      <c r="C176" s="76"/>
      <c r="D176" s="11"/>
    </row>
    <row r="177" spans="2:4" x14ac:dyDescent="0.2">
      <c r="B177" s="15"/>
      <c r="C177" s="11"/>
      <c r="D177" s="11"/>
    </row>
    <row r="178" spans="2:4" x14ac:dyDescent="0.2">
      <c r="B178" s="15"/>
      <c r="C178" s="11"/>
      <c r="D178" s="11"/>
    </row>
    <row r="179" spans="2:4" x14ac:dyDescent="0.2">
      <c r="B179" s="15"/>
      <c r="C179" s="11"/>
      <c r="D179" s="11"/>
    </row>
    <row r="180" spans="2:4" x14ac:dyDescent="0.2">
      <c r="B180" s="15"/>
      <c r="C180" s="11"/>
      <c r="D180" s="11"/>
    </row>
    <row r="181" spans="2:4" x14ac:dyDescent="0.2">
      <c r="B181" s="15"/>
      <c r="C181" s="11"/>
      <c r="D181" s="11"/>
    </row>
    <row r="182" spans="2:4" x14ac:dyDescent="0.2">
      <c r="B182" s="15"/>
      <c r="C182" s="11"/>
      <c r="D182" s="11"/>
    </row>
    <row r="183" spans="2:4" x14ac:dyDescent="0.2">
      <c r="B183" s="15"/>
      <c r="C183" s="11"/>
      <c r="D183" s="11"/>
    </row>
    <row r="184" spans="2:4" x14ac:dyDescent="0.2">
      <c r="B184" s="15"/>
      <c r="C184" s="11"/>
      <c r="D184" s="11"/>
    </row>
    <row r="185" spans="2:4" x14ac:dyDescent="0.2">
      <c r="B185" s="15"/>
      <c r="C185" s="11"/>
      <c r="D185" s="11"/>
    </row>
    <row r="186" spans="2:4" x14ac:dyDescent="0.2">
      <c r="B186" s="15"/>
      <c r="C186" s="11"/>
      <c r="D186" s="11"/>
    </row>
    <row r="187" spans="2:4" x14ac:dyDescent="0.2">
      <c r="B187" s="15"/>
      <c r="C187" s="11"/>
      <c r="D187" s="11"/>
    </row>
    <row r="188" spans="2:4" x14ac:dyDescent="0.2">
      <c r="B188" s="15"/>
      <c r="C188" s="11"/>
      <c r="D188" s="11"/>
    </row>
    <row r="189" spans="2:4" x14ac:dyDescent="0.2">
      <c r="B189" s="15"/>
      <c r="C189" s="11"/>
      <c r="D189" s="11"/>
    </row>
    <row r="190" spans="2:4" x14ac:dyDescent="0.2">
      <c r="B190" s="15"/>
      <c r="C190" s="11"/>
      <c r="D190" s="11"/>
    </row>
    <row r="191" spans="2:4" x14ac:dyDescent="0.2">
      <c r="B191" s="15"/>
      <c r="C191" s="11"/>
      <c r="D191" s="11"/>
    </row>
    <row r="192" spans="2:4" x14ac:dyDescent="0.2">
      <c r="B192" s="15"/>
      <c r="C192" s="11"/>
      <c r="D192" s="11"/>
    </row>
    <row r="193" spans="2:4" x14ac:dyDescent="0.2">
      <c r="B193" s="15"/>
      <c r="C193" s="11"/>
      <c r="D193" s="11"/>
    </row>
    <row r="194" spans="2:4" x14ac:dyDescent="0.2">
      <c r="B194" s="15"/>
      <c r="C194" s="11"/>
      <c r="D194" s="11"/>
    </row>
    <row r="195" spans="2:4" x14ac:dyDescent="0.2">
      <c r="B195" s="15"/>
      <c r="C195" s="11"/>
      <c r="D195" s="11"/>
    </row>
    <row r="196" spans="2:4" x14ac:dyDescent="0.2">
      <c r="B196" s="15"/>
      <c r="C196" s="11"/>
      <c r="D196" s="11"/>
    </row>
    <row r="197" spans="2:4" x14ac:dyDescent="0.2">
      <c r="B197" s="15"/>
      <c r="C197" s="11"/>
      <c r="D197" s="11"/>
    </row>
    <row r="198" spans="2:4" x14ac:dyDescent="0.2">
      <c r="B198" s="15"/>
      <c r="C198" s="11"/>
      <c r="D198" s="11"/>
    </row>
    <row r="199" spans="2:4" x14ac:dyDescent="0.2">
      <c r="B199" s="15"/>
      <c r="C199" s="11"/>
      <c r="D199" s="11"/>
    </row>
    <row r="200" spans="2:4" x14ac:dyDescent="0.2">
      <c r="B200" s="15"/>
      <c r="C200" s="11"/>
      <c r="D200" s="11"/>
    </row>
    <row r="201" spans="2:4" x14ac:dyDescent="0.2">
      <c r="B201" s="15"/>
      <c r="C201" s="11"/>
      <c r="D201" s="11"/>
    </row>
    <row r="202" spans="2:4" x14ac:dyDescent="0.2">
      <c r="B202" s="15"/>
      <c r="C202" s="11"/>
      <c r="D202" s="11"/>
    </row>
    <row r="203" spans="2:4" x14ac:dyDescent="0.2">
      <c r="B203" s="15"/>
      <c r="C203" s="11"/>
      <c r="D203" s="11"/>
    </row>
    <row r="204" spans="2:4" x14ac:dyDescent="0.2">
      <c r="B204" s="15"/>
      <c r="C204" s="11"/>
      <c r="D204" s="11"/>
    </row>
    <row r="205" spans="2:4" x14ac:dyDescent="0.2">
      <c r="B205" s="15"/>
      <c r="C205" s="11"/>
      <c r="D205" s="11"/>
    </row>
    <row r="206" spans="2:4" x14ac:dyDescent="0.2">
      <c r="B206" s="15"/>
      <c r="C206" s="11"/>
      <c r="D206" s="11"/>
    </row>
    <row r="207" spans="2:4" x14ac:dyDescent="0.2">
      <c r="B207" s="15"/>
      <c r="C207" s="11"/>
      <c r="D207" s="11"/>
    </row>
    <row r="208" spans="2:4" x14ac:dyDescent="0.2">
      <c r="B208" s="15"/>
      <c r="C208" s="11"/>
      <c r="D208" s="11"/>
    </row>
    <row r="209" spans="2:4" x14ac:dyDescent="0.2">
      <c r="B209" s="15"/>
      <c r="C209" s="11"/>
      <c r="D209" s="11"/>
    </row>
    <row r="210" spans="2:4" x14ac:dyDescent="0.2">
      <c r="B210" s="15"/>
      <c r="C210" s="11"/>
      <c r="D210" s="11"/>
    </row>
    <row r="211" spans="2:4" x14ac:dyDescent="0.2">
      <c r="B211" s="15"/>
      <c r="C211" s="11"/>
      <c r="D211" s="11"/>
    </row>
    <row r="212" spans="2:4" x14ac:dyDescent="0.2">
      <c r="B212" s="15"/>
      <c r="C212" s="11"/>
      <c r="D212" s="11"/>
    </row>
    <row r="213" spans="2:4" x14ac:dyDescent="0.2">
      <c r="B213" s="15"/>
      <c r="C213" s="11"/>
      <c r="D213" s="11"/>
    </row>
    <row r="214" spans="2:4" x14ac:dyDescent="0.2">
      <c r="B214" s="15"/>
      <c r="C214" s="11"/>
      <c r="D214" s="11"/>
    </row>
    <row r="215" spans="2:4" x14ac:dyDescent="0.2">
      <c r="B215" s="15"/>
      <c r="C215" s="11"/>
      <c r="D215" s="11"/>
    </row>
    <row r="216" spans="2:4" x14ac:dyDescent="0.2">
      <c r="B216" s="15"/>
      <c r="C216" s="11"/>
      <c r="D216" s="11"/>
    </row>
    <row r="217" spans="2:4" x14ac:dyDescent="0.2">
      <c r="B217" s="15"/>
      <c r="C217" s="11"/>
      <c r="D217" s="11"/>
    </row>
    <row r="218" spans="2:4" x14ac:dyDescent="0.2">
      <c r="B218" s="15"/>
      <c r="C218" s="11"/>
      <c r="D218" s="11"/>
    </row>
    <row r="219" spans="2:4" x14ac:dyDescent="0.2">
      <c r="B219" s="15"/>
      <c r="C219" s="11"/>
      <c r="D219" s="11"/>
    </row>
    <row r="220" spans="2:4" x14ac:dyDescent="0.2">
      <c r="B220" s="15"/>
      <c r="C220" s="11"/>
      <c r="D220" s="11"/>
    </row>
    <row r="221" spans="2:4" x14ac:dyDescent="0.2">
      <c r="B221" s="15"/>
      <c r="C221" s="11"/>
      <c r="D221" s="11"/>
    </row>
    <row r="222" spans="2:4" x14ac:dyDescent="0.2">
      <c r="B222" s="15"/>
      <c r="C222" s="11"/>
      <c r="D222" s="11"/>
    </row>
    <row r="223" spans="2:4" x14ac:dyDescent="0.2">
      <c r="B223" s="15"/>
      <c r="C223" s="11"/>
      <c r="D223" s="11"/>
    </row>
    <row r="224" spans="2:4" x14ac:dyDescent="0.2">
      <c r="B224" s="15"/>
      <c r="C224" s="11"/>
      <c r="D224" s="11"/>
    </row>
    <row r="225" spans="2:4" x14ac:dyDescent="0.2">
      <c r="B225" s="15"/>
      <c r="C225" s="11"/>
      <c r="D225" s="11"/>
    </row>
    <row r="226" spans="2:4" x14ac:dyDescent="0.2">
      <c r="B226" s="15"/>
      <c r="C226" s="11"/>
      <c r="D226" s="11"/>
    </row>
    <row r="227" spans="2:4" x14ac:dyDescent="0.2">
      <c r="B227" s="15"/>
      <c r="C227" s="11"/>
      <c r="D227" s="11"/>
    </row>
    <row r="228" spans="2:4" x14ac:dyDescent="0.2">
      <c r="B228" s="15"/>
      <c r="C228" s="11"/>
      <c r="D228" s="11"/>
    </row>
    <row r="229" spans="2:4" x14ac:dyDescent="0.2">
      <c r="B229" s="15"/>
      <c r="C229" s="11"/>
      <c r="D229" s="11"/>
    </row>
    <row r="230" spans="2:4" x14ac:dyDescent="0.2">
      <c r="B230" s="15"/>
      <c r="C230" s="11"/>
      <c r="D230" s="11"/>
    </row>
    <row r="231" spans="2:4" x14ac:dyDescent="0.2">
      <c r="B231" s="15"/>
      <c r="C231" s="11"/>
      <c r="D231" s="11"/>
    </row>
    <row r="232" spans="2:4" x14ac:dyDescent="0.2">
      <c r="B232" s="15"/>
      <c r="C232" s="11"/>
      <c r="D232" s="11"/>
    </row>
    <row r="233" spans="2:4" x14ac:dyDescent="0.2">
      <c r="B233" s="15"/>
      <c r="C233" s="11"/>
      <c r="D233" s="11"/>
    </row>
    <row r="234" spans="2:4" x14ac:dyDescent="0.2">
      <c r="B234" s="15"/>
      <c r="C234" s="11"/>
      <c r="D234" s="11"/>
    </row>
    <row r="235" spans="2:4" x14ac:dyDescent="0.2">
      <c r="B235" s="15"/>
      <c r="C235" s="11"/>
      <c r="D235" s="11"/>
    </row>
    <row r="236" spans="2:4" x14ac:dyDescent="0.2">
      <c r="B236" s="15"/>
      <c r="C236" s="11"/>
      <c r="D236" s="11"/>
    </row>
    <row r="237" spans="2:4" x14ac:dyDescent="0.2">
      <c r="B237" s="15"/>
      <c r="C237" s="11"/>
      <c r="D237" s="11"/>
    </row>
    <row r="238" spans="2:4" x14ac:dyDescent="0.2">
      <c r="B238" s="15"/>
      <c r="C238" s="11"/>
      <c r="D238" s="11"/>
    </row>
    <row r="239" spans="2:4" x14ac:dyDescent="0.2">
      <c r="B239" s="15"/>
      <c r="C239" s="11"/>
      <c r="D239" s="11"/>
    </row>
    <row r="240" spans="2:4" x14ac:dyDescent="0.2">
      <c r="B240" s="15"/>
      <c r="C240" s="11"/>
      <c r="D240" s="11"/>
    </row>
    <row r="241" spans="2:4" x14ac:dyDescent="0.2">
      <c r="B241" s="15"/>
      <c r="C241" s="11"/>
      <c r="D241" s="11"/>
    </row>
    <row r="242" spans="2:4" x14ac:dyDescent="0.2">
      <c r="B242" s="15"/>
      <c r="C242" s="11"/>
      <c r="D242" s="11"/>
    </row>
    <row r="243" spans="2:4" x14ac:dyDescent="0.2">
      <c r="B243" s="15"/>
      <c r="C243" s="11"/>
      <c r="D243" s="11"/>
    </row>
    <row r="244" spans="2:4" x14ac:dyDescent="0.2">
      <c r="B244" s="15"/>
      <c r="C244" s="11"/>
      <c r="D244" s="11"/>
    </row>
    <row r="245" spans="2:4" x14ac:dyDescent="0.2">
      <c r="B245" s="15"/>
      <c r="C245" s="11"/>
      <c r="D245" s="11"/>
    </row>
    <row r="246" spans="2:4" x14ac:dyDescent="0.2">
      <c r="B246" s="15"/>
      <c r="C246" s="11"/>
      <c r="D246" s="11"/>
    </row>
    <row r="247" spans="2:4" x14ac:dyDescent="0.2">
      <c r="B247" s="15"/>
      <c r="C247" s="11"/>
      <c r="D247" s="11"/>
    </row>
    <row r="248" spans="2:4" x14ac:dyDescent="0.2">
      <c r="B248" s="15"/>
      <c r="C248" s="11"/>
      <c r="D248" s="11"/>
    </row>
    <row r="249" spans="2:4" x14ac:dyDescent="0.2">
      <c r="B249" s="15"/>
      <c r="C249" s="11"/>
      <c r="D249" s="11"/>
    </row>
    <row r="250" spans="2:4" x14ac:dyDescent="0.2">
      <c r="B250" s="15"/>
      <c r="C250" s="11"/>
      <c r="D250" s="11"/>
    </row>
    <row r="251" spans="2:4" x14ac:dyDescent="0.2">
      <c r="B251" s="15"/>
      <c r="C251" s="11"/>
      <c r="D251" s="11"/>
    </row>
    <row r="252" spans="2:4" x14ac:dyDescent="0.2">
      <c r="B252" s="15"/>
      <c r="C252" s="11"/>
      <c r="D252" s="11"/>
    </row>
    <row r="253" spans="2:4" x14ac:dyDescent="0.2">
      <c r="B253" s="15"/>
      <c r="C253" s="11"/>
      <c r="D253" s="11"/>
    </row>
    <row r="254" spans="2:4" x14ac:dyDescent="0.2">
      <c r="B254" s="15"/>
      <c r="C254" s="11"/>
      <c r="D254" s="11"/>
    </row>
    <row r="255" spans="2:4" x14ac:dyDescent="0.2">
      <c r="B255" s="15"/>
      <c r="C255" s="11"/>
      <c r="D255" s="11"/>
    </row>
    <row r="256" spans="2:4" x14ac:dyDescent="0.2">
      <c r="B256" s="15"/>
      <c r="C256" s="11"/>
      <c r="D256" s="11"/>
    </row>
    <row r="257" spans="2:4" x14ac:dyDescent="0.2">
      <c r="B257" s="15"/>
      <c r="C257" s="11"/>
      <c r="D257" s="11"/>
    </row>
    <row r="258" spans="2:4" x14ac:dyDescent="0.2">
      <c r="B258" s="15"/>
      <c r="C258" s="11"/>
      <c r="D258" s="11"/>
    </row>
    <row r="259" spans="2:4" x14ac:dyDescent="0.2">
      <c r="B259" s="15"/>
      <c r="C259" s="11"/>
      <c r="D259" s="11"/>
    </row>
    <row r="260" spans="2:4" x14ac:dyDescent="0.2">
      <c r="B260" s="15"/>
      <c r="C260" s="11"/>
      <c r="D260" s="11"/>
    </row>
    <row r="261" spans="2:4" x14ac:dyDescent="0.2">
      <c r="B261" s="15"/>
      <c r="C261" s="11"/>
      <c r="D261" s="11"/>
    </row>
    <row r="262" spans="2:4" x14ac:dyDescent="0.2">
      <c r="B262" s="15"/>
      <c r="C262" s="11"/>
      <c r="D262" s="11"/>
    </row>
    <row r="263" spans="2:4" x14ac:dyDescent="0.2">
      <c r="B263" s="15"/>
      <c r="C263" s="11"/>
      <c r="D263" s="11"/>
    </row>
    <row r="264" spans="2:4" x14ac:dyDescent="0.2">
      <c r="B264" s="15"/>
      <c r="C264" s="11"/>
      <c r="D264" s="11"/>
    </row>
    <row r="265" spans="2:4" x14ac:dyDescent="0.2">
      <c r="B265" s="15"/>
      <c r="C265" s="11"/>
      <c r="D265" s="11"/>
    </row>
    <row r="266" spans="2:4" x14ac:dyDescent="0.2">
      <c r="B266" s="15"/>
      <c r="C266" s="11"/>
      <c r="D266" s="11"/>
    </row>
    <row r="267" spans="2:4" x14ac:dyDescent="0.2">
      <c r="B267" s="15"/>
      <c r="C267" s="11"/>
      <c r="D267" s="11"/>
    </row>
    <row r="268" spans="2:4" x14ac:dyDescent="0.2">
      <c r="B268" s="15"/>
      <c r="C268" s="11"/>
      <c r="D268" s="11"/>
    </row>
    <row r="269" spans="2:4" x14ac:dyDescent="0.2">
      <c r="B269" s="15"/>
      <c r="C269" s="11"/>
      <c r="D269" s="11"/>
    </row>
    <row r="270" spans="2:4" x14ac:dyDescent="0.2">
      <c r="B270" s="15"/>
      <c r="C270" s="11"/>
      <c r="D270" s="11"/>
    </row>
    <row r="271" spans="2:4" x14ac:dyDescent="0.2">
      <c r="B271" s="15"/>
      <c r="C271" s="11"/>
      <c r="D271" s="11"/>
    </row>
    <row r="272" spans="2:4" x14ac:dyDescent="0.2">
      <c r="B272" s="15"/>
      <c r="C272" s="11"/>
      <c r="D272" s="11"/>
    </row>
    <row r="273" spans="2:4" x14ac:dyDescent="0.2">
      <c r="B273" s="15"/>
      <c r="C273" s="11"/>
      <c r="D273" s="11"/>
    </row>
    <row r="274" spans="2:4" x14ac:dyDescent="0.2">
      <c r="B274" s="15"/>
      <c r="C274" s="11"/>
      <c r="D274" s="11"/>
    </row>
    <row r="275" spans="2:4" x14ac:dyDescent="0.2">
      <c r="B275" s="15"/>
      <c r="C275" s="11"/>
      <c r="D275" s="11"/>
    </row>
    <row r="276" spans="2:4" x14ac:dyDescent="0.2">
      <c r="B276" s="15"/>
      <c r="C276" s="11"/>
      <c r="D276" s="11"/>
    </row>
    <row r="277" spans="2:4" x14ac:dyDescent="0.2">
      <c r="B277" s="15"/>
      <c r="C277" s="11"/>
      <c r="D277" s="11"/>
    </row>
    <row r="278" spans="2:4" x14ac:dyDescent="0.2">
      <c r="B278" s="15"/>
      <c r="C278" s="11"/>
      <c r="D278" s="11"/>
    </row>
    <row r="279" spans="2:4" x14ac:dyDescent="0.2">
      <c r="B279" s="15"/>
      <c r="C279" s="11"/>
      <c r="D279" s="11"/>
    </row>
    <row r="280" spans="2:4" x14ac:dyDescent="0.2">
      <c r="B280" s="15"/>
      <c r="C280" s="11"/>
      <c r="D280" s="11"/>
    </row>
    <row r="281" spans="2:4" x14ac:dyDescent="0.2">
      <c r="B281" s="15"/>
      <c r="C281" s="11"/>
      <c r="D281" s="11"/>
    </row>
    <row r="282" spans="2:4" x14ac:dyDescent="0.2">
      <c r="B282" s="15"/>
      <c r="C282" s="11"/>
      <c r="D282" s="11"/>
    </row>
    <row r="283" spans="2:4" x14ac:dyDescent="0.2">
      <c r="B283" s="15"/>
      <c r="C283" s="11"/>
      <c r="D283" s="11"/>
    </row>
    <row r="284" spans="2:4" x14ac:dyDescent="0.2">
      <c r="B284" s="15"/>
      <c r="C284" s="11"/>
      <c r="D284" s="11"/>
    </row>
    <row r="285" spans="2:4" x14ac:dyDescent="0.2">
      <c r="B285" s="15"/>
    </row>
    <row r="286" spans="2:4" x14ac:dyDescent="0.2">
      <c r="B286" s="15"/>
    </row>
  </sheetData>
  <phoneticPr fontId="7" type="noConversion"/>
  <hyperlinks>
    <hyperlink ref="H65004" r:id="rId1" display="http://vsolj.cetus-net.org/bulletin.html" xr:uid="{00000000-0004-0000-0000-000000000000}"/>
    <hyperlink ref="H64997" r:id="rId2" display="https://www.aavso.org/ejaavso" xr:uid="{00000000-0004-0000-0000-000001000000}"/>
    <hyperlink ref="AP1148" r:id="rId3" display="http://cdsbib.u-strasbg.fr/cgi-bin/cdsbib?1990RMxAA..21..381G" xr:uid="{00000000-0004-0000-0000-000002000000}"/>
    <hyperlink ref="AP1152" r:id="rId4" display="http://cdsbib.u-strasbg.fr/cgi-bin/cdsbib?1990RMxAA..21..381G" xr:uid="{00000000-0004-0000-0000-000003000000}"/>
    <hyperlink ref="AP1151" r:id="rId5" display="http://cdsbib.u-strasbg.fr/cgi-bin/cdsbib?1990RMxAA..21..381G" xr:uid="{00000000-0004-0000-0000-000004000000}"/>
    <hyperlink ref="AP1132" r:id="rId6" display="http://cdsbib.u-strasbg.fr/cgi-bin/cdsbib?1990RMxAA..21..381G" xr:uid="{00000000-0004-0000-0000-000005000000}"/>
    <hyperlink ref="I65004" r:id="rId7" display="http://vsolj.cetus-net.org/bulletin.html" xr:uid="{00000000-0004-0000-0000-000006000000}"/>
    <hyperlink ref="AQ1288" r:id="rId8" display="http://cdsbib.u-strasbg.fr/cgi-bin/cdsbib?1990RMxAA..21..381G" xr:uid="{00000000-0004-0000-0000-000007000000}"/>
    <hyperlink ref="AQ56054" r:id="rId9" display="http://cdsbib.u-strasbg.fr/cgi-bin/cdsbib?1990RMxAA..21..381G" xr:uid="{00000000-0004-0000-0000-000008000000}"/>
    <hyperlink ref="AQ1289" r:id="rId10" display="http://cdsbib.u-strasbg.fr/cgi-bin/cdsbib?1990RMxAA..21..381G" xr:uid="{00000000-0004-0000-0000-000009000000}"/>
    <hyperlink ref="H65001" r:id="rId11" display="https://www.aavso.org/ejaavso" xr:uid="{00000000-0004-0000-0000-00000A000000}"/>
    <hyperlink ref="H2174" r:id="rId12" display="http://vsolj.cetus-net.org/bulletin.html" xr:uid="{00000000-0004-0000-0000-00000B000000}"/>
    <hyperlink ref="AP3418" r:id="rId13" display="http://cdsbib.u-strasbg.fr/cgi-bin/cdsbib?1990RMxAA..21..381G" xr:uid="{00000000-0004-0000-0000-00000C000000}"/>
    <hyperlink ref="AP3421" r:id="rId14" display="http://cdsbib.u-strasbg.fr/cgi-bin/cdsbib?1990RMxAA..21..381G" xr:uid="{00000000-0004-0000-0000-00000D000000}"/>
    <hyperlink ref="AP3419" r:id="rId15" display="http://cdsbib.u-strasbg.fr/cgi-bin/cdsbib?1990RMxAA..21..381G" xr:uid="{00000000-0004-0000-0000-00000E000000}"/>
    <hyperlink ref="AP3403" r:id="rId16" display="http://cdsbib.u-strasbg.fr/cgi-bin/cdsbib?1990RMxAA..21..381G" xr:uid="{00000000-0004-0000-0000-00000F000000}"/>
    <hyperlink ref="I2174" r:id="rId17" display="http://vsolj.cetus-net.org/bulletin.html" xr:uid="{00000000-0004-0000-0000-000010000000}"/>
    <hyperlink ref="AQ3632" r:id="rId18" display="http://cdsbib.u-strasbg.fr/cgi-bin/cdsbib?1990RMxAA..21..381G" xr:uid="{00000000-0004-0000-0000-000011000000}"/>
    <hyperlink ref="AQ333" r:id="rId19" display="http://cdsbib.u-strasbg.fr/cgi-bin/cdsbib?1990RMxAA..21..381G" xr:uid="{00000000-0004-0000-0000-000012000000}"/>
    <hyperlink ref="AQ3636" r:id="rId20" display="http://cdsbib.u-strasbg.fr/cgi-bin/cdsbib?1990RMxAA..21..381G" xr:uid="{00000000-0004-0000-0000-000013000000}"/>
    <hyperlink ref="H64711" r:id="rId21" display="http://vsolj.cetus-net.org/bulletin.html" xr:uid="{00000000-0004-0000-0000-000014000000}"/>
    <hyperlink ref="H64704" r:id="rId22" display="https://www.aavso.org/ejaavso" xr:uid="{00000000-0004-0000-0000-000015000000}"/>
    <hyperlink ref="I64711" r:id="rId23" display="http://vsolj.cetus-net.org/bulletin.html" xr:uid="{00000000-0004-0000-0000-000016000000}"/>
    <hyperlink ref="AQ58362" r:id="rId24" display="http://cdsbib.u-strasbg.fr/cgi-bin/cdsbib?1990RMxAA..21..381G" xr:uid="{00000000-0004-0000-0000-000017000000}"/>
    <hyperlink ref="H64708" r:id="rId25" display="https://www.aavso.org/ejaavso" xr:uid="{00000000-0004-0000-0000-000018000000}"/>
    <hyperlink ref="AP5726" r:id="rId26" display="http://cdsbib.u-strasbg.fr/cgi-bin/cdsbib?1990RMxAA..21..381G" xr:uid="{00000000-0004-0000-0000-000019000000}"/>
    <hyperlink ref="AP5729" r:id="rId27" display="http://cdsbib.u-strasbg.fr/cgi-bin/cdsbib?1990RMxAA..21..381G" xr:uid="{00000000-0004-0000-0000-00001A000000}"/>
    <hyperlink ref="AP5727" r:id="rId28" display="http://cdsbib.u-strasbg.fr/cgi-bin/cdsbib?1990RMxAA..21..381G" xr:uid="{00000000-0004-0000-0000-00001B000000}"/>
    <hyperlink ref="AP5711" r:id="rId29" display="http://cdsbib.u-strasbg.fr/cgi-bin/cdsbib?1990RMxAA..21..381G" xr:uid="{00000000-0004-0000-0000-00001C000000}"/>
    <hyperlink ref="AQ5940" r:id="rId30" display="http://cdsbib.u-strasbg.fr/cgi-bin/cdsbib?1990RMxAA..21..381G" xr:uid="{00000000-0004-0000-0000-00001D000000}"/>
    <hyperlink ref="AQ5944" r:id="rId31" display="http://cdsbib.u-strasbg.fr/cgi-bin/cdsbib?1990RMxAA..21..381G" xr:uid="{00000000-0004-0000-0000-00001E000000}"/>
    <hyperlink ref="AQ90" r:id="rId32" display="http://cdsbib.u-strasbg.fr/cgi-bin/cdsbib?1990RMxAA..21..381G" xr:uid="{00000000-0004-0000-0000-00001F000000}"/>
    <hyperlink ref="I2832" r:id="rId33" display="http://vsolj.cetus-net.org/bulletin.html" xr:uid="{00000000-0004-0000-0000-000020000000}"/>
    <hyperlink ref="H2832" r:id="rId34" display="http://vsolj.cetus-net.org/bulletin.html" xr:uid="{00000000-0004-0000-0000-000021000000}"/>
    <hyperlink ref="AQ749" r:id="rId35" display="http://cdsbib.u-strasbg.fr/cgi-bin/cdsbib?1990RMxAA..21..381G" xr:uid="{00000000-0004-0000-0000-000022000000}"/>
    <hyperlink ref="AQ748" r:id="rId36" display="http://cdsbib.u-strasbg.fr/cgi-bin/cdsbib?1990RMxAA..21..381G" xr:uid="{00000000-0004-0000-0000-000023000000}"/>
    <hyperlink ref="AP4002" r:id="rId37" display="http://cdsbib.u-strasbg.fr/cgi-bin/cdsbib?1990RMxAA..21..381G" xr:uid="{00000000-0004-0000-0000-000024000000}"/>
    <hyperlink ref="AP4020" r:id="rId38" display="http://cdsbib.u-strasbg.fr/cgi-bin/cdsbib?1990RMxAA..21..381G" xr:uid="{00000000-0004-0000-0000-000025000000}"/>
    <hyperlink ref="AP4021" r:id="rId39" display="http://cdsbib.u-strasbg.fr/cgi-bin/cdsbib?1990RMxAA..21..381G" xr:uid="{00000000-0004-0000-0000-000026000000}"/>
    <hyperlink ref="AP4017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3"/>
  <sheetViews>
    <sheetView topLeftCell="A105" workbookViewId="0">
      <selection activeCell="A37" sqref="A37:D153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6" t="s">
        <v>76</v>
      </c>
      <c r="I1" s="47" t="s">
        <v>77</v>
      </c>
      <c r="J1" s="48" t="s">
        <v>78</v>
      </c>
    </row>
    <row r="2" spans="1:16" x14ac:dyDescent="0.2">
      <c r="I2" s="49" t="s">
        <v>79</v>
      </c>
      <c r="J2" s="50" t="s">
        <v>80</v>
      </c>
    </row>
    <row r="3" spans="1:16" x14ac:dyDescent="0.2">
      <c r="A3" s="51" t="s">
        <v>81</v>
      </c>
      <c r="I3" s="49" t="s">
        <v>82</v>
      </c>
      <c r="J3" s="50" t="s">
        <v>83</v>
      </c>
    </row>
    <row r="4" spans="1:16" x14ac:dyDescent="0.2">
      <c r="I4" s="49" t="s">
        <v>84</v>
      </c>
      <c r="J4" s="50" t="s">
        <v>83</v>
      </c>
    </row>
    <row r="5" spans="1:16" ht="13.5" thickBot="1" x14ac:dyDescent="0.25">
      <c r="I5" s="52" t="s">
        <v>51</v>
      </c>
      <c r="J5" s="53" t="s">
        <v>85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VB 5.10 </v>
      </c>
      <c r="B11" s="15" t="str">
        <f t="shared" ref="B11:B42" si="1">IF(H11=INT(H11),"I","II")</f>
        <v>II</v>
      </c>
      <c r="C11" s="11">
        <f t="shared" ref="C11:C42" si="2">1*G11</f>
        <v>26734.271000000001</v>
      </c>
      <c r="D11" s="10" t="str">
        <f t="shared" ref="D11:D42" si="3">VLOOKUP(F11,I$1:J$5,2,FALSE)</f>
        <v>vis</v>
      </c>
      <c r="E11" s="54" t="e">
        <f>VLOOKUP(C11,Active!C$21:E$971,3,FALSE)</f>
        <v>#N/A</v>
      </c>
      <c r="F11" s="15" t="s">
        <v>51</v>
      </c>
      <c r="G11" s="10" t="str">
        <f t="shared" ref="G11:G42" si="4">MID(I11,3,LEN(I11)-3)</f>
        <v>26734.271</v>
      </c>
      <c r="H11" s="11">
        <f t="shared" ref="H11:H42" si="5">1*K11</f>
        <v>-4185.5</v>
      </c>
      <c r="I11" s="55" t="s">
        <v>211</v>
      </c>
      <c r="J11" s="56" t="s">
        <v>212</v>
      </c>
      <c r="K11" s="55">
        <v>-4185.5</v>
      </c>
      <c r="L11" s="55" t="s">
        <v>213</v>
      </c>
      <c r="M11" s="56" t="s">
        <v>90</v>
      </c>
      <c r="N11" s="56"/>
      <c r="O11" s="57" t="s">
        <v>214</v>
      </c>
      <c r="P11" s="57" t="s">
        <v>215</v>
      </c>
    </row>
    <row r="12" spans="1:16" ht="12.75" customHeight="1" thickBot="1" x14ac:dyDescent="0.25">
      <c r="A12" s="11" t="str">
        <f t="shared" si="0"/>
        <v>IBVS 795 </v>
      </c>
      <c r="B12" s="15" t="str">
        <f t="shared" si="1"/>
        <v>II</v>
      </c>
      <c r="C12" s="11">
        <f t="shared" si="2"/>
        <v>39878.701000000001</v>
      </c>
      <c r="D12" s="10" t="str">
        <f t="shared" si="3"/>
        <v>vis</v>
      </c>
      <c r="E12" s="54">
        <f>VLOOKUP(C12,Active!C$21:E$971,3,FALSE)</f>
        <v>4726.9990238116943</v>
      </c>
      <c r="F12" s="15" t="s">
        <v>51</v>
      </c>
      <c r="G12" s="10" t="str">
        <f t="shared" si="4"/>
        <v>39878.701</v>
      </c>
      <c r="H12" s="11">
        <f t="shared" si="5"/>
        <v>541.5</v>
      </c>
      <c r="I12" s="55" t="s">
        <v>347</v>
      </c>
      <c r="J12" s="56" t="s">
        <v>348</v>
      </c>
      <c r="K12" s="55">
        <v>541.5</v>
      </c>
      <c r="L12" s="55" t="s">
        <v>349</v>
      </c>
      <c r="M12" s="56" t="s">
        <v>350</v>
      </c>
      <c r="N12" s="56"/>
      <c r="O12" s="57" t="s">
        <v>351</v>
      </c>
      <c r="P12" s="58" t="s">
        <v>352</v>
      </c>
    </row>
    <row r="13" spans="1:16" ht="12.75" customHeight="1" thickBot="1" x14ac:dyDescent="0.25">
      <c r="A13" s="11" t="str">
        <f t="shared" si="0"/>
        <v> ORI 122 </v>
      </c>
      <c r="B13" s="15" t="str">
        <f t="shared" si="1"/>
        <v>I</v>
      </c>
      <c r="C13" s="11">
        <f t="shared" si="2"/>
        <v>40889.495000000003</v>
      </c>
      <c r="D13" s="10" t="str">
        <f t="shared" si="3"/>
        <v>vis</v>
      </c>
      <c r="E13" s="54">
        <f>VLOOKUP(C13,Active!C$21:E$971,3,FALSE)</f>
        <v>5090.5006934371349</v>
      </c>
      <c r="F13" s="15" t="s">
        <v>51</v>
      </c>
      <c r="G13" s="10" t="str">
        <f t="shared" si="4"/>
        <v>40889.495</v>
      </c>
      <c r="H13" s="11">
        <f t="shared" si="5"/>
        <v>905</v>
      </c>
      <c r="I13" s="55" t="s">
        <v>365</v>
      </c>
      <c r="J13" s="56" t="s">
        <v>366</v>
      </c>
      <c r="K13" s="55">
        <v>905</v>
      </c>
      <c r="L13" s="55" t="s">
        <v>141</v>
      </c>
      <c r="M13" s="56" t="s">
        <v>350</v>
      </c>
      <c r="N13" s="56"/>
      <c r="O13" s="57" t="s">
        <v>367</v>
      </c>
      <c r="P13" s="57" t="s">
        <v>368</v>
      </c>
    </row>
    <row r="14" spans="1:16" ht="12.75" customHeight="1" thickBot="1" x14ac:dyDescent="0.25">
      <c r="A14" s="11" t="str">
        <f t="shared" si="0"/>
        <v> ORI 123 </v>
      </c>
      <c r="B14" s="15" t="str">
        <f t="shared" si="1"/>
        <v>I</v>
      </c>
      <c r="C14" s="11">
        <f t="shared" si="2"/>
        <v>40967.357000000004</v>
      </c>
      <c r="D14" s="10" t="str">
        <f t="shared" si="3"/>
        <v>vis</v>
      </c>
      <c r="E14" s="54">
        <f>VLOOKUP(C14,Active!C$21:E$971,3,FALSE)</f>
        <v>5118.5014205886373</v>
      </c>
      <c r="F14" s="15" t="s">
        <v>51</v>
      </c>
      <c r="G14" s="10" t="str">
        <f t="shared" si="4"/>
        <v>40967.357</v>
      </c>
      <c r="H14" s="11">
        <f t="shared" si="5"/>
        <v>933</v>
      </c>
      <c r="I14" s="55" t="s">
        <v>376</v>
      </c>
      <c r="J14" s="56" t="s">
        <v>377</v>
      </c>
      <c r="K14" s="55">
        <v>933</v>
      </c>
      <c r="L14" s="55" t="s">
        <v>378</v>
      </c>
      <c r="M14" s="56" t="s">
        <v>350</v>
      </c>
      <c r="N14" s="56"/>
      <c r="O14" s="57" t="s">
        <v>367</v>
      </c>
      <c r="P14" s="57" t="s">
        <v>379</v>
      </c>
    </row>
    <row r="15" spans="1:16" ht="12.75" customHeight="1" thickBot="1" x14ac:dyDescent="0.25">
      <c r="A15" s="11" t="str">
        <f t="shared" si="0"/>
        <v> ORI 123 </v>
      </c>
      <c r="B15" s="15" t="str">
        <f t="shared" si="1"/>
        <v>I</v>
      </c>
      <c r="C15" s="11">
        <f t="shared" si="2"/>
        <v>40981.269999999997</v>
      </c>
      <c r="D15" s="10" t="str">
        <f t="shared" si="3"/>
        <v>vis</v>
      </c>
      <c r="E15" s="54">
        <f>VLOOKUP(C15,Active!C$21:E$971,3,FALSE)</f>
        <v>5123.5048127036443</v>
      </c>
      <c r="F15" s="15" t="s">
        <v>51</v>
      </c>
      <c r="G15" s="10" t="str">
        <f t="shared" si="4"/>
        <v>40981.270</v>
      </c>
      <c r="H15" s="11">
        <f t="shared" si="5"/>
        <v>938</v>
      </c>
      <c r="I15" s="55" t="s">
        <v>380</v>
      </c>
      <c r="J15" s="56" t="s">
        <v>381</v>
      </c>
      <c r="K15" s="55">
        <v>938</v>
      </c>
      <c r="L15" s="55" t="s">
        <v>382</v>
      </c>
      <c r="M15" s="56" t="s">
        <v>350</v>
      </c>
      <c r="N15" s="56"/>
      <c r="O15" s="57" t="s">
        <v>367</v>
      </c>
      <c r="P15" s="57" t="s">
        <v>379</v>
      </c>
    </row>
    <row r="16" spans="1:16" ht="12.75" customHeight="1" thickBot="1" x14ac:dyDescent="0.25">
      <c r="A16" s="11" t="str">
        <f t="shared" si="0"/>
        <v> BBS 2 </v>
      </c>
      <c r="B16" s="15" t="str">
        <f t="shared" si="1"/>
        <v>I</v>
      </c>
      <c r="C16" s="11">
        <f t="shared" si="2"/>
        <v>41348.300000000003</v>
      </c>
      <c r="D16" s="10" t="str">
        <f t="shared" si="3"/>
        <v>vis</v>
      </c>
      <c r="E16" s="54">
        <f>VLOOKUP(C16,Active!C$21:E$971,3,FALSE)</f>
        <v>5255.4961163744492</v>
      </c>
      <c r="F16" s="15" t="s">
        <v>51</v>
      </c>
      <c r="G16" s="10" t="str">
        <f t="shared" si="4"/>
        <v>41348.300</v>
      </c>
      <c r="H16" s="11">
        <f t="shared" si="5"/>
        <v>1070</v>
      </c>
      <c r="I16" s="55" t="s">
        <v>383</v>
      </c>
      <c r="J16" s="56" t="s">
        <v>384</v>
      </c>
      <c r="K16" s="55">
        <v>1070</v>
      </c>
      <c r="L16" s="55" t="s">
        <v>359</v>
      </c>
      <c r="M16" s="56" t="s">
        <v>350</v>
      </c>
      <c r="N16" s="56"/>
      <c r="O16" s="57" t="s">
        <v>367</v>
      </c>
      <c r="P16" s="57" t="s">
        <v>385</v>
      </c>
    </row>
    <row r="17" spans="1:16" ht="12.75" customHeight="1" thickBot="1" x14ac:dyDescent="0.25">
      <c r="A17" s="11" t="str">
        <f t="shared" si="0"/>
        <v> BBS 5 </v>
      </c>
      <c r="B17" s="15" t="str">
        <f t="shared" si="1"/>
        <v>I</v>
      </c>
      <c r="C17" s="11">
        <f t="shared" si="2"/>
        <v>41587.445</v>
      </c>
      <c r="D17" s="10" t="str">
        <f t="shared" si="3"/>
        <v>vis</v>
      </c>
      <c r="E17" s="54">
        <f>VLOOKUP(C17,Active!C$21:E$971,3,FALSE)</f>
        <v>5341.4974250313808</v>
      </c>
      <c r="F17" s="15" t="s">
        <v>51</v>
      </c>
      <c r="G17" s="10" t="str">
        <f t="shared" si="4"/>
        <v>41587.445</v>
      </c>
      <c r="H17" s="11">
        <f t="shared" si="5"/>
        <v>1156</v>
      </c>
      <c r="I17" s="55" t="s">
        <v>386</v>
      </c>
      <c r="J17" s="56" t="s">
        <v>387</v>
      </c>
      <c r="K17" s="55">
        <v>1156</v>
      </c>
      <c r="L17" s="55" t="s">
        <v>388</v>
      </c>
      <c r="M17" s="56" t="s">
        <v>350</v>
      </c>
      <c r="N17" s="56"/>
      <c r="O17" s="57" t="s">
        <v>367</v>
      </c>
      <c r="P17" s="57" t="s">
        <v>389</v>
      </c>
    </row>
    <row r="18" spans="1:16" ht="12.75" customHeight="1" thickBot="1" x14ac:dyDescent="0.25">
      <c r="A18" s="11" t="str">
        <f t="shared" si="0"/>
        <v> BBS 13 </v>
      </c>
      <c r="B18" s="15" t="str">
        <f t="shared" si="1"/>
        <v>I</v>
      </c>
      <c r="C18" s="11">
        <f t="shared" si="2"/>
        <v>42071.284</v>
      </c>
      <c r="D18" s="10" t="str">
        <f t="shared" si="3"/>
        <v>vis</v>
      </c>
      <c r="E18" s="54">
        <f>VLOOKUP(C18,Active!C$21:E$971,3,FALSE)</f>
        <v>5515.4955733483503</v>
      </c>
      <c r="F18" s="15" t="s">
        <v>51</v>
      </c>
      <c r="G18" s="10" t="str">
        <f t="shared" si="4"/>
        <v>42071.284</v>
      </c>
      <c r="H18" s="11">
        <f t="shared" si="5"/>
        <v>1330</v>
      </c>
      <c r="I18" s="55" t="s">
        <v>390</v>
      </c>
      <c r="J18" s="56" t="s">
        <v>391</v>
      </c>
      <c r="K18" s="55">
        <v>1330</v>
      </c>
      <c r="L18" s="55" t="s">
        <v>392</v>
      </c>
      <c r="M18" s="56" t="s">
        <v>350</v>
      </c>
      <c r="N18" s="56"/>
      <c r="O18" s="57" t="s">
        <v>393</v>
      </c>
      <c r="P18" s="57" t="s">
        <v>394</v>
      </c>
    </row>
    <row r="19" spans="1:16" ht="12.75" customHeight="1" thickBot="1" x14ac:dyDescent="0.25">
      <c r="A19" s="11" t="str">
        <f t="shared" si="0"/>
        <v> BBS 17 </v>
      </c>
      <c r="B19" s="15" t="str">
        <f t="shared" si="1"/>
        <v>II</v>
      </c>
      <c r="C19" s="11">
        <f t="shared" si="2"/>
        <v>42289.565000000002</v>
      </c>
      <c r="D19" s="10" t="str">
        <f t="shared" si="3"/>
        <v>vis</v>
      </c>
      <c r="E19" s="54">
        <f>VLOOKUP(C19,Active!C$21:E$971,3,FALSE)</f>
        <v>5593.9937717423973</v>
      </c>
      <c r="F19" s="15" t="s">
        <v>51</v>
      </c>
      <c r="G19" s="10" t="str">
        <f t="shared" si="4"/>
        <v>42289.565</v>
      </c>
      <c r="H19" s="11">
        <f t="shared" si="5"/>
        <v>1408.5</v>
      </c>
      <c r="I19" s="55" t="s">
        <v>395</v>
      </c>
      <c r="J19" s="56" t="s">
        <v>396</v>
      </c>
      <c r="K19" s="55">
        <v>1408.5</v>
      </c>
      <c r="L19" s="55" t="s">
        <v>188</v>
      </c>
      <c r="M19" s="56" t="s">
        <v>350</v>
      </c>
      <c r="N19" s="56"/>
      <c r="O19" s="57" t="s">
        <v>393</v>
      </c>
      <c r="P19" s="57" t="s">
        <v>397</v>
      </c>
    </row>
    <row r="20" spans="1:16" ht="12.75" customHeight="1" thickBot="1" x14ac:dyDescent="0.25">
      <c r="A20" s="11" t="str">
        <f t="shared" si="0"/>
        <v> VSSC 59.17 </v>
      </c>
      <c r="B20" s="15" t="str">
        <f t="shared" si="1"/>
        <v>II</v>
      </c>
      <c r="C20" s="11">
        <f t="shared" si="2"/>
        <v>44166.546000000002</v>
      </c>
      <c r="D20" s="10" t="str">
        <f t="shared" si="3"/>
        <v>vis</v>
      </c>
      <c r="E20" s="54">
        <f>VLOOKUP(C20,Active!C$21:E$971,3,FALSE)</f>
        <v>6268.9935514751887</v>
      </c>
      <c r="F20" s="15" t="s">
        <v>51</v>
      </c>
      <c r="G20" s="10" t="str">
        <f t="shared" si="4"/>
        <v>44166.546</v>
      </c>
      <c r="H20" s="11">
        <f t="shared" si="5"/>
        <v>2083.5</v>
      </c>
      <c r="I20" s="55" t="s">
        <v>403</v>
      </c>
      <c r="J20" s="56" t="s">
        <v>404</v>
      </c>
      <c r="K20" s="55">
        <v>2083.5</v>
      </c>
      <c r="L20" s="55" t="s">
        <v>255</v>
      </c>
      <c r="M20" s="56" t="s">
        <v>350</v>
      </c>
      <c r="N20" s="56"/>
      <c r="O20" s="57" t="s">
        <v>405</v>
      </c>
      <c r="P20" s="57" t="s">
        <v>406</v>
      </c>
    </row>
    <row r="21" spans="1:16" ht="12.75" customHeight="1" thickBot="1" x14ac:dyDescent="0.25">
      <c r="A21" s="11" t="str">
        <f t="shared" si="0"/>
        <v>BAVM 46 </v>
      </c>
      <c r="B21" s="15" t="str">
        <f t="shared" si="1"/>
        <v>I</v>
      </c>
      <c r="C21" s="11">
        <f t="shared" si="2"/>
        <v>46762.358999999997</v>
      </c>
      <c r="D21" s="10" t="str">
        <f t="shared" si="3"/>
        <v>vis</v>
      </c>
      <c r="E21" s="54">
        <f>VLOOKUP(C21,Active!C$21:E$971,3,FALSE)</f>
        <v>7202.4996462238905</v>
      </c>
      <c r="F21" s="15" t="s">
        <v>51</v>
      </c>
      <c r="G21" s="10" t="str">
        <f t="shared" si="4"/>
        <v>46762.359</v>
      </c>
      <c r="H21" s="11">
        <f t="shared" si="5"/>
        <v>3017</v>
      </c>
      <c r="I21" s="55" t="s">
        <v>407</v>
      </c>
      <c r="J21" s="56" t="s">
        <v>408</v>
      </c>
      <c r="K21" s="55">
        <v>3017</v>
      </c>
      <c r="L21" s="55" t="s">
        <v>141</v>
      </c>
      <c r="M21" s="56" t="s">
        <v>350</v>
      </c>
      <c r="N21" s="56"/>
      <c r="O21" s="57" t="s">
        <v>409</v>
      </c>
      <c r="P21" s="58" t="s">
        <v>410</v>
      </c>
    </row>
    <row r="22" spans="1:16" ht="12.75" customHeight="1" thickBot="1" x14ac:dyDescent="0.25">
      <c r="A22" s="11" t="str">
        <f t="shared" si="0"/>
        <v>BAVM 52 </v>
      </c>
      <c r="B22" s="15" t="str">
        <f t="shared" si="1"/>
        <v>I</v>
      </c>
      <c r="C22" s="11">
        <f t="shared" si="2"/>
        <v>46773.495999999999</v>
      </c>
      <c r="D22" s="10" t="str">
        <f t="shared" si="3"/>
        <v>vis</v>
      </c>
      <c r="E22" s="54">
        <f>VLOOKUP(C22,Active!C$21:E$971,3,FALSE)</f>
        <v>7206.5047334074507</v>
      </c>
      <c r="F22" s="15" t="s">
        <v>51</v>
      </c>
      <c r="G22" s="10" t="str">
        <f t="shared" si="4"/>
        <v>46773.496</v>
      </c>
      <c r="H22" s="11">
        <f t="shared" si="5"/>
        <v>3021</v>
      </c>
      <c r="I22" s="55" t="s">
        <v>411</v>
      </c>
      <c r="J22" s="56" t="s">
        <v>412</v>
      </c>
      <c r="K22" s="55">
        <v>3021</v>
      </c>
      <c r="L22" s="55" t="s">
        <v>273</v>
      </c>
      <c r="M22" s="56" t="s">
        <v>350</v>
      </c>
      <c r="N22" s="56"/>
      <c r="O22" s="57" t="s">
        <v>413</v>
      </c>
      <c r="P22" s="58" t="s">
        <v>414</v>
      </c>
    </row>
    <row r="23" spans="1:16" ht="12.75" customHeight="1" thickBot="1" x14ac:dyDescent="0.25">
      <c r="A23" s="11" t="str">
        <f t="shared" si="0"/>
        <v> BBS 90 </v>
      </c>
      <c r="B23" s="15" t="str">
        <f t="shared" si="1"/>
        <v>I</v>
      </c>
      <c r="C23" s="11">
        <f t="shared" si="2"/>
        <v>47471.434999999998</v>
      </c>
      <c r="D23" s="10" t="str">
        <f t="shared" si="3"/>
        <v>vis</v>
      </c>
      <c r="E23" s="54">
        <f>VLOOKUP(C23,Active!C$21:E$971,3,FALSE)</f>
        <v>7457.4975091824444</v>
      </c>
      <c r="F23" s="15" t="s">
        <v>51</v>
      </c>
      <c r="G23" s="10" t="str">
        <f t="shared" si="4"/>
        <v>47471.435</v>
      </c>
      <c r="H23" s="11">
        <f t="shared" si="5"/>
        <v>3272</v>
      </c>
      <c r="I23" s="55" t="s">
        <v>415</v>
      </c>
      <c r="J23" s="56" t="s">
        <v>416</v>
      </c>
      <c r="K23" s="55">
        <v>3272</v>
      </c>
      <c r="L23" s="55" t="s">
        <v>349</v>
      </c>
      <c r="M23" s="56" t="s">
        <v>350</v>
      </c>
      <c r="N23" s="56"/>
      <c r="O23" s="57" t="s">
        <v>417</v>
      </c>
      <c r="P23" s="57" t="s">
        <v>418</v>
      </c>
    </row>
    <row r="24" spans="1:16" ht="12.75" customHeight="1" thickBot="1" x14ac:dyDescent="0.25">
      <c r="A24" s="11" t="str">
        <f t="shared" si="0"/>
        <v> BBS 91 </v>
      </c>
      <c r="B24" s="15" t="str">
        <f t="shared" si="1"/>
        <v>I</v>
      </c>
      <c r="C24" s="11">
        <f t="shared" si="2"/>
        <v>47535.38</v>
      </c>
      <c r="D24" s="10" t="str">
        <f t="shared" si="3"/>
        <v>vis</v>
      </c>
      <c r="E24" s="54">
        <f>VLOOKUP(C24,Active!C$21:E$971,3,FALSE)</f>
        <v>7480.4934057392093</v>
      </c>
      <c r="F24" s="15" t="s">
        <v>51</v>
      </c>
      <c r="G24" s="10" t="str">
        <f t="shared" si="4"/>
        <v>47535.38</v>
      </c>
      <c r="H24" s="11">
        <f t="shared" si="5"/>
        <v>3295</v>
      </c>
      <c r="I24" s="55" t="s">
        <v>419</v>
      </c>
      <c r="J24" s="56" t="s">
        <v>420</v>
      </c>
      <c r="K24" s="55">
        <v>3295</v>
      </c>
      <c r="L24" s="55" t="s">
        <v>421</v>
      </c>
      <c r="M24" s="56" t="s">
        <v>350</v>
      </c>
      <c r="N24" s="56"/>
      <c r="O24" s="57" t="s">
        <v>417</v>
      </c>
      <c r="P24" s="57" t="s">
        <v>422</v>
      </c>
    </row>
    <row r="25" spans="1:16" ht="12.75" customHeight="1" thickBot="1" x14ac:dyDescent="0.25">
      <c r="A25" s="11" t="str">
        <f t="shared" si="0"/>
        <v> BBS 97 </v>
      </c>
      <c r="B25" s="15" t="str">
        <f t="shared" si="1"/>
        <v>I</v>
      </c>
      <c r="C25" s="11">
        <f t="shared" si="2"/>
        <v>48233.375</v>
      </c>
      <c r="D25" s="10" t="str">
        <f t="shared" si="3"/>
        <v>vis</v>
      </c>
      <c r="E25" s="54">
        <f>VLOOKUP(C25,Active!C$21:E$971,3,FALSE)</f>
        <v>7731.5063202304009</v>
      </c>
      <c r="F25" s="15" t="s">
        <v>51</v>
      </c>
      <c r="G25" s="10" t="str">
        <f t="shared" si="4"/>
        <v>48233.375</v>
      </c>
      <c r="H25" s="11">
        <f t="shared" si="5"/>
        <v>3546</v>
      </c>
      <c r="I25" s="55" t="s">
        <v>423</v>
      </c>
      <c r="J25" s="56" t="s">
        <v>424</v>
      </c>
      <c r="K25" s="55">
        <v>3546</v>
      </c>
      <c r="L25" s="55" t="s">
        <v>299</v>
      </c>
      <c r="M25" s="56" t="s">
        <v>343</v>
      </c>
      <c r="N25" s="56" t="s">
        <v>344</v>
      </c>
      <c r="O25" s="57" t="s">
        <v>393</v>
      </c>
      <c r="P25" s="57" t="s">
        <v>425</v>
      </c>
    </row>
    <row r="26" spans="1:16" ht="12.75" customHeight="1" thickBot="1" x14ac:dyDescent="0.25">
      <c r="A26" s="11" t="str">
        <f t="shared" si="0"/>
        <v>BAVM 60 </v>
      </c>
      <c r="B26" s="15" t="str">
        <f t="shared" si="1"/>
        <v>I</v>
      </c>
      <c r="C26" s="11">
        <f t="shared" si="2"/>
        <v>48561.482799999998</v>
      </c>
      <c r="D26" s="10" t="str">
        <f t="shared" si="3"/>
        <v>vis</v>
      </c>
      <c r="E26" s="54">
        <f>VLOOKUP(C26,Active!C$21:E$971,3,FALSE)</f>
        <v>7849.5004249808535</v>
      </c>
      <c r="F26" s="15" t="s">
        <v>51</v>
      </c>
      <c r="G26" s="10" t="str">
        <f t="shared" si="4"/>
        <v>48561.4828</v>
      </c>
      <c r="H26" s="11">
        <f t="shared" si="5"/>
        <v>3664</v>
      </c>
      <c r="I26" s="55" t="s">
        <v>426</v>
      </c>
      <c r="J26" s="56" t="s">
        <v>427</v>
      </c>
      <c r="K26" s="55">
        <v>3664</v>
      </c>
      <c r="L26" s="55" t="s">
        <v>428</v>
      </c>
      <c r="M26" s="56" t="s">
        <v>343</v>
      </c>
      <c r="N26" s="56" t="s">
        <v>429</v>
      </c>
      <c r="O26" s="57" t="s">
        <v>430</v>
      </c>
      <c r="P26" s="58" t="s">
        <v>431</v>
      </c>
    </row>
    <row r="27" spans="1:16" ht="12.75" customHeight="1" thickBot="1" x14ac:dyDescent="0.25">
      <c r="A27" s="11" t="str">
        <f t="shared" si="0"/>
        <v>BAVM 60 </v>
      </c>
      <c r="B27" s="15" t="str">
        <f t="shared" si="1"/>
        <v>I</v>
      </c>
      <c r="C27" s="11">
        <f t="shared" si="2"/>
        <v>48561.4833</v>
      </c>
      <c r="D27" s="10" t="str">
        <f t="shared" si="3"/>
        <v>vis</v>
      </c>
      <c r="E27" s="54">
        <f>VLOOKUP(C27,Active!C$21:E$971,3,FALSE)</f>
        <v>7849.50060479082</v>
      </c>
      <c r="F27" s="15" t="s">
        <v>51</v>
      </c>
      <c r="G27" s="10" t="str">
        <f t="shared" si="4"/>
        <v>48561.4833</v>
      </c>
      <c r="H27" s="11">
        <f t="shared" si="5"/>
        <v>3664</v>
      </c>
      <c r="I27" s="55" t="s">
        <v>432</v>
      </c>
      <c r="J27" s="56" t="s">
        <v>427</v>
      </c>
      <c r="K27" s="55">
        <v>3664</v>
      </c>
      <c r="L27" s="55" t="s">
        <v>433</v>
      </c>
      <c r="M27" s="56" t="s">
        <v>343</v>
      </c>
      <c r="N27" s="56" t="s">
        <v>434</v>
      </c>
      <c r="O27" s="57" t="s">
        <v>430</v>
      </c>
      <c r="P27" s="58" t="s">
        <v>431</v>
      </c>
    </row>
    <row r="28" spans="1:16" ht="12.75" customHeight="1" thickBot="1" x14ac:dyDescent="0.25">
      <c r="A28" s="11" t="str">
        <f t="shared" si="0"/>
        <v> BBS 100 </v>
      </c>
      <c r="B28" s="15" t="str">
        <f t="shared" si="1"/>
        <v>I</v>
      </c>
      <c r="C28" s="11">
        <f t="shared" si="2"/>
        <v>48625.4378</v>
      </c>
      <c r="D28" s="10" t="str">
        <f t="shared" si="3"/>
        <v>vis</v>
      </c>
      <c r="E28" s="54">
        <f>VLOOKUP(C28,Active!C$21:E$971,3,FALSE)</f>
        <v>7872.49991773694</v>
      </c>
      <c r="F28" s="15" t="s">
        <v>51</v>
      </c>
      <c r="G28" s="10" t="str">
        <f t="shared" si="4"/>
        <v>48625.4378</v>
      </c>
      <c r="H28" s="11">
        <f t="shared" si="5"/>
        <v>3687</v>
      </c>
      <c r="I28" s="55" t="s">
        <v>435</v>
      </c>
      <c r="J28" s="56" t="s">
        <v>436</v>
      </c>
      <c r="K28" s="55">
        <v>3687</v>
      </c>
      <c r="L28" s="55" t="s">
        <v>437</v>
      </c>
      <c r="M28" s="56" t="s">
        <v>343</v>
      </c>
      <c r="N28" s="56" t="s">
        <v>344</v>
      </c>
      <c r="O28" s="57" t="s">
        <v>438</v>
      </c>
      <c r="P28" s="57" t="s">
        <v>439</v>
      </c>
    </row>
    <row r="29" spans="1:16" ht="12.75" customHeight="1" thickBot="1" x14ac:dyDescent="0.25">
      <c r="A29" s="11" t="str">
        <f t="shared" si="0"/>
        <v>IBVS 5583 </v>
      </c>
      <c r="B29" s="15" t="str">
        <f t="shared" si="1"/>
        <v>I</v>
      </c>
      <c r="C29" s="11">
        <f t="shared" si="2"/>
        <v>52279.2978</v>
      </c>
      <c r="D29" s="10" t="str">
        <f t="shared" si="3"/>
        <v>vis</v>
      </c>
      <c r="E29" s="54">
        <f>VLOOKUP(C29,Active!C$21:E$971,3,FALSE)</f>
        <v>9186.5008027615931</v>
      </c>
      <c r="F29" s="15" t="s">
        <v>51</v>
      </c>
      <c r="G29" s="10" t="str">
        <f t="shared" si="4"/>
        <v>52279.2978</v>
      </c>
      <c r="H29" s="11">
        <f t="shared" si="5"/>
        <v>5001</v>
      </c>
      <c r="I29" s="55" t="s">
        <v>450</v>
      </c>
      <c r="J29" s="56" t="s">
        <v>451</v>
      </c>
      <c r="K29" s="55">
        <v>5001</v>
      </c>
      <c r="L29" s="55" t="s">
        <v>452</v>
      </c>
      <c r="M29" s="56" t="s">
        <v>343</v>
      </c>
      <c r="N29" s="56" t="s">
        <v>344</v>
      </c>
      <c r="O29" s="57" t="s">
        <v>453</v>
      </c>
      <c r="P29" s="58" t="s">
        <v>454</v>
      </c>
    </row>
    <row r="30" spans="1:16" ht="12.75" customHeight="1" thickBot="1" x14ac:dyDescent="0.25">
      <c r="A30" s="11" t="str">
        <f t="shared" si="0"/>
        <v>IBVS 5583 </v>
      </c>
      <c r="B30" s="15" t="str">
        <f t="shared" si="1"/>
        <v>I</v>
      </c>
      <c r="C30" s="11">
        <f t="shared" si="2"/>
        <v>52949.448700000001</v>
      </c>
      <c r="D30" s="10" t="str">
        <f t="shared" si="3"/>
        <v>vis</v>
      </c>
      <c r="E30" s="54">
        <f>VLOOKUP(C30,Active!C$21:E$971,3,FALSE)</f>
        <v>9427.5004239019945</v>
      </c>
      <c r="F30" s="15" t="s">
        <v>51</v>
      </c>
      <c r="G30" s="10" t="str">
        <f t="shared" si="4"/>
        <v>52949.4487</v>
      </c>
      <c r="H30" s="11">
        <f t="shared" si="5"/>
        <v>5242</v>
      </c>
      <c r="I30" s="55" t="s">
        <v>459</v>
      </c>
      <c r="J30" s="56" t="s">
        <v>460</v>
      </c>
      <c r="K30" s="55">
        <v>5242</v>
      </c>
      <c r="L30" s="55" t="s">
        <v>461</v>
      </c>
      <c r="M30" s="56" t="s">
        <v>343</v>
      </c>
      <c r="N30" s="56" t="s">
        <v>344</v>
      </c>
      <c r="O30" s="57" t="s">
        <v>453</v>
      </c>
      <c r="P30" s="58" t="s">
        <v>454</v>
      </c>
    </row>
    <row r="31" spans="1:16" ht="12.75" customHeight="1" thickBot="1" x14ac:dyDescent="0.25">
      <c r="A31" s="11" t="str">
        <f t="shared" si="0"/>
        <v>IBVS 5843 </v>
      </c>
      <c r="B31" s="15" t="str">
        <f t="shared" si="1"/>
        <v>II</v>
      </c>
      <c r="C31" s="11">
        <f t="shared" si="2"/>
        <v>53320.672200000001</v>
      </c>
      <c r="D31" s="10" t="str">
        <f t="shared" si="3"/>
        <v>vis</v>
      </c>
      <c r="E31" s="54">
        <f>VLOOKUP(C31,Active!C$21:E$971,3,FALSE)</f>
        <v>9560.9997937579683</v>
      </c>
      <c r="F31" s="15" t="s">
        <v>51</v>
      </c>
      <c r="G31" s="10" t="str">
        <f t="shared" si="4"/>
        <v>53320.6722</v>
      </c>
      <c r="H31" s="11">
        <f t="shared" si="5"/>
        <v>5375.5</v>
      </c>
      <c r="I31" s="55" t="s">
        <v>466</v>
      </c>
      <c r="J31" s="56" t="s">
        <v>467</v>
      </c>
      <c r="K31" s="55">
        <v>5375.5</v>
      </c>
      <c r="L31" s="55" t="s">
        <v>468</v>
      </c>
      <c r="M31" s="56" t="s">
        <v>443</v>
      </c>
      <c r="N31" s="56" t="s">
        <v>469</v>
      </c>
      <c r="O31" s="57" t="s">
        <v>470</v>
      </c>
      <c r="P31" s="58" t="s">
        <v>471</v>
      </c>
    </row>
    <row r="32" spans="1:16" ht="12.75" customHeight="1" thickBot="1" x14ac:dyDescent="0.25">
      <c r="A32" s="11" t="str">
        <f t="shared" si="0"/>
        <v>IBVS 5843 </v>
      </c>
      <c r="B32" s="15" t="str">
        <f t="shared" si="1"/>
        <v>I</v>
      </c>
      <c r="C32" s="11">
        <f t="shared" si="2"/>
        <v>53338.751199999999</v>
      </c>
      <c r="D32" s="10" t="str">
        <f t="shared" si="3"/>
        <v>vis</v>
      </c>
      <c r="E32" s="54">
        <f>VLOOKUP(C32,Active!C$21:E$971,3,FALSE)</f>
        <v>9567.5013625100164</v>
      </c>
      <c r="F32" s="15" t="s">
        <v>51</v>
      </c>
      <c r="G32" s="10" t="str">
        <f t="shared" si="4"/>
        <v>53338.7512</v>
      </c>
      <c r="H32" s="11">
        <f t="shared" si="5"/>
        <v>5382</v>
      </c>
      <c r="I32" s="55" t="s">
        <v>476</v>
      </c>
      <c r="J32" s="56" t="s">
        <v>477</v>
      </c>
      <c r="K32" s="55" t="s">
        <v>478</v>
      </c>
      <c r="L32" s="55" t="s">
        <v>479</v>
      </c>
      <c r="M32" s="56" t="s">
        <v>443</v>
      </c>
      <c r="N32" s="56" t="s">
        <v>469</v>
      </c>
      <c r="O32" s="57" t="s">
        <v>470</v>
      </c>
      <c r="P32" s="58" t="s">
        <v>471</v>
      </c>
    </row>
    <row r="33" spans="1:16" ht="12.75" customHeight="1" thickBot="1" x14ac:dyDescent="0.25">
      <c r="A33" s="11" t="str">
        <f t="shared" si="0"/>
        <v>IBVS 5920 </v>
      </c>
      <c r="B33" s="15" t="str">
        <f t="shared" si="1"/>
        <v>II</v>
      </c>
      <c r="C33" s="11">
        <f t="shared" si="2"/>
        <v>55197.6567</v>
      </c>
      <c r="D33" s="10" t="str">
        <f t="shared" si="3"/>
        <v>vis</v>
      </c>
      <c r="E33" s="54">
        <f>VLOOKUP(C33,Active!C$21:E$971,3,FALSE)</f>
        <v>10236.000832160522</v>
      </c>
      <c r="F33" s="15" t="s">
        <v>51</v>
      </c>
      <c r="G33" s="10" t="str">
        <f t="shared" si="4"/>
        <v>55197.6567</v>
      </c>
      <c r="H33" s="11">
        <f t="shared" si="5"/>
        <v>6050.5</v>
      </c>
      <c r="I33" s="55" t="s">
        <v>511</v>
      </c>
      <c r="J33" s="56" t="s">
        <v>512</v>
      </c>
      <c r="K33" s="55" t="s">
        <v>513</v>
      </c>
      <c r="L33" s="55" t="s">
        <v>514</v>
      </c>
      <c r="M33" s="56" t="s">
        <v>443</v>
      </c>
      <c r="N33" s="56" t="s">
        <v>51</v>
      </c>
      <c r="O33" s="57" t="s">
        <v>393</v>
      </c>
      <c r="P33" s="58" t="s">
        <v>515</v>
      </c>
    </row>
    <row r="34" spans="1:16" ht="12.75" customHeight="1" thickBot="1" x14ac:dyDescent="0.25">
      <c r="A34" s="11" t="str">
        <f t="shared" si="0"/>
        <v>BAVM 215 </v>
      </c>
      <c r="B34" s="15" t="str">
        <f t="shared" si="1"/>
        <v>I</v>
      </c>
      <c r="C34" s="11">
        <f t="shared" si="2"/>
        <v>55563.317999999999</v>
      </c>
      <c r="D34" s="10" t="str">
        <f t="shared" si="3"/>
        <v>vis</v>
      </c>
      <c r="E34" s="54">
        <f>VLOOKUP(C34,Active!C$21:E$971,3,FALSE)</f>
        <v>10367.49992403029</v>
      </c>
      <c r="F34" s="15" t="s">
        <v>51</v>
      </c>
      <c r="G34" s="10" t="str">
        <f t="shared" si="4"/>
        <v>55563.3180</v>
      </c>
      <c r="H34" s="11">
        <f t="shared" si="5"/>
        <v>6182</v>
      </c>
      <c r="I34" s="55" t="s">
        <v>520</v>
      </c>
      <c r="J34" s="56" t="s">
        <v>521</v>
      </c>
      <c r="K34" s="55" t="s">
        <v>522</v>
      </c>
      <c r="L34" s="55" t="s">
        <v>461</v>
      </c>
      <c r="M34" s="56" t="s">
        <v>443</v>
      </c>
      <c r="N34" s="56" t="s">
        <v>51</v>
      </c>
      <c r="O34" s="57" t="s">
        <v>523</v>
      </c>
      <c r="P34" s="58" t="s">
        <v>524</v>
      </c>
    </row>
    <row r="35" spans="1:16" ht="12.75" customHeight="1" thickBot="1" x14ac:dyDescent="0.25">
      <c r="A35" s="11" t="str">
        <f t="shared" si="0"/>
        <v>IBVS 5992 </v>
      </c>
      <c r="B35" s="15" t="str">
        <f t="shared" si="1"/>
        <v>II</v>
      </c>
      <c r="C35" s="11">
        <f t="shared" si="2"/>
        <v>55564.7094</v>
      </c>
      <c r="D35" s="10" t="str">
        <f t="shared" si="3"/>
        <v>vis</v>
      </c>
      <c r="E35" s="54">
        <f>VLOOKUP(C35,Active!C$21:E$971,3,FALSE)</f>
        <v>10368.000299203783</v>
      </c>
      <c r="F35" s="15" t="s">
        <v>51</v>
      </c>
      <c r="G35" s="10" t="str">
        <f t="shared" si="4"/>
        <v>55564.7094</v>
      </c>
      <c r="H35" s="11">
        <f t="shared" si="5"/>
        <v>6182.5</v>
      </c>
      <c r="I35" s="55" t="s">
        <v>525</v>
      </c>
      <c r="J35" s="56" t="s">
        <v>526</v>
      </c>
      <c r="K35" s="55" t="s">
        <v>527</v>
      </c>
      <c r="L35" s="55" t="s">
        <v>528</v>
      </c>
      <c r="M35" s="56" t="s">
        <v>443</v>
      </c>
      <c r="N35" s="56" t="s">
        <v>51</v>
      </c>
      <c r="O35" s="57" t="s">
        <v>393</v>
      </c>
      <c r="P35" s="58" t="s">
        <v>529</v>
      </c>
    </row>
    <row r="36" spans="1:16" ht="12.75" customHeight="1" thickBot="1" x14ac:dyDescent="0.25">
      <c r="A36" s="11" t="str">
        <f t="shared" si="0"/>
        <v>IBVS 6011 </v>
      </c>
      <c r="B36" s="15" t="str">
        <f t="shared" si="1"/>
        <v>II</v>
      </c>
      <c r="C36" s="11">
        <f t="shared" si="2"/>
        <v>55853.907399999996</v>
      </c>
      <c r="D36" s="10" t="str">
        <f t="shared" si="3"/>
        <v>vis</v>
      </c>
      <c r="E36" s="54">
        <f>VLOOKUP(C36,Active!C$21:E$971,3,FALSE)</f>
        <v>10472.001664321044</v>
      </c>
      <c r="F36" s="15" t="s">
        <v>51</v>
      </c>
      <c r="G36" s="10" t="str">
        <f t="shared" si="4"/>
        <v>55853.9074</v>
      </c>
      <c r="H36" s="11">
        <f t="shared" si="5"/>
        <v>6286.5</v>
      </c>
      <c r="I36" s="55" t="s">
        <v>530</v>
      </c>
      <c r="J36" s="56" t="s">
        <v>531</v>
      </c>
      <c r="K36" s="55" t="s">
        <v>532</v>
      </c>
      <c r="L36" s="55" t="s">
        <v>533</v>
      </c>
      <c r="M36" s="56" t="s">
        <v>443</v>
      </c>
      <c r="N36" s="56" t="s">
        <v>51</v>
      </c>
      <c r="O36" s="57" t="s">
        <v>393</v>
      </c>
      <c r="P36" s="58" t="s">
        <v>534</v>
      </c>
    </row>
    <row r="37" spans="1:16" ht="12.75" customHeight="1" thickBot="1" x14ac:dyDescent="0.25">
      <c r="A37" s="11" t="str">
        <f t="shared" si="0"/>
        <v> VB 7.72 </v>
      </c>
      <c r="B37" s="15" t="str">
        <f t="shared" si="1"/>
        <v>I</v>
      </c>
      <c r="C37" s="11">
        <f t="shared" si="2"/>
        <v>14925.882</v>
      </c>
      <c r="D37" s="10" t="str">
        <f t="shared" si="3"/>
        <v>vis</v>
      </c>
      <c r="E37" s="54">
        <f>VLOOKUP(C37,Active!C$21:E$971,3,FALSE)</f>
        <v>-4246.5320501374918</v>
      </c>
      <c r="F37" s="15" t="s">
        <v>51</v>
      </c>
      <c r="G37" s="10" t="str">
        <f t="shared" si="4"/>
        <v>14925.882</v>
      </c>
      <c r="H37" s="11">
        <f t="shared" si="5"/>
        <v>-8432</v>
      </c>
      <c r="I37" s="55" t="s">
        <v>87</v>
      </c>
      <c r="J37" s="56" t="s">
        <v>88</v>
      </c>
      <c r="K37" s="55">
        <v>-8432</v>
      </c>
      <c r="L37" s="55" t="s">
        <v>89</v>
      </c>
      <c r="M37" s="56" t="s">
        <v>90</v>
      </c>
      <c r="N37" s="56"/>
      <c r="O37" s="57" t="s">
        <v>91</v>
      </c>
      <c r="P37" s="57" t="s">
        <v>92</v>
      </c>
    </row>
    <row r="38" spans="1:16" ht="12.75" customHeight="1" thickBot="1" x14ac:dyDescent="0.25">
      <c r="A38" s="11" t="str">
        <f t="shared" si="0"/>
        <v> VB 7.72 </v>
      </c>
      <c r="B38" s="15" t="str">
        <f t="shared" si="1"/>
        <v>I</v>
      </c>
      <c r="C38" s="11">
        <f t="shared" si="2"/>
        <v>14981.63</v>
      </c>
      <c r="D38" s="10" t="str">
        <f t="shared" si="3"/>
        <v>vis</v>
      </c>
      <c r="E38" s="54">
        <f>VLOOKUP(C38,Active!C$21:E$971,3,FALSE)</f>
        <v>-4226.4839581639753</v>
      </c>
      <c r="F38" s="15" t="s">
        <v>51</v>
      </c>
      <c r="G38" s="10" t="str">
        <f t="shared" si="4"/>
        <v>14981.630</v>
      </c>
      <c r="H38" s="11">
        <f t="shared" si="5"/>
        <v>-8412</v>
      </c>
      <c r="I38" s="55" t="s">
        <v>93</v>
      </c>
      <c r="J38" s="56" t="s">
        <v>94</v>
      </c>
      <c r="K38" s="55">
        <v>-8412</v>
      </c>
      <c r="L38" s="55" t="s">
        <v>95</v>
      </c>
      <c r="M38" s="56" t="s">
        <v>90</v>
      </c>
      <c r="N38" s="56"/>
      <c r="O38" s="57" t="s">
        <v>91</v>
      </c>
      <c r="P38" s="57" t="s">
        <v>92</v>
      </c>
    </row>
    <row r="39" spans="1:16" ht="12.75" customHeight="1" thickBot="1" x14ac:dyDescent="0.25">
      <c r="A39" s="11" t="str">
        <f t="shared" si="0"/>
        <v> VB 7.72 </v>
      </c>
      <c r="B39" s="15" t="str">
        <f t="shared" si="1"/>
        <v>II</v>
      </c>
      <c r="C39" s="11">
        <f t="shared" si="2"/>
        <v>15947.888000000001</v>
      </c>
      <c r="D39" s="10" t="str">
        <f t="shared" si="3"/>
        <v>vis</v>
      </c>
      <c r="E39" s="54">
        <f>VLOOKUP(C39,Active!C$21:E$971,3,FALSE)</f>
        <v>-3878.9983218335869</v>
      </c>
      <c r="F39" s="15" t="s">
        <v>51</v>
      </c>
      <c r="G39" s="10" t="str">
        <f t="shared" si="4"/>
        <v>15947.888</v>
      </c>
      <c r="H39" s="11">
        <f t="shared" si="5"/>
        <v>-8064.5</v>
      </c>
      <c r="I39" s="55" t="s">
        <v>96</v>
      </c>
      <c r="J39" s="56" t="s">
        <v>97</v>
      </c>
      <c r="K39" s="55">
        <v>-8064.5</v>
      </c>
      <c r="L39" s="55" t="s">
        <v>98</v>
      </c>
      <c r="M39" s="56" t="s">
        <v>90</v>
      </c>
      <c r="N39" s="56"/>
      <c r="O39" s="57" t="s">
        <v>91</v>
      </c>
      <c r="P39" s="57" t="s">
        <v>92</v>
      </c>
    </row>
    <row r="40" spans="1:16" ht="12.75" customHeight="1" thickBot="1" x14ac:dyDescent="0.25">
      <c r="A40" s="11" t="str">
        <f t="shared" si="0"/>
        <v> VB 7.72 </v>
      </c>
      <c r="B40" s="15" t="str">
        <f t="shared" si="1"/>
        <v>I</v>
      </c>
      <c r="C40" s="11">
        <f t="shared" si="2"/>
        <v>16399.77</v>
      </c>
      <c r="D40" s="10" t="str">
        <f t="shared" si="3"/>
        <v>vis</v>
      </c>
      <c r="E40" s="54">
        <f>VLOOKUP(C40,Active!C$21:E$971,3,FALSE)</f>
        <v>-3716.4925476860526</v>
      </c>
      <c r="F40" s="15" t="s">
        <v>51</v>
      </c>
      <c r="G40" s="10" t="str">
        <f t="shared" si="4"/>
        <v>16399.770</v>
      </c>
      <c r="H40" s="11">
        <f t="shared" si="5"/>
        <v>-7902</v>
      </c>
      <c r="I40" s="55" t="s">
        <v>99</v>
      </c>
      <c r="J40" s="56" t="s">
        <v>100</v>
      </c>
      <c r="K40" s="55">
        <v>-7902</v>
      </c>
      <c r="L40" s="55" t="s">
        <v>101</v>
      </c>
      <c r="M40" s="56" t="s">
        <v>90</v>
      </c>
      <c r="N40" s="56"/>
      <c r="O40" s="57" t="s">
        <v>91</v>
      </c>
      <c r="P40" s="57" t="s">
        <v>92</v>
      </c>
    </row>
    <row r="41" spans="1:16" ht="12.75" customHeight="1" thickBot="1" x14ac:dyDescent="0.25">
      <c r="A41" s="11" t="str">
        <f t="shared" si="0"/>
        <v> VB 7.72 </v>
      </c>
      <c r="B41" s="15" t="str">
        <f t="shared" si="1"/>
        <v>II</v>
      </c>
      <c r="C41" s="11">
        <f t="shared" si="2"/>
        <v>16445.608</v>
      </c>
      <c r="D41" s="10" t="str">
        <f t="shared" si="3"/>
        <v>vis</v>
      </c>
      <c r="E41" s="54">
        <f>VLOOKUP(C41,Active!C$21:E$971,3,FALSE)</f>
        <v>-3700.0082892394344</v>
      </c>
      <c r="F41" s="15" t="s">
        <v>51</v>
      </c>
      <c r="G41" s="10" t="str">
        <f t="shared" si="4"/>
        <v>16445.608</v>
      </c>
      <c r="H41" s="11">
        <f t="shared" si="5"/>
        <v>-7885.5</v>
      </c>
      <c r="I41" s="55" t="s">
        <v>102</v>
      </c>
      <c r="J41" s="56" t="s">
        <v>103</v>
      </c>
      <c r="K41" s="55">
        <v>-7885.5</v>
      </c>
      <c r="L41" s="55" t="s">
        <v>104</v>
      </c>
      <c r="M41" s="56" t="s">
        <v>90</v>
      </c>
      <c r="N41" s="56"/>
      <c r="O41" s="57" t="s">
        <v>91</v>
      </c>
      <c r="P41" s="57" t="s">
        <v>92</v>
      </c>
    </row>
    <row r="42" spans="1:16" ht="12.75" customHeight="1" thickBot="1" x14ac:dyDescent="0.25">
      <c r="A42" s="11" t="str">
        <f t="shared" si="0"/>
        <v> VB 7.72 </v>
      </c>
      <c r="B42" s="15" t="str">
        <f t="shared" si="1"/>
        <v>II</v>
      </c>
      <c r="C42" s="11">
        <f t="shared" si="2"/>
        <v>16484.580999999998</v>
      </c>
      <c r="D42" s="10" t="str">
        <f t="shared" si="3"/>
        <v>vis</v>
      </c>
      <c r="E42" s="54">
        <f>VLOOKUP(C42,Active!C$21:E$971,3,FALSE)</f>
        <v>-3685.9928216265366</v>
      </c>
      <c r="F42" s="15" t="s">
        <v>51</v>
      </c>
      <c r="G42" s="10" t="str">
        <f t="shared" si="4"/>
        <v>16484.581</v>
      </c>
      <c r="H42" s="11">
        <f t="shared" si="5"/>
        <v>-7871.5</v>
      </c>
      <c r="I42" s="55" t="s">
        <v>105</v>
      </c>
      <c r="J42" s="56" t="s">
        <v>106</v>
      </c>
      <c r="K42" s="55">
        <v>-7871.5</v>
      </c>
      <c r="L42" s="55" t="s">
        <v>101</v>
      </c>
      <c r="M42" s="56" t="s">
        <v>90</v>
      </c>
      <c r="N42" s="56"/>
      <c r="O42" s="57" t="s">
        <v>91</v>
      </c>
      <c r="P42" s="57" t="s">
        <v>92</v>
      </c>
    </row>
    <row r="43" spans="1:16" ht="12.75" customHeight="1" thickBot="1" x14ac:dyDescent="0.25">
      <c r="A43" s="11" t="str">
        <f t="shared" ref="A43:A74" si="6">P43</f>
        <v> VB 7.72 </v>
      </c>
      <c r="B43" s="15" t="str">
        <f t="shared" ref="B43:B74" si="7">IF(H43=INT(H43),"I","II")</f>
        <v>I</v>
      </c>
      <c r="C43" s="11">
        <f t="shared" ref="C43:C74" si="8">1*G43</f>
        <v>16741.841</v>
      </c>
      <c r="D43" s="10" t="str">
        <f t="shared" ref="D43:D74" si="9">VLOOKUP(F43,I$1:J$5,2,FALSE)</f>
        <v>vis</v>
      </c>
      <c r="E43" s="54">
        <f>VLOOKUP(C43,Active!C$21:E$971,3,FALSE)</f>
        <v>-3593.4769978999993</v>
      </c>
      <c r="F43" s="15" t="s">
        <v>51</v>
      </c>
      <c r="G43" s="10" t="str">
        <f t="shared" ref="G43:G74" si="10">MID(I43,3,LEN(I43)-3)</f>
        <v>16741.841</v>
      </c>
      <c r="H43" s="11">
        <f t="shared" ref="H43:H74" si="11">1*K43</f>
        <v>-7779</v>
      </c>
      <c r="I43" s="55" t="s">
        <v>107</v>
      </c>
      <c r="J43" s="56" t="s">
        <v>108</v>
      </c>
      <c r="K43" s="55">
        <v>-7779</v>
      </c>
      <c r="L43" s="55" t="s">
        <v>109</v>
      </c>
      <c r="M43" s="56" t="s">
        <v>90</v>
      </c>
      <c r="N43" s="56"/>
      <c r="O43" s="57" t="s">
        <v>91</v>
      </c>
      <c r="P43" s="57" t="s">
        <v>92</v>
      </c>
    </row>
    <row r="44" spans="1:16" ht="12.75" customHeight="1" thickBot="1" x14ac:dyDescent="0.25">
      <c r="A44" s="11" t="str">
        <f t="shared" si="6"/>
        <v> VB 7.72 </v>
      </c>
      <c r="B44" s="15" t="str">
        <f t="shared" si="7"/>
        <v>I</v>
      </c>
      <c r="C44" s="11">
        <f t="shared" si="8"/>
        <v>16780.717000000001</v>
      </c>
      <c r="D44" s="10" t="str">
        <f t="shared" si="9"/>
        <v>vis</v>
      </c>
      <c r="E44" s="54">
        <f>VLOOKUP(C44,Active!C$21:E$971,3,FALSE)</f>
        <v>-3579.4964134205125</v>
      </c>
      <c r="F44" s="15" t="s">
        <v>51</v>
      </c>
      <c r="G44" s="10" t="str">
        <f t="shared" si="10"/>
        <v>16780.717</v>
      </c>
      <c r="H44" s="11">
        <f t="shared" si="11"/>
        <v>-7765</v>
      </c>
      <c r="I44" s="55" t="s">
        <v>110</v>
      </c>
      <c r="J44" s="56" t="s">
        <v>111</v>
      </c>
      <c r="K44" s="55">
        <v>-7765</v>
      </c>
      <c r="L44" s="55" t="s">
        <v>86</v>
      </c>
      <c r="M44" s="56" t="s">
        <v>90</v>
      </c>
      <c r="N44" s="56"/>
      <c r="O44" s="57" t="s">
        <v>91</v>
      </c>
      <c r="P44" s="57" t="s">
        <v>92</v>
      </c>
    </row>
    <row r="45" spans="1:16" ht="12.75" customHeight="1" thickBot="1" x14ac:dyDescent="0.25">
      <c r="A45" s="11" t="str">
        <f t="shared" si="6"/>
        <v> VB 7.72 </v>
      </c>
      <c r="B45" s="15" t="str">
        <f t="shared" si="7"/>
        <v>II</v>
      </c>
      <c r="C45" s="11">
        <f t="shared" si="8"/>
        <v>16826.599999999999</v>
      </c>
      <c r="D45" s="10" t="str">
        <f t="shared" si="9"/>
        <v>vis</v>
      </c>
      <c r="E45" s="54">
        <f>VLOOKUP(C45,Active!C$21:E$971,3,FALSE)</f>
        <v>-3562.9959720769516</v>
      </c>
      <c r="F45" s="15" t="s">
        <v>51</v>
      </c>
      <c r="G45" s="10" t="str">
        <f t="shared" si="10"/>
        <v>16826.600</v>
      </c>
      <c r="H45" s="11">
        <f t="shared" si="11"/>
        <v>-7748.5</v>
      </c>
      <c r="I45" s="55" t="s">
        <v>112</v>
      </c>
      <c r="J45" s="56" t="s">
        <v>113</v>
      </c>
      <c r="K45" s="55">
        <v>-7748.5</v>
      </c>
      <c r="L45" s="55" t="s">
        <v>114</v>
      </c>
      <c r="M45" s="56" t="s">
        <v>90</v>
      </c>
      <c r="N45" s="56"/>
      <c r="O45" s="57" t="s">
        <v>91</v>
      </c>
      <c r="P45" s="57" t="s">
        <v>92</v>
      </c>
    </row>
    <row r="46" spans="1:16" ht="12.75" customHeight="1" thickBot="1" x14ac:dyDescent="0.25">
      <c r="A46" s="11" t="str">
        <f t="shared" si="6"/>
        <v> VB 7.72 </v>
      </c>
      <c r="B46" s="15" t="str">
        <f t="shared" si="7"/>
        <v>I</v>
      </c>
      <c r="C46" s="11">
        <f t="shared" si="8"/>
        <v>17069.846000000001</v>
      </c>
      <c r="D46" s="10" t="str">
        <f t="shared" si="9"/>
        <v>vis</v>
      </c>
      <c r="E46" s="54">
        <f>VLOOKUP(C46,Active!C$21:E$971,3,FALSE)</f>
        <v>-3475.5198620785632</v>
      </c>
      <c r="F46" s="15" t="s">
        <v>51</v>
      </c>
      <c r="G46" s="10" t="str">
        <f t="shared" si="10"/>
        <v>17069.846</v>
      </c>
      <c r="H46" s="11">
        <f t="shared" si="11"/>
        <v>-7661</v>
      </c>
      <c r="I46" s="55" t="s">
        <v>115</v>
      </c>
      <c r="J46" s="56" t="s">
        <v>116</v>
      </c>
      <c r="K46" s="55">
        <v>-7661</v>
      </c>
      <c r="L46" s="55" t="s">
        <v>117</v>
      </c>
      <c r="M46" s="56" t="s">
        <v>90</v>
      </c>
      <c r="N46" s="56"/>
      <c r="O46" s="57" t="s">
        <v>91</v>
      </c>
      <c r="P46" s="57" t="s">
        <v>92</v>
      </c>
    </row>
    <row r="47" spans="1:16" ht="12.75" customHeight="1" thickBot="1" x14ac:dyDescent="0.25">
      <c r="A47" s="11" t="str">
        <f t="shared" si="6"/>
        <v> VB 7.72 </v>
      </c>
      <c r="B47" s="15" t="str">
        <f t="shared" si="7"/>
        <v>II</v>
      </c>
      <c r="C47" s="11">
        <f t="shared" si="8"/>
        <v>17221.545999999998</v>
      </c>
      <c r="D47" s="10" t="str">
        <f t="shared" si="9"/>
        <v>vis</v>
      </c>
      <c r="E47" s="54">
        <f>VLOOKUP(C47,Active!C$21:E$971,3,FALSE)</f>
        <v>-3420.9655183822433</v>
      </c>
      <c r="F47" s="15" t="s">
        <v>51</v>
      </c>
      <c r="G47" s="10" t="str">
        <f t="shared" si="10"/>
        <v>17221.546</v>
      </c>
      <c r="H47" s="11">
        <f t="shared" si="11"/>
        <v>-7606.5</v>
      </c>
      <c r="I47" s="55" t="s">
        <v>118</v>
      </c>
      <c r="J47" s="56" t="s">
        <v>119</v>
      </c>
      <c r="K47" s="55">
        <v>-7606.5</v>
      </c>
      <c r="L47" s="55" t="s">
        <v>120</v>
      </c>
      <c r="M47" s="56" t="s">
        <v>90</v>
      </c>
      <c r="N47" s="56"/>
      <c r="O47" s="57" t="s">
        <v>91</v>
      </c>
      <c r="P47" s="57" t="s">
        <v>92</v>
      </c>
    </row>
    <row r="48" spans="1:16" ht="12.75" customHeight="1" thickBot="1" x14ac:dyDescent="0.25">
      <c r="A48" s="11" t="str">
        <f t="shared" si="6"/>
        <v> VB 7.72 </v>
      </c>
      <c r="B48" s="15" t="str">
        <f t="shared" si="7"/>
        <v>II</v>
      </c>
      <c r="C48" s="11">
        <f t="shared" si="8"/>
        <v>17563.572</v>
      </c>
      <c r="D48" s="10" t="str">
        <f t="shared" si="9"/>
        <v>vis</v>
      </c>
      <c r="E48" s="54">
        <f>VLOOKUP(C48,Active!C$21:E$971,3,FALSE)</f>
        <v>-3297.9661514931331</v>
      </c>
      <c r="F48" s="15" t="s">
        <v>51</v>
      </c>
      <c r="G48" s="10" t="str">
        <f t="shared" si="10"/>
        <v>17563.572</v>
      </c>
      <c r="H48" s="11">
        <f t="shared" si="11"/>
        <v>-7483.5</v>
      </c>
      <c r="I48" s="55" t="s">
        <v>121</v>
      </c>
      <c r="J48" s="56" t="s">
        <v>122</v>
      </c>
      <c r="K48" s="55">
        <v>-7483.5</v>
      </c>
      <c r="L48" s="55" t="s">
        <v>123</v>
      </c>
      <c r="M48" s="56" t="s">
        <v>90</v>
      </c>
      <c r="N48" s="56"/>
      <c r="O48" s="57" t="s">
        <v>91</v>
      </c>
      <c r="P48" s="57" t="s">
        <v>92</v>
      </c>
    </row>
    <row r="49" spans="1:16" ht="12.75" customHeight="1" thickBot="1" x14ac:dyDescent="0.25">
      <c r="A49" s="11" t="str">
        <f t="shared" si="6"/>
        <v> VB 7.72 </v>
      </c>
      <c r="B49" s="15" t="str">
        <f t="shared" si="7"/>
        <v>I</v>
      </c>
      <c r="C49" s="11">
        <f t="shared" si="8"/>
        <v>17581.530999999999</v>
      </c>
      <c r="D49" s="10" t="str">
        <f t="shared" si="9"/>
        <v>vis</v>
      </c>
      <c r="E49" s="54">
        <f>VLOOKUP(C49,Active!C$21:E$971,3,FALSE)</f>
        <v>-3291.5077371329344</v>
      </c>
      <c r="F49" s="15" t="s">
        <v>51</v>
      </c>
      <c r="G49" s="10" t="str">
        <f t="shared" si="10"/>
        <v>17581.531</v>
      </c>
      <c r="H49" s="11">
        <f t="shared" si="11"/>
        <v>-7477</v>
      </c>
      <c r="I49" s="55" t="s">
        <v>124</v>
      </c>
      <c r="J49" s="56" t="s">
        <v>125</v>
      </c>
      <c r="K49" s="55">
        <v>-7477</v>
      </c>
      <c r="L49" s="55" t="s">
        <v>126</v>
      </c>
      <c r="M49" s="56" t="s">
        <v>90</v>
      </c>
      <c r="N49" s="56"/>
      <c r="O49" s="57" t="s">
        <v>91</v>
      </c>
      <c r="P49" s="57" t="s">
        <v>92</v>
      </c>
    </row>
    <row r="50" spans="1:16" ht="12.75" customHeight="1" thickBot="1" x14ac:dyDescent="0.25">
      <c r="A50" s="11" t="str">
        <f t="shared" si="6"/>
        <v> VB 7.72 </v>
      </c>
      <c r="B50" s="15" t="str">
        <f t="shared" si="7"/>
        <v>I</v>
      </c>
      <c r="C50" s="11">
        <f t="shared" si="8"/>
        <v>17817.839</v>
      </c>
      <c r="D50" s="10" t="str">
        <f t="shared" si="9"/>
        <v>vis</v>
      </c>
      <c r="E50" s="54">
        <f>VLOOKUP(C50,Active!C$21:E$971,3,FALSE)</f>
        <v>-3206.526670223308</v>
      </c>
      <c r="F50" s="15" t="s">
        <v>51</v>
      </c>
      <c r="G50" s="10" t="str">
        <f t="shared" si="10"/>
        <v>17817.839</v>
      </c>
      <c r="H50" s="11">
        <f t="shared" si="11"/>
        <v>-7392</v>
      </c>
      <c r="I50" s="55" t="s">
        <v>127</v>
      </c>
      <c r="J50" s="56" t="s">
        <v>128</v>
      </c>
      <c r="K50" s="55">
        <v>-7392</v>
      </c>
      <c r="L50" s="55" t="s">
        <v>129</v>
      </c>
      <c r="M50" s="56" t="s">
        <v>90</v>
      </c>
      <c r="N50" s="56"/>
      <c r="O50" s="57" t="s">
        <v>91</v>
      </c>
      <c r="P50" s="57" t="s">
        <v>92</v>
      </c>
    </row>
    <row r="51" spans="1:16" ht="12.75" customHeight="1" thickBot="1" x14ac:dyDescent="0.25">
      <c r="A51" s="11" t="str">
        <f t="shared" si="6"/>
        <v> VB 7.72 </v>
      </c>
      <c r="B51" s="15" t="str">
        <f t="shared" si="7"/>
        <v>I</v>
      </c>
      <c r="C51" s="11">
        <f t="shared" si="8"/>
        <v>17831.87</v>
      </c>
      <c r="D51" s="10" t="str">
        <f t="shared" si="9"/>
        <v>vis</v>
      </c>
      <c r="E51" s="54">
        <f>VLOOKUP(C51,Active!C$21:E$971,3,FALSE)</f>
        <v>-3201.4808429563136</v>
      </c>
      <c r="F51" s="15" t="s">
        <v>51</v>
      </c>
      <c r="G51" s="10" t="str">
        <f t="shared" si="10"/>
        <v>17831.870</v>
      </c>
      <c r="H51" s="11">
        <f t="shared" si="11"/>
        <v>-7387</v>
      </c>
      <c r="I51" s="55" t="s">
        <v>130</v>
      </c>
      <c r="J51" s="56" t="s">
        <v>131</v>
      </c>
      <c r="K51" s="55">
        <v>-7387</v>
      </c>
      <c r="L51" s="55" t="s">
        <v>132</v>
      </c>
      <c r="M51" s="56" t="s">
        <v>90</v>
      </c>
      <c r="N51" s="56"/>
      <c r="O51" s="57" t="s">
        <v>91</v>
      </c>
      <c r="P51" s="57" t="s">
        <v>92</v>
      </c>
    </row>
    <row r="52" spans="1:16" ht="12.75" customHeight="1" thickBot="1" x14ac:dyDescent="0.25">
      <c r="A52" s="11" t="str">
        <f t="shared" si="6"/>
        <v> VB 7.72 </v>
      </c>
      <c r="B52" s="15" t="str">
        <f t="shared" si="7"/>
        <v>II</v>
      </c>
      <c r="C52" s="11">
        <f t="shared" si="8"/>
        <v>17866.634999999998</v>
      </c>
      <c r="D52" s="10" t="str">
        <f t="shared" si="9"/>
        <v>vis</v>
      </c>
      <c r="E52" s="54">
        <f>VLOOKUP(C52,Active!C$21:E$971,3,FALSE)</f>
        <v>-3188.9786560176021</v>
      </c>
      <c r="F52" s="15" t="s">
        <v>51</v>
      </c>
      <c r="G52" s="10" t="str">
        <f t="shared" si="10"/>
        <v>17866.635</v>
      </c>
      <c r="H52" s="11">
        <f t="shared" si="11"/>
        <v>-7374.5</v>
      </c>
      <c r="I52" s="55" t="s">
        <v>133</v>
      </c>
      <c r="J52" s="56" t="s">
        <v>134</v>
      </c>
      <c r="K52" s="55">
        <v>-7374.5</v>
      </c>
      <c r="L52" s="55" t="s">
        <v>135</v>
      </c>
      <c r="M52" s="56" t="s">
        <v>90</v>
      </c>
      <c r="N52" s="56"/>
      <c r="O52" s="57" t="s">
        <v>91</v>
      </c>
      <c r="P52" s="57" t="s">
        <v>92</v>
      </c>
    </row>
    <row r="53" spans="1:16" ht="12.75" customHeight="1" thickBot="1" x14ac:dyDescent="0.25">
      <c r="A53" s="11" t="str">
        <f t="shared" si="6"/>
        <v> VB 7.72 </v>
      </c>
      <c r="B53" s="15" t="str">
        <f t="shared" si="7"/>
        <v>I</v>
      </c>
      <c r="C53" s="11">
        <f t="shared" si="8"/>
        <v>17937.556</v>
      </c>
      <c r="D53" s="10" t="str">
        <f t="shared" si="9"/>
        <v>vis</v>
      </c>
      <c r="E53" s="54">
        <f>VLOOKUP(C53,Active!C$21:E$971,3,FALSE)</f>
        <v>-3163.474050814656</v>
      </c>
      <c r="F53" s="15" t="s">
        <v>51</v>
      </c>
      <c r="G53" s="10" t="str">
        <f t="shared" si="10"/>
        <v>17937.556</v>
      </c>
      <c r="H53" s="11">
        <f t="shared" si="11"/>
        <v>-7349</v>
      </c>
      <c r="I53" s="55" t="s">
        <v>136</v>
      </c>
      <c r="J53" s="56" t="s">
        <v>137</v>
      </c>
      <c r="K53" s="55">
        <v>-7349</v>
      </c>
      <c r="L53" s="55" t="s">
        <v>138</v>
      </c>
      <c r="M53" s="56" t="s">
        <v>90</v>
      </c>
      <c r="N53" s="56"/>
      <c r="O53" s="57" t="s">
        <v>91</v>
      </c>
      <c r="P53" s="57" t="s">
        <v>92</v>
      </c>
    </row>
    <row r="54" spans="1:16" ht="12.75" customHeight="1" thickBot="1" x14ac:dyDescent="0.25">
      <c r="A54" s="11" t="str">
        <f t="shared" si="6"/>
        <v> VB 7.72 </v>
      </c>
      <c r="B54" s="15" t="str">
        <f t="shared" si="7"/>
        <v>II</v>
      </c>
      <c r="C54" s="11">
        <f t="shared" si="8"/>
        <v>17969.476999999999</v>
      </c>
      <c r="D54" s="10" t="str">
        <f t="shared" si="9"/>
        <v>vis</v>
      </c>
      <c r="E54" s="54">
        <f>VLOOKUP(C54,Active!C$21:E$971,3,FALSE)</f>
        <v>-3151.9946229627762</v>
      </c>
      <c r="F54" s="15" t="s">
        <v>51</v>
      </c>
      <c r="G54" s="10" t="str">
        <f t="shared" si="10"/>
        <v>17969.477</v>
      </c>
      <c r="H54" s="11">
        <f t="shared" si="11"/>
        <v>-7337.5</v>
      </c>
      <c r="I54" s="55" t="s">
        <v>139</v>
      </c>
      <c r="J54" s="56" t="s">
        <v>140</v>
      </c>
      <c r="K54" s="55">
        <v>-7337.5</v>
      </c>
      <c r="L54" s="55" t="s">
        <v>141</v>
      </c>
      <c r="M54" s="56" t="s">
        <v>90</v>
      </c>
      <c r="N54" s="56"/>
      <c r="O54" s="57" t="s">
        <v>91</v>
      </c>
      <c r="P54" s="57" t="s">
        <v>92</v>
      </c>
    </row>
    <row r="55" spans="1:16" ht="12.75" customHeight="1" thickBot="1" x14ac:dyDescent="0.25">
      <c r="A55" s="11" t="str">
        <f t="shared" si="6"/>
        <v> VB 7.72 </v>
      </c>
      <c r="B55" s="15" t="str">
        <f t="shared" si="7"/>
        <v>I</v>
      </c>
      <c r="C55" s="11">
        <f t="shared" si="8"/>
        <v>18201.739000000001</v>
      </c>
      <c r="D55" s="10" t="str">
        <f t="shared" si="9"/>
        <v>vis</v>
      </c>
      <c r="E55" s="54">
        <f>VLOOKUP(C55,Active!C$21:E$971,3,FALSE)</f>
        <v>-3068.4685782983393</v>
      </c>
      <c r="F55" s="15" t="s">
        <v>51</v>
      </c>
      <c r="G55" s="10" t="str">
        <f t="shared" si="10"/>
        <v>18201.739</v>
      </c>
      <c r="H55" s="11">
        <f t="shared" si="11"/>
        <v>-7254</v>
      </c>
      <c r="I55" s="55" t="s">
        <v>142</v>
      </c>
      <c r="J55" s="56" t="s">
        <v>143</v>
      </c>
      <c r="K55" s="55">
        <v>-7254</v>
      </c>
      <c r="L55" s="55" t="s">
        <v>144</v>
      </c>
      <c r="M55" s="56" t="s">
        <v>90</v>
      </c>
      <c r="N55" s="56"/>
      <c r="O55" s="57" t="s">
        <v>91</v>
      </c>
      <c r="P55" s="57" t="s">
        <v>92</v>
      </c>
    </row>
    <row r="56" spans="1:16" ht="12.75" customHeight="1" thickBot="1" x14ac:dyDescent="0.25">
      <c r="A56" s="11" t="str">
        <f t="shared" si="6"/>
        <v> VB 7.72 </v>
      </c>
      <c r="B56" s="15" t="str">
        <f t="shared" si="7"/>
        <v>I</v>
      </c>
      <c r="C56" s="11">
        <f t="shared" si="8"/>
        <v>19002.598999999998</v>
      </c>
      <c r="D56" s="10" t="str">
        <f t="shared" si="9"/>
        <v>vis</v>
      </c>
      <c r="E56" s="54">
        <f>VLOOKUP(C56,Active!C$21:E$971,3,FALSE)</f>
        <v>-2780.4633594938859</v>
      </c>
      <c r="F56" s="15" t="s">
        <v>51</v>
      </c>
      <c r="G56" s="10" t="str">
        <f t="shared" si="10"/>
        <v>19002.599</v>
      </c>
      <c r="H56" s="11">
        <f t="shared" si="11"/>
        <v>-6966</v>
      </c>
      <c r="I56" s="55" t="s">
        <v>145</v>
      </c>
      <c r="J56" s="56" t="s">
        <v>146</v>
      </c>
      <c r="K56" s="55">
        <v>-6966</v>
      </c>
      <c r="L56" s="55" t="s">
        <v>147</v>
      </c>
      <c r="M56" s="56" t="s">
        <v>90</v>
      </c>
      <c r="N56" s="56"/>
      <c r="O56" s="57" t="s">
        <v>91</v>
      </c>
      <c r="P56" s="57" t="s">
        <v>92</v>
      </c>
    </row>
    <row r="57" spans="1:16" ht="12.75" customHeight="1" thickBot="1" x14ac:dyDescent="0.25">
      <c r="A57" s="11" t="str">
        <f t="shared" si="6"/>
        <v> VB 7.72 </v>
      </c>
      <c r="B57" s="15" t="str">
        <f t="shared" si="7"/>
        <v>II</v>
      </c>
      <c r="C57" s="11">
        <f t="shared" si="8"/>
        <v>19298.722000000002</v>
      </c>
      <c r="D57" s="10" t="str">
        <f t="shared" si="9"/>
        <v>vis</v>
      </c>
      <c r="E57" s="54">
        <f>VLOOKUP(C57,Active!C$21:E$971,3,FALSE)</f>
        <v>-2673.9716263469786</v>
      </c>
      <c r="F57" s="15" t="s">
        <v>51</v>
      </c>
      <c r="G57" s="10" t="str">
        <f t="shared" si="10"/>
        <v>19298.722</v>
      </c>
      <c r="H57" s="11">
        <f t="shared" si="11"/>
        <v>-6859.5</v>
      </c>
      <c r="I57" s="55" t="s">
        <v>148</v>
      </c>
      <c r="J57" s="56" t="s">
        <v>149</v>
      </c>
      <c r="K57" s="55">
        <v>-6859.5</v>
      </c>
      <c r="L57" s="55" t="s">
        <v>150</v>
      </c>
      <c r="M57" s="56" t="s">
        <v>90</v>
      </c>
      <c r="N57" s="56"/>
      <c r="O57" s="57" t="s">
        <v>91</v>
      </c>
      <c r="P57" s="57" t="s">
        <v>92</v>
      </c>
    </row>
    <row r="58" spans="1:16" ht="12.75" customHeight="1" thickBot="1" x14ac:dyDescent="0.25">
      <c r="A58" s="11" t="str">
        <f t="shared" si="6"/>
        <v> VB 7.72 </v>
      </c>
      <c r="B58" s="15" t="str">
        <f t="shared" si="7"/>
        <v>I</v>
      </c>
      <c r="C58" s="11">
        <f t="shared" si="8"/>
        <v>19683.782999999999</v>
      </c>
      <c r="D58" s="10" t="str">
        <f t="shared" si="9"/>
        <v>vis</v>
      </c>
      <c r="E58" s="54">
        <f>VLOOKUP(C58,Active!C$21:E$971,3,FALSE)</f>
        <v>-2535.4960156808679</v>
      </c>
      <c r="F58" s="15" t="s">
        <v>51</v>
      </c>
      <c r="G58" s="10" t="str">
        <f t="shared" si="10"/>
        <v>19683.783</v>
      </c>
      <c r="H58" s="11">
        <f t="shared" si="11"/>
        <v>-6721</v>
      </c>
      <c r="I58" s="55" t="s">
        <v>151</v>
      </c>
      <c r="J58" s="56" t="s">
        <v>152</v>
      </c>
      <c r="K58" s="55">
        <v>-6721</v>
      </c>
      <c r="L58" s="55" t="s">
        <v>153</v>
      </c>
      <c r="M58" s="56" t="s">
        <v>90</v>
      </c>
      <c r="N58" s="56"/>
      <c r="O58" s="57" t="s">
        <v>91</v>
      </c>
      <c r="P58" s="57" t="s">
        <v>92</v>
      </c>
    </row>
    <row r="59" spans="1:16" ht="12.75" customHeight="1" thickBot="1" x14ac:dyDescent="0.25">
      <c r="A59" s="11" t="str">
        <f t="shared" si="6"/>
        <v> VB 7.72 </v>
      </c>
      <c r="B59" s="15" t="str">
        <f t="shared" si="7"/>
        <v>I</v>
      </c>
      <c r="C59" s="11">
        <f t="shared" si="8"/>
        <v>19686.690999999999</v>
      </c>
      <c r="D59" s="10" t="str">
        <f t="shared" si="9"/>
        <v>vis</v>
      </c>
      <c r="E59" s="54">
        <f>VLOOKUP(C59,Active!C$21:E$971,3,FALSE)</f>
        <v>-2534.4502409183838</v>
      </c>
      <c r="F59" s="15" t="s">
        <v>51</v>
      </c>
      <c r="G59" s="10" t="str">
        <f t="shared" si="10"/>
        <v>19686.691</v>
      </c>
      <c r="H59" s="11">
        <f t="shared" si="11"/>
        <v>-6720</v>
      </c>
      <c r="I59" s="55" t="s">
        <v>154</v>
      </c>
      <c r="J59" s="56" t="s">
        <v>155</v>
      </c>
      <c r="K59" s="55">
        <v>-6720</v>
      </c>
      <c r="L59" s="55" t="s">
        <v>156</v>
      </c>
      <c r="M59" s="56" t="s">
        <v>90</v>
      </c>
      <c r="N59" s="56"/>
      <c r="O59" s="57" t="s">
        <v>91</v>
      </c>
      <c r="P59" s="57" t="s">
        <v>92</v>
      </c>
    </row>
    <row r="60" spans="1:16" ht="12.75" customHeight="1" thickBot="1" x14ac:dyDescent="0.25">
      <c r="A60" s="11" t="str">
        <f t="shared" si="6"/>
        <v> VB 7.72 </v>
      </c>
      <c r="B60" s="15" t="str">
        <f t="shared" si="7"/>
        <v>II</v>
      </c>
      <c r="C60" s="11">
        <f t="shared" si="8"/>
        <v>19690.759999999998</v>
      </c>
      <c r="D60" s="10" t="str">
        <f t="shared" si="9"/>
        <v>vis</v>
      </c>
      <c r="E60" s="54">
        <f>VLOOKUP(C60,Active!C$21:E$971,3,FALSE)</f>
        <v>-2532.9869474147558</v>
      </c>
      <c r="F60" s="15" t="s">
        <v>51</v>
      </c>
      <c r="G60" s="10" t="str">
        <f t="shared" si="10"/>
        <v>19690.760</v>
      </c>
      <c r="H60" s="11">
        <f t="shared" si="11"/>
        <v>-6718.5</v>
      </c>
      <c r="I60" s="55" t="s">
        <v>157</v>
      </c>
      <c r="J60" s="56" t="s">
        <v>158</v>
      </c>
      <c r="K60" s="55">
        <v>-6718.5</v>
      </c>
      <c r="L60" s="55" t="s">
        <v>159</v>
      </c>
      <c r="M60" s="56" t="s">
        <v>90</v>
      </c>
      <c r="N60" s="56"/>
      <c r="O60" s="57" t="s">
        <v>91</v>
      </c>
      <c r="P60" s="57" t="s">
        <v>92</v>
      </c>
    </row>
    <row r="61" spans="1:16" ht="12.75" customHeight="1" thickBot="1" x14ac:dyDescent="0.25">
      <c r="A61" s="11" t="str">
        <f t="shared" si="6"/>
        <v> VB 7.72 </v>
      </c>
      <c r="B61" s="15" t="str">
        <f t="shared" si="7"/>
        <v>I</v>
      </c>
      <c r="C61" s="11">
        <f t="shared" si="8"/>
        <v>19789.47</v>
      </c>
      <c r="D61" s="10" t="str">
        <f t="shared" si="9"/>
        <v>vis</v>
      </c>
      <c r="E61" s="54">
        <f>VLOOKUP(C61,Active!C$21:E$971,3,FALSE)</f>
        <v>-2497.4888639192782</v>
      </c>
      <c r="F61" s="15" t="s">
        <v>51</v>
      </c>
      <c r="G61" s="10" t="str">
        <f t="shared" si="10"/>
        <v>19789.470</v>
      </c>
      <c r="H61" s="11">
        <f t="shared" si="11"/>
        <v>-6683</v>
      </c>
      <c r="I61" s="55" t="s">
        <v>160</v>
      </c>
      <c r="J61" s="56" t="s">
        <v>161</v>
      </c>
      <c r="K61" s="55">
        <v>-6683</v>
      </c>
      <c r="L61" s="55" t="s">
        <v>162</v>
      </c>
      <c r="M61" s="56" t="s">
        <v>90</v>
      </c>
      <c r="N61" s="56"/>
      <c r="O61" s="57" t="s">
        <v>91</v>
      </c>
      <c r="P61" s="57" t="s">
        <v>92</v>
      </c>
    </row>
    <row r="62" spans="1:16" ht="12.75" customHeight="1" thickBot="1" x14ac:dyDescent="0.25">
      <c r="A62" s="11" t="str">
        <f t="shared" si="6"/>
        <v> VB 7.72 </v>
      </c>
      <c r="B62" s="15" t="str">
        <f t="shared" si="7"/>
        <v>II</v>
      </c>
      <c r="C62" s="11">
        <f t="shared" si="8"/>
        <v>19979.865000000002</v>
      </c>
      <c r="D62" s="10" t="str">
        <f t="shared" si="9"/>
        <v>vis</v>
      </c>
      <c r="E62" s="54">
        <f>VLOOKUP(C62,Active!C$21:E$971,3,FALSE)</f>
        <v>-2429.0190269511759</v>
      </c>
      <c r="F62" s="15" t="s">
        <v>51</v>
      </c>
      <c r="G62" s="10" t="str">
        <f t="shared" si="10"/>
        <v>19979.865</v>
      </c>
      <c r="H62" s="11">
        <f t="shared" si="11"/>
        <v>-6614.5</v>
      </c>
      <c r="I62" s="55" t="s">
        <v>163</v>
      </c>
      <c r="J62" s="56" t="s">
        <v>164</v>
      </c>
      <c r="K62" s="55">
        <v>-6614.5</v>
      </c>
      <c r="L62" s="55" t="s">
        <v>165</v>
      </c>
      <c r="M62" s="56" t="s">
        <v>90</v>
      </c>
      <c r="N62" s="56"/>
      <c r="O62" s="57" t="s">
        <v>91</v>
      </c>
      <c r="P62" s="57" t="s">
        <v>92</v>
      </c>
    </row>
    <row r="63" spans="1:16" ht="12.75" customHeight="1" thickBot="1" x14ac:dyDescent="0.25">
      <c r="A63" s="11" t="str">
        <f t="shared" si="6"/>
        <v> VB 7.72 </v>
      </c>
      <c r="B63" s="15" t="str">
        <f t="shared" si="7"/>
        <v>I</v>
      </c>
      <c r="C63" s="11">
        <f t="shared" si="8"/>
        <v>20039.796999999999</v>
      </c>
      <c r="D63" s="10" t="str">
        <f t="shared" si="9"/>
        <v>vis</v>
      </c>
      <c r="E63" s="54">
        <f>VLOOKUP(C63,Active!C$21:E$971,3,FALSE)</f>
        <v>-2407.4662851818434</v>
      </c>
      <c r="F63" s="15" t="s">
        <v>51</v>
      </c>
      <c r="G63" s="10" t="str">
        <f t="shared" si="10"/>
        <v>20039.797</v>
      </c>
      <c r="H63" s="11">
        <f t="shared" si="11"/>
        <v>-6593</v>
      </c>
      <c r="I63" s="55" t="s">
        <v>166</v>
      </c>
      <c r="J63" s="56" t="s">
        <v>167</v>
      </c>
      <c r="K63" s="55">
        <v>-6593</v>
      </c>
      <c r="L63" s="55" t="s">
        <v>168</v>
      </c>
      <c r="M63" s="56" t="s">
        <v>90</v>
      </c>
      <c r="N63" s="56"/>
      <c r="O63" s="57" t="s">
        <v>91</v>
      </c>
      <c r="P63" s="57" t="s">
        <v>92</v>
      </c>
    </row>
    <row r="64" spans="1:16" ht="12.75" customHeight="1" thickBot="1" x14ac:dyDescent="0.25">
      <c r="A64" s="11" t="str">
        <f t="shared" si="6"/>
        <v> VB 7.72 </v>
      </c>
      <c r="B64" s="15" t="str">
        <f t="shared" si="7"/>
        <v>I</v>
      </c>
      <c r="C64" s="11">
        <f t="shared" si="8"/>
        <v>20131.514999999999</v>
      </c>
      <c r="D64" s="10" t="str">
        <f t="shared" si="9"/>
        <v>vis</v>
      </c>
      <c r="E64" s="54">
        <f>VLOOKUP(C64,Active!C$21:E$971,3,FALSE)</f>
        <v>-2374.4826642514595</v>
      </c>
      <c r="F64" s="15" t="s">
        <v>51</v>
      </c>
      <c r="G64" s="10" t="str">
        <f t="shared" si="10"/>
        <v>20131.515</v>
      </c>
      <c r="H64" s="11">
        <f t="shared" si="11"/>
        <v>-6560</v>
      </c>
      <c r="I64" s="55" t="s">
        <v>169</v>
      </c>
      <c r="J64" s="56" t="s">
        <v>170</v>
      </c>
      <c r="K64" s="55">
        <v>-6560</v>
      </c>
      <c r="L64" s="55" t="s">
        <v>171</v>
      </c>
      <c r="M64" s="56" t="s">
        <v>90</v>
      </c>
      <c r="N64" s="56"/>
      <c r="O64" s="57" t="s">
        <v>91</v>
      </c>
      <c r="P64" s="57" t="s">
        <v>92</v>
      </c>
    </row>
    <row r="65" spans="1:16" ht="12.75" customHeight="1" thickBot="1" x14ac:dyDescent="0.25">
      <c r="A65" s="11" t="str">
        <f t="shared" si="6"/>
        <v> VB 7.72 </v>
      </c>
      <c r="B65" s="15" t="str">
        <f t="shared" si="7"/>
        <v>I</v>
      </c>
      <c r="C65" s="11">
        <f t="shared" si="8"/>
        <v>20367.841</v>
      </c>
      <c r="D65" s="10" t="str">
        <f t="shared" si="9"/>
        <v>vis</v>
      </c>
      <c r="E65" s="54">
        <f>VLOOKUP(C65,Active!C$21:E$971,3,FALSE)</f>
        <v>-2289.4951241830559</v>
      </c>
      <c r="F65" s="15" t="s">
        <v>51</v>
      </c>
      <c r="G65" s="10" t="str">
        <f t="shared" si="10"/>
        <v>20367.841</v>
      </c>
      <c r="H65" s="11">
        <f t="shared" si="11"/>
        <v>-6475</v>
      </c>
      <c r="I65" s="55" t="s">
        <v>172</v>
      </c>
      <c r="J65" s="56" t="s">
        <v>173</v>
      </c>
      <c r="K65" s="55">
        <v>-6475</v>
      </c>
      <c r="L65" s="55" t="s">
        <v>141</v>
      </c>
      <c r="M65" s="56" t="s">
        <v>90</v>
      </c>
      <c r="N65" s="56"/>
      <c r="O65" s="57" t="s">
        <v>91</v>
      </c>
      <c r="P65" s="57" t="s">
        <v>92</v>
      </c>
    </row>
    <row r="66" spans="1:16" ht="12.75" customHeight="1" thickBot="1" x14ac:dyDescent="0.25">
      <c r="A66" s="11" t="str">
        <f t="shared" si="6"/>
        <v> VB 7.72 </v>
      </c>
      <c r="B66" s="15" t="str">
        <f t="shared" si="7"/>
        <v>I</v>
      </c>
      <c r="C66" s="11">
        <f t="shared" si="8"/>
        <v>20484.564999999999</v>
      </c>
      <c r="D66" s="10" t="str">
        <f t="shared" si="9"/>
        <v>vis</v>
      </c>
      <c r="E66" s="54">
        <f>VLOOKUP(C66,Active!C$21:E$971,3,FALSE)</f>
        <v>-2247.5188472311161</v>
      </c>
      <c r="F66" s="15" t="s">
        <v>51</v>
      </c>
      <c r="G66" s="10" t="str">
        <f t="shared" si="10"/>
        <v>20484.565</v>
      </c>
      <c r="H66" s="11">
        <f t="shared" si="11"/>
        <v>-6433</v>
      </c>
      <c r="I66" s="55" t="s">
        <v>174</v>
      </c>
      <c r="J66" s="56" t="s">
        <v>175</v>
      </c>
      <c r="K66" s="55">
        <v>-6433</v>
      </c>
      <c r="L66" s="55" t="s">
        <v>165</v>
      </c>
      <c r="M66" s="56" t="s">
        <v>90</v>
      </c>
      <c r="N66" s="56"/>
      <c r="O66" s="57" t="s">
        <v>91</v>
      </c>
      <c r="P66" s="57" t="s">
        <v>92</v>
      </c>
    </row>
    <row r="67" spans="1:16" ht="12.75" customHeight="1" thickBot="1" x14ac:dyDescent="0.25">
      <c r="A67" s="11" t="str">
        <f t="shared" si="6"/>
        <v> VB 7.72 </v>
      </c>
      <c r="B67" s="15" t="str">
        <f t="shared" si="7"/>
        <v>II</v>
      </c>
      <c r="C67" s="11">
        <f t="shared" si="8"/>
        <v>20505.522000000001</v>
      </c>
      <c r="D67" s="10" t="str">
        <f t="shared" si="9"/>
        <v>vis</v>
      </c>
      <c r="E67" s="54">
        <f>VLOOKUP(C67,Active!C$21:E$971,3,FALSE)</f>
        <v>-2239.9822923145443</v>
      </c>
      <c r="F67" s="15" t="s">
        <v>51</v>
      </c>
      <c r="G67" s="10" t="str">
        <f t="shared" si="10"/>
        <v>20505.522</v>
      </c>
      <c r="H67" s="11">
        <f t="shared" si="11"/>
        <v>-6425.5</v>
      </c>
      <c r="I67" s="55" t="s">
        <v>176</v>
      </c>
      <c r="J67" s="56" t="s">
        <v>177</v>
      </c>
      <c r="K67" s="55">
        <v>-6425.5</v>
      </c>
      <c r="L67" s="55" t="s">
        <v>178</v>
      </c>
      <c r="M67" s="56" t="s">
        <v>90</v>
      </c>
      <c r="N67" s="56"/>
      <c r="O67" s="57" t="s">
        <v>91</v>
      </c>
      <c r="P67" s="57" t="s">
        <v>92</v>
      </c>
    </row>
    <row r="68" spans="1:16" ht="12.75" customHeight="1" thickBot="1" x14ac:dyDescent="0.25">
      <c r="A68" s="11" t="str">
        <f t="shared" si="6"/>
        <v> VB 7.72 </v>
      </c>
      <c r="B68" s="15" t="str">
        <f t="shared" si="7"/>
        <v>II</v>
      </c>
      <c r="C68" s="11">
        <f t="shared" si="8"/>
        <v>21161.723000000002</v>
      </c>
      <c r="D68" s="10" t="str">
        <f t="shared" si="9"/>
        <v>vis</v>
      </c>
      <c r="E68" s="54">
        <f>VLOOKUP(C68,Active!C$21:E$971,3,FALSE)</f>
        <v>-2003.9993332646454</v>
      </c>
      <c r="F68" s="15" t="s">
        <v>51</v>
      </c>
      <c r="G68" s="10" t="str">
        <f t="shared" si="10"/>
        <v>21161.723</v>
      </c>
      <c r="H68" s="11">
        <f t="shared" si="11"/>
        <v>-6189.5</v>
      </c>
      <c r="I68" s="55" t="s">
        <v>179</v>
      </c>
      <c r="J68" s="56" t="s">
        <v>180</v>
      </c>
      <c r="K68" s="55">
        <v>-6189.5</v>
      </c>
      <c r="L68" s="55" t="s">
        <v>98</v>
      </c>
      <c r="M68" s="56" t="s">
        <v>90</v>
      </c>
      <c r="N68" s="56"/>
      <c r="O68" s="57" t="s">
        <v>91</v>
      </c>
      <c r="P68" s="57" t="s">
        <v>92</v>
      </c>
    </row>
    <row r="69" spans="1:16" ht="12.75" customHeight="1" thickBot="1" x14ac:dyDescent="0.25">
      <c r="A69" s="11" t="str">
        <f t="shared" si="6"/>
        <v> VB 7.72 </v>
      </c>
      <c r="B69" s="15" t="str">
        <f t="shared" si="7"/>
        <v>I</v>
      </c>
      <c r="C69" s="11">
        <f t="shared" si="8"/>
        <v>21168.708999999999</v>
      </c>
      <c r="D69" s="10" t="str">
        <f t="shared" si="9"/>
        <v>vis</v>
      </c>
      <c r="E69" s="54">
        <f>VLOOKUP(C69,Active!C$21:E$971,3,FALSE)</f>
        <v>-2001.4870284191454</v>
      </c>
      <c r="F69" s="15" t="s">
        <v>51</v>
      </c>
      <c r="G69" s="10" t="str">
        <f t="shared" si="10"/>
        <v>21168.709</v>
      </c>
      <c r="H69" s="11">
        <f t="shared" si="11"/>
        <v>-6187</v>
      </c>
      <c r="I69" s="55" t="s">
        <v>181</v>
      </c>
      <c r="J69" s="56" t="s">
        <v>182</v>
      </c>
      <c r="K69" s="55">
        <v>-6187</v>
      </c>
      <c r="L69" s="55" t="s">
        <v>159</v>
      </c>
      <c r="M69" s="56" t="s">
        <v>90</v>
      </c>
      <c r="N69" s="56"/>
      <c r="O69" s="57" t="s">
        <v>91</v>
      </c>
      <c r="P69" s="57" t="s">
        <v>92</v>
      </c>
    </row>
    <row r="70" spans="1:16" ht="12.75" customHeight="1" thickBot="1" x14ac:dyDescent="0.25">
      <c r="A70" s="11" t="str">
        <f t="shared" si="6"/>
        <v> VB 7.72 </v>
      </c>
      <c r="B70" s="15" t="str">
        <f t="shared" si="7"/>
        <v>I</v>
      </c>
      <c r="C70" s="11">
        <f t="shared" si="8"/>
        <v>21574.582999999999</v>
      </c>
      <c r="D70" s="10" t="str">
        <f t="shared" si="9"/>
        <v>vis</v>
      </c>
      <c r="E70" s="54">
        <f>VLOOKUP(C70,Active!C$21:E$971,3,FALSE)</f>
        <v>-1855.5266481066826</v>
      </c>
      <c r="F70" s="15" t="s">
        <v>51</v>
      </c>
      <c r="G70" s="10" t="str">
        <f t="shared" si="10"/>
        <v>21574.583</v>
      </c>
      <c r="H70" s="11">
        <f t="shared" si="11"/>
        <v>-6041</v>
      </c>
      <c r="I70" s="55" t="s">
        <v>183</v>
      </c>
      <c r="J70" s="56" t="s">
        <v>184</v>
      </c>
      <c r="K70" s="55">
        <v>-6041</v>
      </c>
      <c r="L70" s="55" t="s">
        <v>185</v>
      </c>
      <c r="M70" s="56" t="s">
        <v>90</v>
      </c>
      <c r="N70" s="56"/>
      <c r="O70" s="57" t="s">
        <v>91</v>
      </c>
      <c r="P70" s="57" t="s">
        <v>92</v>
      </c>
    </row>
    <row r="71" spans="1:16" ht="12.75" customHeight="1" thickBot="1" x14ac:dyDescent="0.25">
      <c r="A71" s="11" t="str">
        <f t="shared" si="6"/>
        <v> VB 7.72 </v>
      </c>
      <c r="B71" s="15" t="str">
        <f t="shared" si="7"/>
        <v>I</v>
      </c>
      <c r="C71" s="11">
        <f t="shared" si="8"/>
        <v>21627.484</v>
      </c>
      <c r="D71" s="10" t="str">
        <f t="shared" si="9"/>
        <v>vis</v>
      </c>
      <c r="E71" s="54">
        <f>VLOOKUP(C71,Active!C$21:E$971,3,FALSE)</f>
        <v>-1836.5023940797928</v>
      </c>
      <c r="F71" s="15" t="s">
        <v>51</v>
      </c>
      <c r="G71" s="10" t="str">
        <f t="shared" si="10"/>
        <v>21627.484</v>
      </c>
      <c r="H71" s="11">
        <f t="shared" si="11"/>
        <v>-6022</v>
      </c>
      <c r="I71" s="55" t="s">
        <v>186</v>
      </c>
      <c r="J71" s="56" t="s">
        <v>187</v>
      </c>
      <c r="K71" s="55">
        <v>-6022</v>
      </c>
      <c r="L71" s="55" t="s">
        <v>188</v>
      </c>
      <c r="M71" s="56" t="s">
        <v>90</v>
      </c>
      <c r="N71" s="56"/>
      <c r="O71" s="57" t="s">
        <v>91</v>
      </c>
      <c r="P71" s="57" t="s">
        <v>92</v>
      </c>
    </row>
    <row r="72" spans="1:16" ht="12.75" customHeight="1" thickBot="1" x14ac:dyDescent="0.25">
      <c r="A72" s="11" t="str">
        <f t="shared" si="6"/>
        <v> VB 7.72 </v>
      </c>
      <c r="B72" s="15" t="str">
        <f t="shared" si="7"/>
        <v>II</v>
      </c>
      <c r="C72" s="11">
        <f t="shared" si="8"/>
        <v>21990.473999999998</v>
      </c>
      <c r="D72" s="10" t="str">
        <f t="shared" si="9"/>
        <v>vis</v>
      </c>
      <c r="E72" s="54">
        <f>VLOOKUP(C72,Active!C$21:E$971,3,FALSE)</f>
        <v>-1705.9639549345886</v>
      </c>
      <c r="F72" s="15" t="s">
        <v>51</v>
      </c>
      <c r="G72" s="10" t="str">
        <f t="shared" si="10"/>
        <v>21990.474</v>
      </c>
      <c r="H72" s="11">
        <f t="shared" si="11"/>
        <v>-5891.5</v>
      </c>
      <c r="I72" s="55" t="s">
        <v>189</v>
      </c>
      <c r="J72" s="56" t="s">
        <v>190</v>
      </c>
      <c r="K72" s="55">
        <v>-5891.5</v>
      </c>
      <c r="L72" s="55" t="s">
        <v>147</v>
      </c>
      <c r="M72" s="56" t="s">
        <v>90</v>
      </c>
      <c r="N72" s="56"/>
      <c r="O72" s="57" t="s">
        <v>91</v>
      </c>
      <c r="P72" s="57" t="s">
        <v>92</v>
      </c>
    </row>
    <row r="73" spans="1:16" ht="12.75" customHeight="1" thickBot="1" x14ac:dyDescent="0.25">
      <c r="A73" s="11" t="str">
        <f t="shared" si="6"/>
        <v> VB 7.72 </v>
      </c>
      <c r="B73" s="15" t="str">
        <f t="shared" si="7"/>
        <v>II</v>
      </c>
      <c r="C73" s="11">
        <f t="shared" si="8"/>
        <v>22001.49</v>
      </c>
      <c r="D73" s="10" t="str">
        <f t="shared" si="9"/>
        <v>vis</v>
      </c>
      <c r="E73" s="54">
        <f>VLOOKUP(C73,Active!C$21:E$971,3,FALSE)</f>
        <v>-1702.0023817628098</v>
      </c>
      <c r="F73" s="15" t="s">
        <v>51</v>
      </c>
      <c r="G73" s="10" t="str">
        <f t="shared" si="10"/>
        <v>22001.490</v>
      </c>
      <c r="H73" s="11">
        <f t="shared" si="11"/>
        <v>-5887.5</v>
      </c>
      <c r="I73" s="55" t="s">
        <v>191</v>
      </c>
      <c r="J73" s="56" t="s">
        <v>192</v>
      </c>
      <c r="K73" s="55">
        <v>-5887.5</v>
      </c>
      <c r="L73" s="55" t="s">
        <v>188</v>
      </c>
      <c r="M73" s="56" t="s">
        <v>90</v>
      </c>
      <c r="N73" s="56"/>
      <c r="O73" s="57" t="s">
        <v>91</v>
      </c>
      <c r="P73" s="57" t="s">
        <v>92</v>
      </c>
    </row>
    <row r="74" spans="1:16" ht="12.75" customHeight="1" thickBot="1" x14ac:dyDescent="0.25">
      <c r="A74" s="11" t="str">
        <f t="shared" si="6"/>
        <v> VB 7.72 </v>
      </c>
      <c r="B74" s="15" t="str">
        <f t="shared" si="7"/>
        <v>I</v>
      </c>
      <c r="C74" s="11">
        <f t="shared" si="8"/>
        <v>22219.794000000002</v>
      </c>
      <c r="D74" s="10" t="str">
        <f t="shared" si="9"/>
        <v>vis</v>
      </c>
      <c r="E74" s="54">
        <f>VLOOKUP(C74,Active!C$21:E$971,3,FALSE)</f>
        <v>-1623.4959121103266</v>
      </c>
      <c r="F74" s="15" t="s">
        <v>51</v>
      </c>
      <c r="G74" s="10" t="str">
        <f t="shared" si="10"/>
        <v>22219.794</v>
      </c>
      <c r="H74" s="11">
        <f t="shared" si="11"/>
        <v>-5809</v>
      </c>
      <c r="I74" s="55" t="s">
        <v>193</v>
      </c>
      <c r="J74" s="56" t="s">
        <v>194</v>
      </c>
      <c r="K74" s="55">
        <v>-5809</v>
      </c>
      <c r="L74" s="55" t="s">
        <v>195</v>
      </c>
      <c r="M74" s="56" t="s">
        <v>90</v>
      </c>
      <c r="N74" s="56"/>
      <c r="O74" s="57" t="s">
        <v>91</v>
      </c>
      <c r="P74" s="57" t="s">
        <v>92</v>
      </c>
    </row>
    <row r="75" spans="1:16" ht="12.75" customHeight="1" thickBot="1" x14ac:dyDescent="0.25">
      <c r="A75" s="11" t="str">
        <f t="shared" ref="A75:A106" si="12">P75</f>
        <v> VB 7.72 </v>
      </c>
      <c r="B75" s="15" t="str">
        <f t="shared" ref="B75:B106" si="13">IF(H75=INT(H75),"I","II")</f>
        <v>I</v>
      </c>
      <c r="C75" s="11">
        <f t="shared" ref="C75:C106" si="14">1*G75</f>
        <v>22928.774000000001</v>
      </c>
      <c r="D75" s="10" t="str">
        <f t="shared" ref="D75:D106" si="15">VLOOKUP(F75,I$1:J$5,2,FALSE)</f>
        <v>vis</v>
      </c>
      <c r="E75" s="54">
        <f>VLOOKUP(C75,Active!C$21:E$971,3,FALSE)</f>
        <v>-1368.5325726652527</v>
      </c>
      <c r="F75" s="15" t="s">
        <v>51</v>
      </c>
      <c r="G75" s="10" t="str">
        <f t="shared" ref="G75:G106" si="16">MID(I75,3,LEN(I75)-3)</f>
        <v>22928.774</v>
      </c>
      <c r="H75" s="11">
        <f t="shared" ref="H75:H106" si="17">1*K75</f>
        <v>-5554</v>
      </c>
      <c r="I75" s="55" t="s">
        <v>196</v>
      </c>
      <c r="J75" s="56" t="s">
        <v>197</v>
      </c>
      <c r="K75" s="55">
        <v>-5554</v>
      </c>
      <c r="L75" s="55" t="s">
        <v>198</v>
      </c>
      <c r="M75" s="56" t="s">
        <v>90</v>
      </c>
      <c r="N75" s="56"/>
      <c r="O75" s="57" t="s">
        <v>91</v>
      </c>
      <c r="P75" s="57" t="s">
        <v>92</v>
      </c>
    </row>
    <row r="76" spans="1:16" ht="12.75" customHeight="1" thickBot="1" x14ac:dyDescent="0.25">
      <c r="A76" s="11" t="str">
        <f t="shared" si="12"/>
        <v> VB 7.72 </v>
      </c>
      <c r="B76" s="15" t="str">
        <f t="shared" si="13"/>
        <v>I</v>
      </c>
      <c r="C76" s="11">
        <f t="shared" si="14"/>
        <v>23323.753000000001</v>
      </c>
      <c r="D76" s="10" t="str">
        <f t="shared" si="15"/>
        <v>vis</v>
      </c>
      <c r="E76" s="54">
        <f>VLOOKUP(C76,Active!C$21:E$971,3,FALSE)</f>
        <v>-1226.4902515127862</v>
      </c>
      <c r="F76" s="15" t="s">
        <v>51</v>
      </c>
      <c r="G76" s="10" t="str">
        <f t="shared" si="16"/>
        <v>23323.753</v>
      </c>
      <c r="H76" s="11">
        <f t="shared" si="17"/>
        <v>-5412</v>
      </c>
      <c r="I76" s="55" t="s">
        <v>199</v>
      </c>
      <c r="J76" s="56" t="s">
        <v>200</v>
      </c>
      <c r="K76" s="55">
        <v>-5412</v>
      </c>
      <c r="L76" s="55" t="s">
        <v>201</v>
      </c>
      <c r="M76" s="56" t="s">
        <v>90</v>
      </c>
      <c r="N76" s="56"/>
      <c r="O76" s="57" t="s">
        <v>91</v>
      </c>
      <c r="P76" s="57" t="s">
        <v>92</v>
      </c>
    </row>
    <row r="77" spans="1:16" ht="12.75" customHeight="1" thickBot="1" x14ac:dyDescent="0.25">
      <c r="A77" s="11" t="str">
        <f t="shared" si="12"/>
        <v> VB 7.72 </v>
      </c>
      <c r="B77" s="15" t="str">
        <f t="shared" si="13"/>
        <v>I</v>
      </c>
      <c r="C77" s="11">
        <f t="shared" si="14"/>
        <v>23782.543000000001</v>
      </c>
      <c r="D77" s="10" t="str">
        <f t="shared" si="15"/>
        <v>vis</v>
      </c>
      <c r="E77" s="54">
        <f>VLOOKUP(C77,Active!C$21:E$971,3,FALSE)</f>
        <v>-1061.5002228744527</v>
      </c>
      <c r="F77" s="15" t="s">
        <v>51</v>
      </c>
      <c r="G77" s="10" t="str">
        <f t="shared" si="16"/>
        <v>23782.543</v>
      </c>
      <c r="H77" s="11">
        <f t="shared" si="17"/>
        <v>-5247</v>
      </c>
      <c r="I77" s="55" t="s">
        <v>202</v>
      </c>
      <c r="J77" s="56" t="s">
        <v>203</v>
      </c>
      <c r="K77" s="55">
        <v>-5247</v>
      </c>
      <c r="L77" s="55" t="s">
        <v>204</v>
      </c>
      <c r="M77" s="56" t="s">
        <v>90</v>
      </c>
      <c r="N77" s="56"/>
      <c r="O77" s="57" t="s">
        <v>91</v>
      </c>
      <c r="P77" s="57" t="s">
        <v>92</v>
      </c>
    </row>
    <row r="78" spans="1:16" ht="12.75" customHeight="1" thickBot="1" x14ac:dyDescent="0.25">
      <c r="A78" s="11" t="str">
        <f t="shared" si="12"/>
        <v> VB 7.72 </v>
      </c>
      <c r="B78" s="15" t="str">
        <f t="shared" si="13"/>
        <v>I</v>
      </c>
      <c r="C78" s="11">
        <f t="shared" si="14"/>
        <v>25189.637999999999</v>
      </c>
      <c r="D78" s="10" t="str">
        <f t="shared" si="15"/>
        <v>vis</v>
      </c>
      <c r="E78" s="54">
        <f>VLOOKUP(C78,Active!C$21:E$971,3,FALSE)</f>
        <v>-555.48081454633916</v>
      </c>
      <c r="F78" s="15" t="s">
        <v>51</v>
      </c>
      <c r="G78" s="10" t="str">
        <f t="shared" si="16"/>
        <v>25189.638</v>
      </c>
      <c r="H78" s="11">
        <f t="shared" si="17"/>
        <v>-4741</v>
      </c>
      <c r="I78" s="55" t="s">
        <v>205</v>
      </c>
      <c r="J78" s="56" t="s">
        <v>206</v>
      </c>
      <c r="K78" s="55">
        <v>-4741</v>
      </c>
      <c r="L78" s="55" t="s">
        <v>207</v>
      </c>
      <c r="M78" s="56" t="s">
        <v>90</v>
      </c>
      <c r="N78" s="56"/>
      <c r="O78" s="57" t="s">
        <v>91</v>
      </c>
      <c r="P78" s="57" t="s">
        <v>92</v>
      </c>
    </row>
    <row r="79" spans="1:16" ht="12.75" customHeight="1" thickBot="1" x14ac:dyDescent="0.25">
      <c r="A79" s="11" t="str">
        <f t="shared" si="12"/>
        <v> VB 7.72 </v>
      </c>
      <c r="B79" s="15" t="str">
        <f t="shared" si="13"/>
        <v>II</v>
      </c>
      <c r="C79" s="11">
        <f t="shared" si="14"/>
        <v>26247.686000000002</v>
      </c>
      <c r="D79" s="10" t="str">
        <f t="shared" si="15"/>
        <v>vis</v>
      </c>
      <c r="E79" s="54">
        <f>VLOOKUP(C79,Active!C$21:E$971,3,FALSE)</f>
        <v>-174.98566465045721</v>
      </c>
      <c r="F79" s="15" t="s">
        <v>51</v>
      </c>
      <c r="G79" s="10" t="str">
        <f t="shared" si="16"/>
        <v>26247.686</v>
      </c>
      <c r="H79" s="11">
        <f t="shared" si="17"/>
        <v>-4360.5</v>
      </c>
      <c r="I79" s="55" t="s">
        <v>208</v>
      </c>
      <c r="J79" s="56" t="s">
        <v>209</v>
      </c>
      <c r="K79" s="55">
        <v>-4360.5</v>
      </c>
      <c r="L79" s="55" t="s">
        <v>210</v>
      </c>
      <c r="M79" s="56" t="s">
        <v>90</v>
      </c>
      <c r="N79" s="56"/>
      <c r="O79" s="57" t="s">
        <v>91</v>
      </c>
      <c r="P79" s="57" t="s">
        <v>92</v>
      </c>
    </row>
    <row r="80" spans="1:16" ht="12.75" customHeight="1" thickBot="1" x14ac:dyDescent="0.25">
      <c r="A80" s="11" t="str">
        <f t="shared" si="12"/>
        <v> VB 5.10 </v>
      </c>
      <c r="B80" s="15" t="str">
        <f t="shared" si="13"/>
        <v>II</v>
      </c>
      <c r="C80" s="11">
        <f t="shared" si="14"/>
        <v>26945.596000000001</v>
      </c>
      <c r="D80" s="10" t="str">
        <f t="shared" si="15"/>
        <v>vis</v>
      </c>
      <c r="E80" s="54">
        <f>VLOOKUP(C80,Active!C$21:E$971,3,FALSE)</f>
        <v>75.996682146506899</v>
      </c>
      <c r="F80" s="15" t="s">
        <v>51</v>
      </c>
      <c r="G80" s="10" t="str">
        <f t="shared" si="16"/>
        <v>26945.596</v>
      </c>
      <c r="H80" s="11">
        <f t="shared" si="17"/>
        <v>-4109.5</v>
      </c>
      <c r="I80" s="55" t="s">
        <v>216</v>
      </c>
      <c r="J80" s="56" t="s">
        <v>217</v>
      </c>
      <c r="K80" s="55">
        <v>-4109.5</v>
      </c>
      <c r="L80" s="55" t="s">
        <v>188</v>
      </c>
      <c r="M80" s="56" t="s">
        <v>90</v>
      </c>
      <c r="N80" s="56"/>
      <c r="O80" s="57" t="s">
        <v>214</v>
      </c>
      <c r="P80" s="57" t="s">
        <v>215</v>
      </c>
    </row>
    <row r="81" spans="1:16" ht="12.75" customHeight="1" thickBot="1" x14ac:dyDescent="0.25">
      <c r="A81" s="11" t="str">
        <f t="shared" si="12"/>
        <v> VB 5.10 </v>
      </c>
      <c r="B81" s="15" t="str">
        <f t="shared" si="13"/>
        <v>II</v>
      </c>
      <c r="C81" s="11">
        <f t="shared" si="14"/>
        <v>26945.611000000001</v>
      </c>
      <c r="D81" s="10" t="str">
        <f t="shared" si="15"/>
        <v>vis</v>
      </c>
      <c r="E81" s="54">
        <f>VLOOKUP(C81,Active!C$21:E$971,3,FALSE)</f>
        <v>76.002076445487873</v>
      </c>
      <c r="F81" s="15" t="s">
        <v>51</v>
      </c>
      <c r="G81" s="10" t="str">
        <f t="shared" si="16"/>
        <v>26945.611</v>
      </c>
      <c r="H81" s="11">
        <f t="shared" si="17"/>
        <v>-4109.5</v>
      </c>
      <c r="I81" s="55" t="s">
        <v>218</v>
      </c>
      <c r="J81" s="56" t="s">
        <v>219</v>
      </c>
      <c r="K81" s="55">
        <v>-4109.5</v>
      </c>
      <c r="L81" s="55" t="s">
        <v>114</v>
      </c>
      <c r="M81" s="56" t="s">
        <v>90</v>
      </c>
      <c r="N81" s="56"/>
      <c r="O81" s="57" t="s">
        <v>214</v>
      </c>
      <c r="P81" s="57" t="s">
        <v>215</v>
      </c>
    </row>
    <row r="82" spans="1:16" ht="12.75" customHeight="1" thickBot="1" x14ac:dyDescent="0.25">
      <c r="A82" s="11" t="str">
        <f t="shared" si="12"/>
        <v> VB 7.72 </v>
      </c>
      <c r="B82" s="15" t="str">
        <f t="shared" si="13"/>
        <v>II</v>
      </c>
      <c r="C82" s="11">
        <f t="shared" si="14"/>
        <v>27034.608</v>
      </c>
      <c r="D82" s="10" t="str">
        <f t="shared" si="15"/>
        <v>vis</v>
      </c>
      <c r="E82" s="54">
        <f>VLOOKUP(C82,Active!C$21:E$971,3,FALSE)</f>
        <v>108.00717154068533</v>
      </c>
      <c r="F82" s="15" t="s">
        <v>51</v>
      </c>
      <c r="G82" s="10" t="str">
        <f t="shared" si="16"/>
        <v>27034.608</v>
      </c>
      <c r="H82" s="11">
        <f t="shared" si="17"/>
        <v>-4077.5</v>
      </c>
      <c r="I82" s="55" t="s">
        <v>220</v>
      </c>
      <c r="J82" s="56" t="s">
        <v>221</v>
      </c>
      <c r="K82" s="55">
        <v>-4077.5</v>
      </c>
      <c r="L82" s="55" t="s">
        <v>222</v>
      </c>
      <c r="M82" s="56" t="s">
        <v>90</v>
      </c>
      <c r="N82" s="56"/>
      <c r="O82" s="57" t="s">
        <v>91</v>
      </c>
      <c r="P82" s="57" t="s">
        <v>92</v>
      </c>
    </row>
    <row r="83" spans="1:16" ht="12.75" customHeight="1" thickBot="1" x14ac:dyDescent="0.25">
      <c r="A83" s="11" t="str">
        <f t="shared" si="12"/>
        <v> VB 5.10 </v>
      </c>
      <c r="B83" s="15" t="str">
        <f t="shared" si="13"/>
        <v>II</v>
      </c>
      <c r="C83" s="11">
        <f t="shared" si="14"/>
        <v>27365.467000000001</v>
      </c>
      <c r="D83" s="10" t="str">
        <f t="shared" si="15"/>
        <v>vis</v>
      </c>
      <c r="E83" s="54">
        <f>VLOOKUP(C83,Active!C$21:E$971,3,FALSE)</f>
        <v>226.99066264827351</v>
      </c>
      <c r="F83" s="15" t="s">
        <v>51</v>
      </c>
      <c r="G83" s="10" t="str">
        <f t="shared" si="16"/>
        <v>27365.467</v>
      </c>
      <c r="H83" s="11">
        <f t="shared" si="17"/>
        <v>-3958.5</v>
      </c>
      <c r="I83" s="55" t="s">
        <v>223</v>
      </c>
      <c r="J83" s="56" t="s">
        <v>224</v>
      </c>
      <c r="K83" s="55">
        <v>-3958.5</v>
      </c>
      <c r="L83" s="55" t="s">
        <v>126</v>
      </c>
      <c r="M83" s="56" t="s">
        <v>90</v>
      </c>
      <c r="N83" s="56"/>
      <c r="O83" s="57" t="s">
        <v>214</v>
      </c>
      <c r="P83" s="57" t="s">
        <v>215</v>
      </c>
    </row>
    <row r="84" spans="1:16" ht="12.75" customHeight="1" thickBot="1" x14ac:dyDescent="0.25">
      <c r="A84" s="11" t="str">
        <f t="shared" si="12"/>
        <v> VB 5.10 </v>
      </c>
      <c r="B84" s="15" t="str">
        <f t="shared" si="13"/>
        <v>I</v>
      </c>
      <c r="C84" s="11">
        <f t="shared" si="14"/>
        <v>27386.362000000001</v>
      </c>
      <c r="D84" s="10" t="str">
        <f t="shared" si="15"/>
        <v>vis</v>
      </c>
      <c r="E84" s="54">
        <f>VLOOKUP(C84,Active!C$21:E$971,3,FALSE)</f>
        <v>234.50492112905567</v>
      </c>
      <c r="F84" s="15" t="s">
        <v>51</v>
      </c>
      <c r="G84" s="10" t="str">
        <f t="shared" si="16"/>
        <v>27386.362</v>
      </c>
      <c r="H84" s="11">
        <f t="shared" si="17"/>
        <v>-3951</v>
      </c>
      <c r="I84" s="55" t="s">
        <v>225</v>
      </c>
      <c r="J84" s="56" t="s">
        <v>226</v>
      </c>
      <c r="K84" s="55">
        <v>-3951</v>
      </c>
      <c r="L84" s="55" t="s">
        <v>227</v>
      </c>
      <c r="M84" s="56" t="s">
        <v>90</v>
      </c>
      <c r="N84" s="56"/>
      <c r="O84" s="57" t="s">
        <v>214</v>
      </c>
      <c r="P84" s="57" t="s">
        <v>215</v>
      </c>
    </row>
    <row r="85" spans="1:16" ht="12.75" customHeight="1" thickBot="1" x14ac:dyDescent="0.25">
      <c r="A85" s="11" t="str">
        <f t="shared" si="12"/>
        <v> VB 5.10 </v>
      </c>
      <c r="B85" s="15" t="str">
        <f t="shared" si="13"/>
        <v>I</v>
      </c>
      <c r="C85" s="11">
        <f t="shared" si="14"/>
        <v>27397.422999999999</v>
      </c>
      <c r="D85" s="10" t="str">
        <f t="shared" si="15"/>
        <v>vis</v>
      </c>
      <c r="E85" s="54">
        <f>VLOOKUP(C85,Active!C$21:E$971,3,FALSE)</f>
        <v>238.48267719777613</v>
      </c>
      <c r="F85" s="15" t="s">
        <v>51</v>
      </c>
      <c r="G85" s="10" t="str">
        <f t="shared" si="16"/>
        <v>27397.423</v>
      </c>
      <c r="H85" s="11">
        <f t="shared" si="17"/>
        <v>-3947</v>
      </c>
      <c r="I85" s="55" t="s">
        <v>228</v>
      </c>
      <c r="J85" s="56" t="s">
        <v>229</v>
      </c>
      <c r="K85" s="55">
        <v>-3947</v>
      </c>
      <c r="L85" s="55" t="s">
        <v>230</v>
      </c>
      <c r="M85" s="56" t="s">
        <v>90</v>
      </c>
      <c r="N85" s="56"/>
      <c r="O85" s="57" t="s">
        <v>214</v>
      </c>
      <c r="P85" s="57" t="s">
        <v>215</v>
      </c>
    </row>
    <row r="86" spans="1:16" ht="12.75" customHeight="1" thickBot="1" x14ac:dyDescent="0.25">
      <c r="A86" s="11" t="str">
        <f t="shared" si="12"/>
        <v> VB 7.72 </v>
      </c>
      <c r="B86" s="15" t="str">
        <f t="shared" si="13"/>
        <v>II</v>
      </c>
      <c r="C86" s="11">
        <f t="shared" si="14"/>
        <v>27743.705999999998</v>
      </c>
      <c r="D86" s="10" t="str">
        <f t="shared" si="15"/>
        <v>vis</v>
      </c>
      <c r="E86" s="54">
        <f>VLOOKUP(C86,Active!C$21:E$971,3,FALSE)</f>
        <v>363.012946137744</v>
      </c>
      <c r="F86" s="15" t="s">
        <v>51</v>
      </c>
      <c r="G86" s="10" t="str">
        <f t="shared" si="16"/>
        <v>27743.706</v>
      </c>
      <c r="H86" s="11">
        <f t="shared" si="17"/>
        <v>-3822.5</v>
      </c>
      <c r="I86" s="55" t="s">
        <v>231</v>
      </c>
      <c r="J86" s="56" t="s">
        <v>232</v>
      </c>
      <c r="K86" s="55">
        <v>-3822.5</v>
      </c>
      <c r="L86" s="55" t="s">
        <v>233</v>
      </c>
      <c r="M86" s="56" t="s">
        <v>90</v>
      </c>
      <c r="N86" s="56"/>
      <c r="O86" s="57" t="s">
        <v>91</v>
      </c>
      <c r="P86" s="57" t="s">
        <v>92</v>
      </c>
    </row>
    <row r="87" spans="1:16" ht="12.75" customHeight="1" thickBot="1" x14ac:dyDescent="0.25">
      <c r="A87" s="11" t="str">
        <f t="shared" si="12"/>
        <v> VB 7.72 </v>
      </c>
      <c r="B87" s="15" t="str">
        <f t="shared" si="13"/>
        <v>II</v>
      </c>
      <c r="C87" s="11">
        <f t="shared" si="14"/>
        <v>27807.55</v>
      </c>
      <c r="D87" s="10" t="str">
        <f t="shared" si="15"/>
        <v>vis</v>
      </c>
      <c r="E87" s="54">
        <f>VLOOKUP(C87,Active!C$21:E$971,3,FALSE)</f>
        <v>385.97252108136945</v>
      </c>
      <c r="F87" s="15" t="s">
        <v>51</v>
      </c>
      <c r="G87" s="10" t="str">
        <f t="shared" si="16"/>
        <v>27807.550</v>
      </c>
      <c r="H87" s="11">
        <f t="shared" si="17"/>
        <v>-3799.5</v>
      </c>
      <c r="I87" s="55" t="s">
        <v>234</v>
      </c>
      <c r="J87" s="56" t="s">
        <v>235</v>
      </c>
      <c r="K87" s="55">
        <v>-3799.5</v>
      </c>
      <c r="L87" s="55" t="s">
        <v>236</v>
      </c>
      <c r="M87" s="56" t="s">
        <v>90</v>
      </c>
      <c r="N87" s="56"/>
      <c r="O87" s="57" t="s">
        <v>91</v>
      </c>
      <c r="P87" s="57" t="s">
        <v>92</v>
      </c>
    </row>
    <row r="88" spans="1:16" ht="12.75" customHeight="1" thickBot="1" x14ac:dyDescent="0.25">
      <c r="A88" s="11" t="str">
        <f t="shared" si="12"/>
        <v> VB 7.72 </v>
      </c>
      <c r="B88" s="15" t="str">
        <f t="shared" si="13"/>
        <v>II</v>
      </c>
      <c r="C88" s="11">
        <f t="shared" si="14"/>
        <v>28049.555</v>
      </c>
      <c r="D88" s="10" t="str">
        <f t="shared" si="15"/>
        <v>vis</v>
      </c>
      <c r="E88" s="54">
        <f>VLOOKUP(C88,Active!C$21:E$971,3,FALSE)</f>
        <v>473.00234274404738</v>
      </c>
      <c r="F88" s="15" t="s">
        <v>51</v>
      </c>
      <c r="G88" s="10" t="str">
        <f t="shared" si="16"/>
        <v>28049.555</v>
      </c>
      <c r="H88" s="11">
        <f t="shared" si="17"/>
        <v>-3712.5</v>
      </c>
      <c r="I88" s="55" t="s">
        <v>237</v>
      </c>
      <c r="J88" s="56" t="s">
        <v>238</v>
      </c>
      <c r="K88" s="55">
        <v>-3712.5</v>
      </c>
      <c r="L88" s="55" t="s">
        <v>153</v>
      </c>
      <c r="M88" s="56" t="s">
        <v>90</v>
      </c>
      <c r="N88" s="56"/>
      <c r="O88" s="57" t="s">
        <v>91</v>
      </c>
      <c r="P88" s="57" t="s">
        <v>92</v>
      </c>
    </row>
    <row r="89" spans="1:16" ht="12.75" customHeight="1" thickBot="1" x14ac:dyDescent="0.25">
      <c r="A89" s="11" t="str">
        <f t="shared" si="12"/>
        <v> VB 7.72 </v>
      </c>
      <c r="B89" s="15" t="str">
        <f t="shared" si="13"/>
        <v>I</v>
      </c>
      <c r="C89" s="11">
        <f t="shared" si="14"/>
        <v>28092.713</v>
      </c>
      <c r="D89" s="10" t="str">
        <f t="shared" si="15"/>
        <v>vis</v>
      </c>
      <c r="E89" s="54">
        <f>VLOOKUP(C89,Active!C$21:E$971,3,FALSE)</f>
        <v>488.52281977269467</v>
      </c>
      <c r="F89" s="15" t="s">
        <v>51</v>
      </c>
      <c r="G89" s="10" t="str">
        <f t="shared" si="16"/>
        <v>28092.713</v>
      </c>
      <c r="H89" s="11">
        <f t="shared" si="17"/>
        <v>-3697</v>
      </c>
      <c r="I89" s="55" t="s">
        <v>239</v>
      </c>
      <c r="J89" s="56" t="s">
        <v>240</v>
      </c>
      <c r="K89" s="55">
        <v>-3697</v>
      </c>
      <c r="L89" s="55" t="s">
        <v>241</v>
      </c>
      <c r="M89" s="56" t="s">
        <v>90</v>
      </c>
      <c r="N89" s="56"/>
      <c r="O89" s="57" t="s">
        <v>91</v>
      </c>
      <c r="P89" s="57" t="s">
        <v>92</v>
      </c>
    </row>
    <row r="90" spans="1:16" ht="12.75" customHeight="1" thickBot="1" x14ac:dyDescent="0.25">
      <c r="A90" s="11" t="str">
        <f t="shared" si="12"/>
        <v> VB 7.72 </v>
      </c>
      <c r="B90" s="15" t="str">
        <f t="shared" si="13"/>
        <v>I</v>
      </c>
      <c r="C90" s="11">
        <f t="shared" si="14"/>
        <v>28103.743999999999</v>
      </c>
      <c r="D90" s="10" t="str">
        <f t="shared" si="15"/>
        <v>vis</v>
      </c>
      <c r="E90" s="54">
        <f>VLOOKUP(C90,Active!C$21:E$971,3,FALSE)</f>
        <v>492.48978724345318</v>
      </c>
      <c r="F90" s="15" t="s">
        <v>51</v>
      </c>
      <c r="G90" s="10" t="str">
        <f t="shared" si="16"/>
        <v>28103.744</v>
      </c>
      <c r="H90" s="11">
        <f t="shared" si="17"/>
        <v>-3693</v>
      </c>
      <c r="I90" s="55" t="s">
        <v>242</v>
      </c>
      <c r="J90" s="56" t="s">
        <v>243</v>
      </c>
      <c r="K90" s="55">
        <v>-3693</v>
      </c>
      <c r="L90" s="55" t="s">
        <v>244</v>
      </c>
      <c r="M90" s="56" t="s">
        <v>90</v>
      </c>
      <c r="N90" s="56"/>
      <c r="O90" s="57" t="s">
        <v>91</v>
      </c>
      <c r="P90" s="57" t="s">
        <v>92</v>
      </c>
    </row>
    <row r="91" spans="1:16" ht="12.75" customHeight="1" thickBot="1" x14ac:dyDescent="0.25">
      <c r="A91" s="11" t="str">
        <f t="shared" si="12"/>
        <v> VB 5.10 </v>
      </c>
      <c r="B91" s="15" t="str">
        <f t="shared" si="13"/>
        <v>II</v>
      </c>
      <c r="C91" s="11">
        <f t="shared" si="14"/>
        <v>28127.413</v>
      </c>
      <c r="D91" s="10" t="str">
        <f t="shared" si="15"/>
        <v>vis</v>
      </c>
      <c r="E91" s="54">
        <f>VLOOKUP(C91,Active!C$21:E$971,3,FALSE)</f>
        <v>501.00163141582181</v>
      </c>
      <c r="F91" s="15" t="s">
        <v>51</v>
      </c>
      <c r="G91" s="10" t="str">
        <f t="shared" si="16"/>
        <v>28127.413</v>
      </c>
      <c r="H91" s="11">
        <f t="shared" si="17"/>
        <v>-3684.5</v>
      </c>
      <c r="I91" s="55" t="s">
        <v>245</v>
      </c>
      <c r="J91" s="56" t="s">
        <v>246</v>
      </c>
      <c r="K91" s="55">
        <v>-3684.5</v>
      </c>
      <c r="L91" s="55" t="s">
        <v>86</v>
      </c>
      <c r="M91" s="56" t="s">
        <v>90</v>
      </c>
      <c r="N91" s="56"/>
      <c r="O91" s="57" t="s">
        <v>214</v>
      </c>
      <c r="P91" s="57" t="s">
        <v>215</v>
      </c>
    </row>
    <row r="92" spans="1:16" ht="12.75" customHeight="1" thickBot="1" x14ac:dyDescent="0.25">
      <c r="A92" s="11" t="str">
        <f t="shared" si="12"/>
        <v> VB 7.72 </v>
      </c>
      <c r="B92" s="15" t="str">
        <f t="shared" si="13"/>
        <v>I</v>
      </c>
      <c r="C92" s="11">
        <f t="shared" si="14"/>
        <v>28131.615000000002</v>
      </c>
      <c r="D92" s="10" t="str">
        <f t="shared" si="15"/>
        <v>vis</v>
      </c>
      <c r="E92" s="54">
        <f>VLOOKUP(C92,Active!C$21:E$971,3,FALSE)</f>
        <v>502.51275437041642</v>
      </c>
      <c r="F92" s="15" t="s">
        <v>51</v>
      </c>
      <c r="G92" s="10" t="str">
        <f t="shared" si="16"/>
        <v>28131.615</v>
      </c>
      <c r="H92" s="11">
        <f t="shared" si="17"/>
        <v>-3683</v>
      </c>
      <c r="I92" s="55" t="s">
        <v>247</v>
      </c>
      <c r="J92" s="56" t="s">
        <v>248</v>
      </c>
      <c r="K92" s="55">
        <v>-3683</v>
      </c>
      <c r="L92" s="55" t="s">
        <v>249</v>
      </c>
      <c r="M92" s="56" t="s">
        <v>90</v>
      </c>
      <c r="N92" s="56"/>
      <c r="O92" s="57" t="s">
        <v>91</v>
      </c>
      <c r="P92" s="57" t="s">
        <v>92</v>
      </c>
    </row>
    <row r="93" spans="1:16" ht="12.75" customHeight="1" thickBot="1" x14ac:dyDescent="0.25">
      <c r="A93" s="11" t="str">
        <f t="shared" si="12"/>
        <v> VB 7.72 </v>
      </c>
      <c r="B93" s="15" t="str">
        <f t="shared" si="13"/>
        <v>I</v>
      </c>
      <c r="C93" s="11">
        <f t="shared" si="14"/>
        <v>28131.656999999999</v>
      </c>
      <c r="D93" s="10" t="str">
        <f t="shared" si="15"/>
        <v>vis</v>
      </c>
      <c r="E93" s="54">
        <f>VLOOKUP(C93,Active!C$21:E$971,3,FALSE)</f>
        <v>502.52785840756286</v>
      </c>
      <c r="F93" s="15" t="s">
        <v>51</v>
      </c>
      <c r="G93" s="10" t="str">
        <f t="shared" si="16"/>
        <v>28131.657</v>
      </c>
      <c r="H93" s="11">
        <f t="shared" si="17"/>
        <v>-3683</v>
      </c>
      <c r="I93" s="55" t="s">
        <v>250</v>
      </c>
      <c r="J93" s="56" t="s">
        <v>251</v>
      </c>
      <c r="K93" s="55">
        <v>-3683</v>
      </c>
      <c r="L93" s="55" t="s">
        <v>252</v>
      </c>
      <c r="M93" s="56" t="s">
        <v>90</v>
      </c>
      <c r="N93" s="56"/>
      <c r="O93" s="57" t="s">
        <v>91</v>
      </c>
      <c r="P93" s="57" t="s">
        <v>92</v>
      </c>
    </row>
    <row r="94" spans="1:16" ht="12.75" customHeight="1" thickBot="1" x14ac:dyDescent="0.25">
      <c r="A94" s="11" t="str">
        <f t="shared" si="12"/>
        <v> VB 7.72 </v>
      </c>
      <c r="B94" s="15" t="str">
        <f t="shared" si="13"/>
        <v>I</v>
      </c>
      <c r="C94" s="11">
        <f t="shared" si="14"/>
        <v>28134.350999999999</v>
      </c>
      <c r="D94" s="10" t="str">
        <f t="shared" si="15"/>
        <v>vis</v>
      </c>
      <c r="E94" s="54">
        <f>VLOOKUP(C94,Active!C$21:E$971,3,FALSE)</f>
        <v>503.49667450458242</v>
      </c>
      <c r="F94" s="15" t="s">
        <v>51</v>
      </c>
      <c r="G94" s="10" t="str">
        <f t="shared" si="16"/>
        <v>28134.351</v>
      </c>
      <c r="H94" s="11">
        <f t="shared" si="17"/>
        <v>-3682</v>
      </c>
      <c r="I94" s="55" t="s">
        <v>253</v>
      </c>
      <c r="J94" s="56" t="s">
        <v>254</v>
      </c>
      <c r="K94" s="55">
        <v>-3682</v>
      </c>
      <c r="L94" s="55" t="s">
        <v>255</v>
      </c>
      <c r="M94" s="56" t="s">
        <v>90</v>
      </c>
      <c r="N94" s="56"/>
      <c r="O94" s="57" t="s">
        <v>91</v>
      </c>
      <c r="P94" s="57" t="s">
        <v>92</v>
      </c>
    </row>
    <row r="95" spans="1:16" ht="12.75" customHeight="1" thickBot="1" x14ac:dyDescent="0.25">
      <c r="A95" s="11" t="str">
        <f t="shared" si="12"/>
        <v> VB 7.72 </v>
      </c>
      <c r="B95" s="15" t="str">
        <f t="shared" si="13"/>
        <v>I</v>
      </c>
      <c r="C95" s="11">
        <f t="shared" si="14"/>
        <v>28373.609</v>
      </c>
      <c r="D95" s="10" t="str">
        <f t="shared" si="15"/>
        <v>vis</v>
      </c>
      <c r="E95" s="54">
        <f>VLOOKUP(C95,Active!C$21:E$971,3,FALSE)</f>
        <v>589.53862021384066</v>
      </c>
      <c r="F95" s="15" t="s">
        <v>51</v>
      </c>
      <c r="G95" s="10" t="str">
        <f t="shared" si="16"/>
        <v>28373.609</v>
      </c>
      <c r="H95" s="11">
        <f t="shared" si="17"/>
        <v>-3596</v>
      </c>
      <c r="I95" s="55" t="s">
        <v>256</v>
      </c>
      <c r="J95" s="56" t="s">
        <v>257</v>
      </c>
      <c r="K95" s="55">
        <v>-3596</v>
      </c>
      <c r="L95" s="55" t="s">
        <v>258</v>
      </c>
      <c r="M95" s="56" t="s">
        <v>90</v>
      </c>
      <c r="N95" s="56"/>
      <c r="O95" s="57" t="s">
        <v>91</v>
      </c>
      <c r="P95" s="57" t="s">
        <v>92</v>
      </c>
    </row>
    <row r="96" spans="1:16" ht="12.75" customHeight="1" thickBot="1" x14ac:dyDescent="0.25">
      <c r="A96" s="11" t="str">
        <f t="shared" si="12"/>
        <v> VB 7.72 </v>
      </c>
      <c r="B96" s="15" t="str">
        <f t="shared" si="13"/>
        <v>I</v>
      </c>
      <c r="C96" s="11">
        <f t="shared" si="14"/>
        <v>28448.507000000001</v>
      </c>
      <c r="D96" s="10" t="str">
        <f t="shared" si="15"/>
        <v>vis</v>
      </c>
      <c r="E96" s="54">
        <f>VLOOKUP(C96,Active!C$21:E$971,3,FALSE)</f>
        <v>616.47343388666286</v>
      </c>
      <c r="F96" s="15" t="s">
        <v>51</v>
      </c>
      <c r="G96" s="10" t="str">
        <f t="shared" si="16"/>
        <v>28448.507</v>
      </c>
      <c r="H96" s="11">
        <f t="shared" si="17"/>
        <v>-3569</v>
      </c>
      <c r="I96" s="55" t="s">
        <v>259</v>
      </c>
      <c r="J96" s="56" t="s">
        <v>260</v>
      </c>
      <c r="K96" s="55">
        <v>-3569</v>
      </c>
      <c r="L96" s="55" t="s">
        <v>261</v>
      </c>
      <c r="M96" s="56" t="s">
        <v>90</v>
      </c>
      <c r="N96" s="56"/>
      <c r="O96" s="57" t="s">
        <v>91</v>
      </c>
      <c r="P96" s="57" t="s">
        <v>92</v>
      </c>
    </row>
    <row r="97" spans="1:16" ht="12.75" customHeight="1" thickBot="1" x14ac:dyDescent="0.25">
      <c r="A97" s="11" t="str">
        <f t="shared" si="12"/>
        <v> VB 7.72 </v>
      </c>
      <c r="B97" s="15" t="str">
        <f t="shared" si="13"/>
        <v>I</v>
      </c>
      <c r="C97" s="11">
        <f t="shared" si="14"/>
        <v>28459.721000000001</v>
      </c>
      <c r="D97" s="10" t="str">
        <f t="shared" si="15"/>
        <v>vis</v>
      </c>
      <c r="E97" s="54">
        <f>VLOOKUP(C97,Active!C$21:E$971,3,FALSE)</f>
        <v>620.50621180499206</v>
      </c>
      <c r="F97" s="15" t="s">
        <v>51</v>
      </c>
      <c r="G97" s="10" t="str">
        <f t="shared" si="16"/>
        <v>28459.721</v>
      </c>
      <c r="H97" s="11">
        <f t="shared" si="17"/>
        <v>-3565</v>
      </c>
      <c r="I97" s="55" t="s">
        <v>262</v>
      </c>
      <c r="J97" s="56" t="s">
        <v>263</v>
      </c>
      <c r="K97" s="55">
        <v>-3565</v>
      </c>
      <c r="L97" s="55" t="s">
        <v>264</v>
      </c>
      <c r="M97" s="56" t="s">
        <v>90</v>
      </c>
      <c r="N97" s="56"/>
      <c r="O97" s="57" t="s">
        <v>91</v>
      </c>
      <c r="P97" s="57" t="s">
        <v>92</v>
      </c>
    </row>
    <row r="98" spans="1:16" ht="12.75" customHeight="1" thickBot="1" x14ac:dyDescent="0.25">
      <c r="A98" s="11" t="str">
        <f t="shared" si="12"/>
        <v> VB 7.72 </v>
      </c>
      <c r="B98" s="15" t="str">
        <f t="shared" si="13"/>
        <v>II</v>
      </c>
      <c r="C98" s="11">
        <f t="shared" si="14"/>
        <v>28547.355</v>
      </c>
      <c r="D98" s="10" t="str">
        <f t="shared" si="15"/>
        <v>vis</v>
      </c>
      <c r="E98" s="54">
        <f>VLOOKUP(C98,Active!C$21:E$971,3,FALSE)</f>
        <v>652.02114493276599</v>
      </c>
      <c r="F98" s="15" t="s">
        <v>51</v>
      </c>
      <c r="G98" s="10" t="str">
        <f t="shared" si="16"/>
        <v>28547.355</v>
      </c>
      <c r="H98" s="11">
        <f t="shared" si="17"/>
        <v>-3533.5</v>
      </c>
      <c r="I98" s="55" t="s">
        <v>265</v>
      </c>
      <c r="J98" s="56" t="s">
        <v>266</v>
      </c>
      <c r="K98" s="55">
        <v>-3533.5</v>
      </c>
      <c r="L98" s="55" t="s">
        <v>267</v>
      </c>
      <c r="M98" s="56" t="s">
        <v>90</v>
      </c>
      <c r="N98" s="56"/>
      <c r="O98" s="57" t="s">
        <v>91</v>
      </c>
      <c r="P98" s="57" t="s">
        <v>92</v>
      </c>
    </row>
    <row r="99" spans="1:16" ht="12.75" customHeight="1" thickBot="1" x14ac:dyDescent="0.25">
      <c r="A99" s="11" t="str">
        <f t="shared" si="12"/>
        <v> VB 7.72 </v>
      </c>
      <c r="B99" s="15" t="str">
        <f t="shared" si="13"/>
        <v>I</v>
      </c>
      <c r="C99" s="11">
        <f t="shared" si="14"/>
        <v>28787.8</v>
      </c>
      <c r="D99" s="10" t="str">
        <f t="shared" si="15"/>
        <v>vis</v>
      </c>
      <c r="E99" s="54">
        <f>VLOOKUP(C99,Active!C$21:E$971,3,FALSE)</f>
        <v>738.48995950140079</v>
      </c>
      <c r="F99" s="15" t="s">
        <v>51</v>
      </c>
      <c r="G99" s="10" t="str">
        <f t="shared" si="16"/>
        <v>28787.800</v>
      </c>
      <c r="H99" s="11">
        <f t="shared" si="17"/>
        <v>-3447</v>
      </c>
      <c r="I99" s="55" t="s">
        <v>268</v>
      </c>
      <c r="J99" s="56" t="s">
        <v>269</v>
      </c>
      <c r="K99" s="55">
        <v>-3447</v>
      </c>
      <c r="L99" s="55" t="s">
        <v>270</v>
      </c>
      <c r="M99" s="56" t="s">
        <v>90</v>
      </c>
      <c r="N99" s="56"/>
      <c r="O99" s="57" t="s">
        <v>91</v>
      </c>
      <c r="P99" s="57" t="s">
        <v>92</v>
      </c>
    </row>
    <row r="100" spans="1:16" ht="12.75" customHeight="1" thickBot="1" x14ac:dyDescent="0.25">
      <c r="A100" s="11" t="str">
        <f t="shared" si="12"/>
        <v> VB 7.72 </v>
      </c>
      <c r="B100" s="15" t="str">
        <f t="shared" si="13"/>
        <v>II</v>
      </c>
      <c r="C100" s="11">
        <f t="shared" si="14"/>
        <v>28872.662</v>
      </c>
      <c r="D100" s="10" t="str">
        <f t="shared" si="15"/>
        <v>vis</v>
      </c>
      <c r="E100" s="54">
        <f>VLOOKUP(C100,Active!C$21:E$971,3,FALSE)</f>
        <v>769.00802617745398</v>
      </c>
      <c r="F100" s="15" t="s">
        <v>51</v>
      </c>
      <c r="G100" s="10" t="str">
        <f t="shared" si="16"/>
        <v>28872.662</v>
      </c>
      <c r="H100" s="11">
        <f t="shared" si="17"/>
        <v>-3416.5</v>
      </c>
      <c r="I100" s="55" t="s">
        <v>271</v>
      </c>
      <c r="J100" s="56" t="s">
        <v>272</v>
      </c>
      <c r="K100" s="55">
        <v>-3416.5</v>
      </c>
      <c r="L100" s="55" t="s">
        <v>273</v>
      </c>
      <c r="M100" s="56" t="s">
        <v>90</v>
      </c>
      <c r="N100" s="56"/>
      <c r="O100" s="57" t="s">
        <v>91</v>
      </c>
      <c r="P100" s="57" t="s">
        <v>92</v>
      </c>
    </row>
    <row r="101" spans="1:16" ht="12.75" customHeight="1" thickBot="1" x14ac:dyDescent="0.25">
      <c r="A101" s="11" t="str">
        <f t="shared" si="12"/>
        <v> VB 7.72 </v>
      </c>
      <c r="B101" s="15" t="str">
        <f t="shared" si="13"/>
        <v>II</v>
      </c>
      <c r="C101" s="11">
        <f t="shared" si="14"/>
        <v>28889.280999999999</v>
      </c>
      <c r="D101" s="10" t="str">
        <f t="shared" si="15"/>
        <v>vis</v>
      </c>
      <c r="E101" s="54">
        <f>VLOOKUP(C101,Active!C$21:E$971,3,FALSE)</f>
        <v>774.98454982866747</v>
      </c>
      <c r="F101" s="15" t="s">
        <v>51</v>
      </c>
      <c r="G101" s="10" t="str">
        <f t="shared" si="16"/>
        <v>28889.281</v>
      </c>
      <c r="H101" s="11">
        <f t="shared" si="17"/>
        <v>-3410.5</v>
      </c>
      <c r="I101" s="55" t="s">
        <v>274</v>
      </c>
      <c r="J101" s="56" t="s">
        <v>275</v>
      </c>
      <c r="K101" s="55">
        <v>-3410.5</v>
      </c>
      <c r="L101" s="55" t="s">
        <v>276</v>
      </c>
      <c r="M101" s="56" t="s">
        <v>90</v>
      </c>
      <c r="N101" s="56"/>
      <c r="O101" s="57" t="s">
        <v>91</v>
      </c>
      <c r="P101" s="57" t="s">
        <v>92</v>
      </c>
    </row>
    <row r="102" spans="1:16" ht="12.75" customHeight="1" thickBot="1" x14ac:dyDescent="0.25">
      <c r="A102" s="11" t="str">
        <f t="shared" si="12"/>
        <v> VB 7.72 </v>
      </c>
      <c r="B102" s="15" t="str">
        <f t="shared" si="13"/>
        <v>II</v>
      </c>
      <c r="C102" s="11">
        <f t="shared" si="14"/>
        <v>29626.312999999998</v>
      </c>
      <c r="D102" s="10" t="str">
        <f t="shared" si="15"/>
        <v>vis</v>
      </c>
      <c r="E102" s="54">
        <f>VLOOKUP(C102,Active!C$21:E$971,3,FALSE)</f>
        <v>1040.0359476084097</v>
      </c>
      <c r="F102" s="15" t="s">
        <v>51</v>
      </c>
      <c r="G102" s="10" t="str">
        <f t="shared" si="16"/>
        <v>29626.313</v>
      </c>
      <c r="H102" s="11">
        <f t="shared" si="17"/>
        <v>-3145.5</v>
      </c>
      <c r="I102" s="55" t="s">
        <v>277</v>
      </c>
      <c r="J102" s="56" t="s">
        <v>278</v>
      </c>
      <c r="K102" s="55">
        <v>-3145.5</v>
      </c>
      <c r="L102" s="55" t="s">
        <v>279</v>
      </c>
      <c r="M102" s="56" t="s">
        <v>90</v>
      </c>
      <c r="N102" s="56"/>
      <c r="O102" s="57" t="s">
        <v>91</v>
      </c>
      <c r="P102" s="57" t="s">
        <v>92</v>
      </c>
    </row>
    <row r="103" spans="1:16" ht="12.75" customHeight="1" thickBot="1" x14ac:dyDescent="0.25">
      <c r="A103" s="11" t="str">
        <f t="shared" si="12"/>
        <v> VB 7.72 </v>
      </c>
      <c r="B103" s="15" t="str">
        <f t="shared" si="13"/>
        <v>II</v>
      </c>
      <c r="C103" s="11">
        <f t="shared" si="14"/>
        <v>29912.58</v>
      </c>
      <c r="D103" s="10" t="str">
        <f t="shared" si="15"/>
        <v>pg</v>
      </c>
      <c r="E103" s="54">
        <f>VLOOKUP(C103,Active!C$21:E$971,3,FALSE)</f>
        <v>1142.9832667047508</v>
      </c>
      <c r="F103" s="15" t="str">
        <f>LEFT(M103,1)</f>
        <v>P</v>
      </c>
      <c r="G103" s="10" t="str">
        <f t="shared" si="16"/>
        <v>29912.580</v>
      </c>
      <c r="H103" s="11">
        <f t="shared" si="17"/>
        <v>-3042.5</v>
      </c>
      <c r="I103" s="55" t="s">
        <v>280</v>
      </c>
      <c r="J103" s="56" t="s">
        <v>281</v>
      </c>
      <c r="K103" s="55">
        <v>-3042.5</v>
      </c>
      <c r="L103" s="55" t="s">
        <v>282</v>
      </c>
      <c r="M103" s="56" t="s">
        <v>90</v>
      </c>
      <c r="N103" s="56"/>
      <c r="O103" s="57" t="s">
        <v>91</v>
      </c>
      <c r="P103" s="57" t="s">
        <v>92</v>
      </c>
    </row>
    <row r="104" spans="1:16" ht="12.75" customHeight="1" thickBot="1" x14ac:dyDescent="0.25">
      <c r="A104" s="11" t="str">
        <f t="shared" si="12"/>
        <v> VB 7.72 </v>
      </c>
      <c r="B104" s="15" t="str">
        <f t="shared" si="13"/>
        <v>II</v>
      </c>
      <c r="C104" s="11">
        <f t="shared" si="14"/>
        <v>29937.703000000001</v>
      </c>
      <c r="D104" s="10" t="str">
        <f t="shared" si="15"/>
        <v>pg</v>
      </c>
      <c r="E104" s="54">
        <f>VLOOKUP(C104,Active!C$21:E$971,3,FALSE)</f>
        <v>1152.0179982583609</v>
      </c>
      <c r="F104" s="15" t="str">
        <f>LEFT(M104,1)</f>
        <v>P</v>
      </c>
      <c r="G104" s="10" t="str">
        <f t="shared" si="16"/>
        <v>29937.703</v>
      </c>
      <c r="H104" s="11">
        <f t="shared" si="17"/>
        <v>-3033.5</v>
      </c>
      <c r="I104" s="55" t="s">
        <v>283</v>
      </c>
      <c r="J104" s="56" t="s">
        <v>284</v>
      </c>
      <c r="K104" s="55">
        <v>-3033.5</v>
      </c>
      <c r="L104" s="55" t="s">
        <v>285</v>
      </c>
      <c r="M104" s="56" t="s">
        <v>90</v>
      </c>
      <c r="N104" s="56"/>
      <c r="O104" s="57" t="s">
        <v>91</v>
      </c>
      <c r="P104" s="57" t="s">
        <v>92</v>
      </c>
    </row>
    <row r="105" spans="1:16" ht="12.75" customHeight="1" thickBot="1" x14ac:dyDescent="0.25">
      <c r="A105" s="11" t="str">
        <f t="shared" si="12"/>
        <v> VB 7.72 </v>
      </c>
      <c r="B105" s="15" t="str">
        <f t="shared" si="13"/>
        <v>II</v>
      </c>
      <c r="C105" s="11">
        <f t="shared" si="14"/>
        <v>30240.82</v>
      </c>
      <c r="D105" s="10" t="str">
        <f t="shared" si="15"/>
        <v>pg</v>
      </c>
      <c r="E105" s="54">
        <f>VLOOKUP(C105,Active!C$21:E$971,3,FALSE)</f>
        <v>1261.0249132102242</v>
      </c>
      <c r="F105" s="15" t="str">
        <f>LEFT(M105,1)</f>
        <v>P</v>
      </c>
      <c r="G105" s="10" t="str">
        <f t="shared" si="16"/>
        <v>30240.820</v>
      </c>
      <c r="H105" s="11">
        <f t="shared" si="17"/>
        <v>-2924.5</v>
      </c>
      <c r="I105" s="55" t="s">
        <v>286</v>
      </c>
      <c r="J105" s="56" t="s">
        <v>287</v>
      </c>
      <c r="K105" s="55">
        <v>-2924.5</v>
      </c>
      <c r="L105" s="55" t="s">
        <v>288</v>
      </c>
      <c r="M105" s="56" t="s">
        <v>90</v>
      </c>
      <c r="N105" s="56"/>
      <c r="O105" s="57" t="s">
        <v>91</v>
      </c>
      <c r="P105" s="57" t="s">
        <v>92</v>
      </c>
    </row>
    <row r="106" spans="1:16" ht="12.75" customHeight="1" thickBot="1" x14ac:dyDescent="0.25">
      <c r="A106" s="11" t="str">
        <f t="shared" si="12"/>
        <v> VB 7.72 </v>
      </c>
      <c r="B106" s="15" t="str">
        <f t="shared" si="13"/>
        <v>II</v>
      </c>
      <c r="C106" s="11">
        <f t="shared" si="14"/>
        <v>30699.616999999998</v>
      </c>
      <c r="D106" s="10" t="str">
        <f t="shared" si="15"/>
        <v>pg</v>
      </c>
      <c r="E106" s="54">
        <f>VLOOKUP(C106,Active!C$21:E$971,3,FALSE)</f>
        <v>1426.0174591880816</v>
      </c>
      <c r="F106" s="15" t="str">
        <f>LEFT(M106,1)</f>
        <v>P</v>
      </c>
      <c r="G106" s="10" t="str">
        <f t="shared" si="16"/>
        <v>30699.617</v>
      </c>
      <c r="H106" s="11">
        <f t="shared" si="17"/>
        <v>-2759.5</v>
      </c>
      <c r="I106" s="55" t="s">
        <v>289</v>
      </c>
      <c r="J106" s="56" t="s">
        <v>290</v>
      </c>
      <c r="K106" s="55">
        <v>-2759.5</v>
      </c>
      <c r="L106" s="55" t="s">
        <v>291</v>
      </c>
      <c r="M106" s="56" t="s">
        <v>90</v>
      </c>
      <c r="N106" s="56"/>
      <c r="O106" s="57" t="s">
        <v>91</v>
      </c>
      <c r="P106" s="57" t="s">
        <v>92</v>
      </c>
    </row>
    <row r="107" spans="1:16" ht="12.75" customHeight="1" thickBot="1" x14ac:dyDescent="0.25">
      <c r="A107" s="11" t="str">
        <f t="shared" ref="A107:A138" si="18">P107</f>
        <v> VB 7.72 </v>
      </c>
      <c r="B107" s="15" t="str">
        <f t="shared" ref="B107:B138" si="19">IF(H107=INT(H107),"I","II")</f>
        <v>I</v>
      </c>
      <c r="C107" s="11">
        <f t="shared" ref="C107:C138" si="20">1*G107</f>
        <v>30731.523000000001</v>
      </c>
      <c r="D107" s="10" t="str">
        <f t="shared" ref="D107:D138" si="21">VLOOKUP(F107,I$1:J$5,2,FALSE)</f>
        <v>pg</v>
      </c>
      <c r="E107" s="54">
        <f>VLOOKUP(C107,Active!C$21:E$971,3,FALSE)</f>
        <v>1437.4914927409818</v>
      </c>
      <c r="F107" s="15" t="str">
        <f>LEFT(M107,1)</f>
        <v>P</v>
      </c>
      <c r="G107" s="10" t="str">
        <f t="shared" ref="G107:G138" si="22">MID(I107,3,LEN(I107)-3)</f>
        <v>30731.523</v>
      </c>
      <c r="H107" s="11">
        <f t="shared" ref="H107:H138" si="23">1*K107</f>
        <v>-2748</v>
      </c>
      <c r="I107" s="55" t="s">
        <v>292</v>
      </c>
      <c r="J107" s="56" t="s">
        <v>293</v>
      </c>
      <c r="K107" s="55">
        <v>-2748</v>
      </c>
      <c r="L107" s="55" t="s">
        <v>294</v>
      </c>
      <c r="M107" s="56" t="s">
        <v>90</v>
      </c>
      <c r="N107" s="56"/>
      <c r="O107" s="57" t="s">
        <v>91</v>
      </c>
      <c r="P107" s="57" t="s">
        <v>92</v>
      </c>
    </row>
    <row r="108" spans="1:16" ht="12.75" customHeight="1" thickBot="1" x14ac:dyDescent="0.25">
      <c r="A108" s="11" t="str">
        <f t="shared" si="18"/>
        <v> VB 7.72 </v>
      </c>
      <c r="B108" s="15" t="str">
        <f t="shared" si="19"/>
        <v>I</v>
      </c>
      <c r="C108" s="11">
        <f t="shared" si="20"/>
        <v>31682.546999999999</v>
      </c>
      <c r="D108" s="10" t="str">
        <f t="shared" si="21"/>
        <v>vis</v>
      </c>
      <c r="E108" s="54">
        <f>VLOOKUP(C108,Active!C$21:E$971,3,FALSE)</f>
        <v>1779.4986790260837</v>
      </c>
      <c r="F108" s="15" t="s">
        <v>51</v>
      </c>
      <c r="G108" s="10" t="str">
        <f t="shared" si="22"/>
        <v>31682.547</v>
      </c>
      <c r="H108" s="11">
        <f t="shared" si="23"/>
        <v>-2406</v>
      </c>
      <c r="I108" s="55" t="s">
        <v>295</v>
      </c>
      <c r="J108" s="56" t="s">
        <v>296</v>
      </c>
      <c r="K108" s="55">
        <v>-2406</v>
      </c>
      <c r="L108" s="55" t="s">
        <v>98</v>
      </c>
      <c r="M108" s="56" t="s">
        <v>90</v>
      </c>
      <c r="N108" s="56"/>
      <c r="O108" s="57" t="s">
        <v>91</v>
      </c>
      <c r="P108" s="57" t="s">
        <v>92</v>
      </c>
    </row>
    <row r="109" spans="1:16" ht="12.75" customHeight="1" thickBot="1" x14ac:dyDescent="0.25">
      <c r="A109" s="11" t="str">
        <f t="shared" si="18"/>
        <v> VB 7.72 </v>
      </c>
      <c r="B109" s="15" t="str">
        <f t="shared" si="19"/>
        <v>II</v>
      </c>
      <c r="C109" s="11">
        <f t="shared" si="20"/>
        <v>31711.774000000001</v>
      </c>
      <c r="D109" s="10" t="str">
        <f t="shared" si="21"/>
        <v>vis</v>
      </c>
      <c r="E109" s="54">
        <f>VLOOKUP(C109,Active!C$21:E$971,3,FALSE)</f>
        <v>1790.0092907809453</v>
      </c>
      <c r="F109" s="15" t="s">
        <v>51</v>
      </c>
      <c r="G109" s="10" t="str">
        <f t="shared" si="22"/>
        <v>31711.774</v>
      </c>
      <c r="H109" s="11">
        <f t="shared" si="23"/>
        <v>-2395.5</v>
      </c>
      <c r="I109" s="55" t="s">
        <v>297</v>
      </c>
      <c r="J109" s="56" t="s">
        <v>298</v>
      </c>
      <c r="K109" s="55">
        <v>-2395.5</v>
      </c>
      <c r="L109" s="55" t="s">
        <v>299</v>
      </c>
      <c r="M109" s="56" t="s">
        <v>90</v>
      </c>
      <c r="N109" s="56"/>
      <c r="O109" s="57" t="s">
        <v>91</v>
      </c>
      <c r="P109" s="57" t="s">
        <v>92</v>
      </c>
    </row>
    <row r="110" spans="1:16" ht="12.75" customHeight="1" thickBot="1" x14ac:dyDescent="0.25">
      <c r="A110" s="11" t="str">
        <f t="shared" si="18"/>
        <v> VB 7.72 </v>
      </c>
      <c r="B110" s="15" t="str">
        <f t="shared" si="19"/>
        <v>I</v>
      </c>
      <c r="C110" s="11">
        <f t="shared" si="20"/>
        <v>31774.348999999998</v>
      </c>
      <c r="D110" s="10" t="str">
        <f t="shared" si="21"/>
        <v>vis</v>
      </c>
      <c r="E110" s="54">
        <f>VLOOKUP(C110,Active!C$21:E$971,3,FALSE)</f>
        <v>1812.5125080307616</v>
      </c>
      <c r="F110" s="15" t="s">
        <v>51</v>
      </c>
      <c r="G110" s="10" t="str">
        <f t="shared" si="22"/>
        <v>31774.349</v>
      </c>
      <c r="H110" s="11">
        <f t="shared" si="23"/>
        <v>-2373</v>
      </c>
      <c r="I110" s="55" t="s">
        <v>300</v>
      </c>
      <c r="J110" s="56" t="s">
        <v>301</v>
      </c>
      <c r="K110" s="55">
        <v>-2373</v>
      </c>
      <c r="L110" s="55" t="s">
        <v>95</v>
      </c>
      <c r="M110" s="56" t="s">
        <v>90</v>
      </c>
      <c r="N110" s="56"/>
      <c r="O110" s="57" t="s">
        <v>91</v>
      </c>
      <c r="P110" s="57" t="s">
        <v>92</v>
      </c>
    </row>
    <row r="111" spans="1:16" ht="12.75" customHeight="1" thickBot="1" x14ac:dyDescent="0.25">
      <c r="A111" s="11" t="str">
        <f t="shared" si="18"/>
        <v> VB 7.72 </v>
      </c>
      <c r="B111" s="15" t="str">
        <f t="shared" si="19"/>
        <v>II</v>
      </c>
      <c r="C111" s="11">
        <f t="shared" si="20"/>
        <v>32003.657999999999</v>
      </c>
      <c r="D111" s="10" t="str">
        <f t="shared" si="21"/>
        <v>vis</v>
      </c>
      <c r="E111" s="54">
        <f>VLOOKUP(C111,Active!C$21:E$971,3,FALSE)</f>
        <v>1894.9765950357701</v>
      </c>
      <c r="F111" s="15" t="s">
        <v>51</v>
      </c>
      <c r="G111" s="10" t="str">
        <f t="shared" si="22"/>
        <v>32003.658</v>
      </c>
      <c r="H111" s="11">
        <f t="shared" si="23"/>
        <v>-2290.5</v>
      </c>
      <c r="I111" s="55" t="s">
        <v>302</v>
      </c>
      <c r="J111" s="56" t="s">
        <v>303</v>
      </c>
      <c r="K111" s="55">
        <v>-2290.5</v>
      </c>
      <c r="L111" s="55" t="s">
        <v>304</v>
      </c>
      <c r="M111" s="56" t="s">
        <v>90</v>
      </c>
      <c r="N111" s="56"/>
      <c r="O111" s="57" t="s">
        <v>91</v>
      </c>
      <c r="P111" s="57" t="s">
        <v>92</v>
      </c>
    </row>
    <row r="112" spans="1:16" ht="12.75" customHeight="1" thickBot="1" x14ac:dyDescent="0.25">
      <c r="A112" s="11" t="str">
        <f t="shared" si="18"/>
        <v> VB 7.72 </v>
      </c>
      <c r="B112" s="15" t="str">
        <f t="shared" si="19"/>
        <v>II</v>
      </c>
      <c r="C112" s="11">
        <f t="shared" si="20"/>
        <v>32117.71</v>
      </c>
      <c r="D112" s="10" t="str">
        <f t="shared" si="21"/>
        <v>vis</v>
      </c>
      <c r="E112" s="54">
        <f>VLOOKUP(C112,Active!C$21:E$971,3,FALSE)</f>
        <v>1935.9919675291965</v>
      </c>
      <c r="F112" s="15" t="s">
        <v>51</v>
      </c>
      <c r="G112" s="10" t="str">
        <f t="shared" si="22"/>
        <v>32117.710</v>
      </c>
      <c r="H112" s="11">
        <f t="shared" si="23"/>
        <v>-2249.5</v>
      </c>
      <c r="I112" s="55" t="s">
        <v>305</v>
      </c>
      <c r="J112" s="56" t="s">
        <v>306</v>
      </c>
      <c r="K112" s="55">
        <v>-2249.5</v>
      </c>
      <c r="L112" s="55" t="s">
        <v>307</v>
      </c>
      <c r="M112" s="56" t="s">
        <v>90</v>
      </c>
      <c r="N112" s="56"/>
      <c r="O112" s="57" t="s">
        <v>91</v>
      </c>
      <c r="P112" s="57" t="s">
        <v>92</v>
      </c>
    </row>
    <row r="113" spans="1:16" ht="12.75" customHeight="1" thickBot="1" x14ac:dyDescent="0.25">
      <c r="A113" s="11" t="str">
        <f t="shared" si="18"/>
        <v> VB 7.72 </v>
      </c>
      <c r="B113" s="15" t="str">
        <f t="shared" si="19"/>
        <v>I</v>
      </c>
      <c r="C113" s="11">
        <f t="shared" si="20"/>
        <v>32452.76</v>
      </c>
      <c r="D113" s="10" t="str">
        <f t="shared" si="21"/>
        <v>vis</v>
      </c>
      <c r="E113" s="54">
        <f>VLOOKUP(C113,Active!C$21:E$971,3,FALSE)</f>
        <v>2056.4826257721256</v>
      </c>
      <c r="F113" s="15" t="s">
        <v>51</v>
      </c>
      <c r="G113" s="10" t="str">
        <f t="shared" si="22"/>
        <v>32452.760</v>
      </c>
      <c r="H113" s="11">
        <f t="shared" si="23"/>
        <v>-2129</v>
      </c>
      <c r="I113" s="55" t="s">
        <v>308</v>
      </c>
      <c r="J113" s="56" t="s">
        <v>309</v>
      </c>
      <c r="K113" s="55">
        <v>-2129</v>
      </c>
      <c r="L113" s="55" t="s">
        <v>282</v>
      </c>
      <c r="M113" s="56" t="s">
        <v>90</v>
      </c>
      <c r="N113" s="56"/>
      <c r="O113" s="57" t="s">
        <v>91</v>
      </c>
      <c r="P113" s="57" t="s">
        <v>92</v>
      </c>
    </row>
    <row r="114" spans="1:16" ht="12.75" customHeight="1" thickBot="1" x14ac:dyDescent="0.25">
      <c r="A114" s="11" t="str">
        <f t="shared" si="18"/>
        <v> VB 7.72 </v>
      </c>
      <c r="B114" s="15" t="str">
        <f t="shared" si="19"/>
        <v>I</v>
      </c>
      <c r="C114" s="11">
        <f t="shared" si="20"/>
        <v>32466.735000000001</v>
      </c>
      <c r="D114" s="10" t="str">
        <f t="shared" si="21"/>
        <v>vis</v>
      </c>
      <c r="E114" s="54">
        <f>VLOOKUP(C114,Active!C$21:E$971,3,FALSE)</f>
        <v>2061.5083143229244</v>
      </c>
      <c r="F114" s="15" t="s">
        <v>51</v>
      </c>
      <c r="G114" s="10" t="str">
        <f t="shared" si="22"/>
        <v>32466.735</v>
      </c>
      <c r="H114" s="11">
        <f t="shared" si="23"/>
        <v>-2124</v>
      </c>
      <c r="I114" s="55" t="s">
        <v>310</v>
      </c>
      <c r="J114" s="56" t="s">
        <v>311</v>
      </c>
      <c r="K114" s="55">
        <v>-2124</v>
      </c>
      <c r="L114" s="55" t="s">
        <v>312</v>
      </c>
      <c r="M114" s="56" t="s">
        <v>90</v>
      </c>
      <c r="N114" s="56"/>
      <c r="O114" s="57" t="s">
        <v>91</v>
      </c>
      <c r="P114" s="57" t="s">
        <v>92</v>
      </c>
    </row>
    <row r="115" spans="1:16" ht="12.75" customHeight="1" thickBot="1" x14ac:dyDescent="0.25">
      <c r="A115" s="11" t="str">
        <f t="shared" si="18"/>
        <v> VB 7.72 </v>
      </c>
      <c r="B115" s="15" t="str">
        <f t="shared" si="19"/>
        <v>II</v>
      </c>
      <c r="C115" s="11">
        <f t="shared" si="20"/>
        <v>32804.491000000002</v>
      </c>
      <c r="D115" s="10" t="str">
        <f t="shared" si="21"/>
        <v>vis</v>
      </c>
      <c r="E115" s="54">
        <f>VLOOKUP(C115,Active!C$21:E$971,3,FALSE)</f>
        <v>2182.9721041020589</v>
      </c>
      <c r="F115" s="15" t="s">
        <v>51</v>
      </c>
      <c r="G115" s="10" t="str">
        <f t="shared" si="22"/>
        <v>32804.491</v>
      </c>
      <c r="H115" s="11">
        <f t="shared" si="23"/>
        <v>-2002.5</v>
      </c>
      <c r="I115" s="55" t="s">
        <v>313</v>
      </c>
      <c r="J115" s="56" t="s">
        <v>314</v>
      </c>
      <c r="K115" s="55">
        <v>-2002.5</v>
      </c>
      <c r="L115" s="55" t="s">
        <v>315</v>
      </c>
      <c r="M115" s="56" t="s">
        <v>90</v>
      </c>
      <c r="N115" s="56"/>
      <c r="O115" s="57" t="s">
        <v>91</v>
      </c>
      <c r="P115" s="57" t="s">
        <v>92</v>
      </c>
    </row>
    <row r="116" spans="1:16" ht="12.75" customHeight="1" thickBot="1" x14ac:dyDescent="0.25">
      <c r="A116" s="11" t="str">
        <f t="shared" si="18"/>
        <v> VB 7.72 </v>
      </c>
      <c r="B116" s="15" t="str">
        <f t="shared" si="19"/>
        <v>II</v>
      </c>
      <c r="C116" s="11">
        <f t="shared" si="20"/>
        <v>33207.707000000002</v>
      </c>
      <c r="D116" s="10" t="str">
        <f t="shared" si="21"/>
        <v>vis</v>
      </c>
      <c r="E116" s="54">
        <f>VLOOKUP(C116,Active!C$21:E$971,3,FALSE)</f>
        <v>2327.9766146350571</v>
      </c>
      <c r="F116" s="15" t="s">
        <v>51</v>
      </c>
      <c r="G116" s="10" t="str">
        <f t="shared" si="22"/>
        <v>33207.707</v>
      </c>
      <c r="H116" s="11">
        <f t="shared" si="23"/>
        <v>-1857.5</v>
      </c>
      <c r="I116" s="55" t="s">
        <v>316</v>
      </c>
      <c r="J116" s="56" t="s">
        <v>317</v>
      </c>
      <c r="K116" s="55">
        <v>-1857.5</v>
      </c>
      <c r="L116" s="55" t="s">
        <v>318</v>
      </c>
      <c r="M116" s="56" t="s">
        <v>90</v>
      </c>
      <c r="N116" s="56"/>
      <c r="O116" s="57" t="s">
        <v>91</v>
      </c>
      <c r="P116" s="57" t="s">
        <v>92</v>
      </c>
    </row>
    <row r="117" spans="1:16" ht="12.75" customHeight="1" thickBot="1" x14ac:dyDescent="0.25">
      <c r="A117" s="11" t="str">
        <f t="shared" si="18"/>
        <v> VB 7.72 </v>
      </c>
      <c r="B117" s="15" t="str">
        <f t="shared" si="19"/>
        <v>I</v>
      </c>
      <c r="C117" s="11">
        <f t="shared" si="20"/>
        <v>33267.58</v>
      </c>
      <c r="D117" s="10" t="str">
        <f t="shared" si="21"/>
        <v>vis</v>
      </c>
      <c r="E117" s="54">
        <f>VLOOKUP(C117,Active!C$21:E$971,3,FALSE)</f>
        <v>2349.5081388283984</v>
      </c>
      <c r="F117" s="15" t="s">
        <v>51</v>
      </c>
      <c r="G117" s="10" t="str">
        <f t="shared" si="22"/>
        <v>33267.580</v>
      </c>
      <c r="H117" s="11">
        <f t="shared" si="23"/>
        <v>-1836</v>
      </c>
      <c r="I117" s="55" t="s">
        <v>319</v>
      </c>
      <c r="J117" s="56" t="s">
        <v>320</v>
      </c>
      <c r="K117" s="55">
        <v>-1836</v>
      </c>
      <c r="L117" s="55" t="s">
        <v>312</v>
      </c>
      <c r="M117" s="56" t="s">
        <v>90</v>
      </c>
      <c r="N117" s="56"/>
      <c r="O117" s="57" t="s">
        <v>91</v>
      </c>
      <c r="P117" s="57" t="s">
        <v>92</v>
      </c>
    </row>
    <row r="118" spans="1:16" ht="12.75" customHeight="1" thickBot="1" x14ac:dyDescent="0.25">
      <c r="A118" s="11" t="str">
        <f t="shared" si="18"/>
        <v> VB 7.72 </v>
      </c>
      <c r="B118" s="15" t="str">
        <f t="shared" si="19"/>
        <v>II</v>
      </c>
      <c r="C118" s="11">
        <f t="shared" si="20"/>
        <v>33655.514999999999</v>
      </c>
      <c r="D118" s="10" t="str">
        <f t="shared" si="21"/>
        <v>vis</v>
      </c>
      <c r="E118" s="54">
        <f>VLOOKUP(C118,Active!C$21:E$971,3,FALSE)</f>
        <v>2489.0172971793027</v>
      </c>
      <c r="F118" s="15" t="s">
        <v>51</v>
      </c>
      <c r="G118" s="10" t="str">
        <f t="shared" si="22"/>
        <v>33655.515</v>
      </c>
      <c r="H118" s="11">
        <f t="shared" si="23"/>
        <v>-1696.5</v>
      </c>
      <c r="I118" s="55" t="s">
        <v>321</v>
      </c>
      <c r="J118" s="56" t="s">
        <v>322</v>
      </c>
      <c r="K118" s="55">
        <v>-1696.5</v>
      </c>
      <c r="L118" s="55" t="s">
        <v>285</v>
      </c>
      <c r="M118" s="56" t="s">
        <v>90</v>
      </c>
      <c r="N118" s="56"/>
      <c r="O118" s="57" t="s">
        <v>91</v>
      </c>
      <c r="P118" s="57" t="s">
        <v>92</v>
      </c>
    </row>
    <row r="119" spans="1:16" ht="12.75" customHeight="1" thickBot="1" x14ac:dyDescent="0.25">
      <c r="A119" s="11" t="str">
        <f t="shared" si="18"/>
        <v> VB 5.10 </v>
      </c>
      <c r="B119" s="15" t="str">
        <f t="shared" si="19"/>
        <v>I</v>
      </c>
      <c r="C119" s="11">
        <f t="shared" si="20"/>
        <v>36843.514000000003</v>
      </c>
      <c r="D119" s="10" t="str">
        <f t="shared" si="21"/>
        <v>vis</v>
      </c>
      <c r="E119" s="54">
        <f>VLOOKUP(C119,Active!C$21:E$971,3,FALSE)</f>
        <v>3635.4852810258958</v>
      </c>
      <c r="F119" s="15" t="s">
        <v>51</v>
      </c>
      <c r="G119" s="10" t="str">
        <f t="shared" si="22"/>
        <v>36843.514</v>
      </c>
      <c r="H119" s="11">
        <f t="shared" si="23"/>
        <v>-550</v>
      </c>
      <c r="I119" s="55" t="s">
        <v>323</v>
      </c>
      <c r="J119" s="56" t="s">
        <v>324</v>
      </c>
      <c r="K119" s="55">
        <v>-550</v>
      </c>
      <c r="L119" s="55" t="s">
        <v>325</v>
      </c>
      <c r="M119" s="56" t="s">
        <v>90</v>
      </c>
      <c r="N119" s="56"/>
      <c r="O119" s="57" t="s">
        <v>214</v>
      </c>
      <c r="P119" s="57" t="s">
        <v>215</v>
      </c>
    </row>
    <row r="120" spans="1:16" ht="12.75" customHeight="1" thickBot="1" x14ac:dyDescent="0.25">
      <c r="A120" s="11" t="str">
        <f t="shared" si="18"/>
        <v> VB 5.10 </v>
      </c>
      <c r="B120" s="15" t="str">
        <f t="shared" si="19"/>
        <v>I</v>
      </c>
      <c r="C120" s="11">
        <f t="shared" si="20"/>
        <v>36843.559000000001</v>
      </c>
      <c r="D120" s="10" t="str">
        <f t="shared" si="21"/>
        <v>vis</v>
      </c>
      <c r="E120" s="54">
        <f>VLOOKUP(C120,Active!C$21:E$971,3,FALSE)</f>
        <v>3635.5014639228384</v>
      </c>
      <c r="F120" s="15" t="s">
        <v>51</v>
      </c>
      <c r="G120" s="10" t="str">
        <f t="shared" si="22"/>
        <v>36843.559</v>
      </c>
      <c r="H120" s="11">
        <f t="shared" si="23"/>
        <v>-550</v>
      </c>
      <c r="I120" s="55" t="s">
        <v>326</v>
      </c>
      <c r="J120" s="56" t="s">
        <v>327</v>
      </c>
      <c r="K120" s="55">
        <v>-550</v>
      </c>
      <c r="L120" s="55" t="s">
        <v>141</v>
      </c>
      <c r="M120" s="56" t="s">
        <v>90</v>
      </c>
      <c r="N120" s="56"/>
      <c r="O120" s="57" t="s">
        <v>214</v>
      </c>
      <c r="P120" s="57" t="s">
        <v>215</v>
      </c>
    </row>
    <row r="121" spans="1:16" ht="12.75" customHeight="1" thickBot="1" x14ac:dyDescent="0.25">
      <c r="A121" s="11" t="str">
        <f t="shared" si="18"/>
        <v> VB 5.10 </v>
      </c>
      <c r="B121" s="15" t="str">
        <f t="shared" si="19"/>
        <v>I</v>
      </c>
      <c r="C121" s="11">
        <f t="shared" si="20"/>
        <v>36843.603999999999</v>
      </c>
      <c r="D121" s="10" t="str">
        <f t="shared" si="21"/>
        <v>vis</v>
      </c>
      <c r="E121" s="54">
        <f>VLOOKUP(C121,Active!C$21:E$971,3,FALSE)</f>
        <v>3635.5176468197815</v>
      </c>
      <c r="F121" s="15" t="s">
        <v>51</v>
      </c>
      <c r="G121" s="10" t="str">
        <f t="shared" si="22"/>
        <v>36843.604</v>
      </c>
      <c r="H121" s="11">
        <f t="shared" si="23"/>
        <v>-550</v>
      </c>
      <c r="I121" s="55" t="s">
        <v>328</v>
      </c>
      <c r="J121" s="56" t="s">
        <v>329</v>
      </c>
      <c r="K121" s="55">
        <v>-550</v>
      </c>
      <c r="L121" s="55" t="s">
        <v>135</v>
      </c>
      <c r="M121" s="56" t="s">
        <v>90</v>
      </c>
      <c r="N121" s="56"/>
      <c r="O121" s="57" t="s">
        <v>214</v>
      </c>
      <c r="P121" s="57" t="s">
        <v>215</v>
      </c>
    </row>
    <row r="122" spans="1:16" ht="12.75" customHeight="1" thickBot="1" x14ac:dyDescent="0.25">
      <c r="A122" s="11" t="str">
        <f t="shared" si="18"/>
        <v> VB 5.10 </v>
      </c>
      <c r="B122" s="15" t="str">
        <f t="shared" si="19"/>
        <v>II</v>
      </c>
      <c r="C122" s="11">
        <f t="shared" si="20"/>
        <v>36850.51</v>
      </c>
      <c r="D122" s="10" t="str">
        <f t="shared" si="21"/>
        <v>vis</v>
      </c>
      <c r="E122" s="54">
        <f>VLOOKUP(C122,Active!C$21:E$971,3,FALSE)</f>
        <v>3638.0011820707173</v>
      </c>
      <c r="F122" s="15" t="s">
        <v>51</v>
      </c>
      <c r="G122" s="10" t="str">
        <f t="shared" si="22"/>
        <v>36850.510</v>
      </c>
      <c r="H122" s="11">
        <f t="shared" si="23"/>
        <v>-547.5</v>
      </c>
      <c r="I122" s="55" t="s">
        <v>330</v>
      </c>
      <c r="J122" s="56" t="s">
        <v>331</v>
      </c>
      <c r="K122" s="55">
        <v>-547.5</v>
      </c>
      <c r="L122" s="55" t="s">
        <v>195</v>
      </c>
      <c r="M122" s="56" t="s">
        <v>90</v>
      </c>
      <c r="N122" s="56"/>
      <c r="O122" s="57" t="s">
        <v>214</v>
      </c>
      <c r="P122" s="57" t="s">
        <v>215</v>
      </c>
    </row>
    <row r="123" spans="1:16" ht="12.75" customHeight="1" thickBot="1" x14ac:dyDescent="0.25">
      <c r="A123" s="11" t="str">
        <f t="shared" si="18"/>
        <v> VB 5.10 </v>
      </c>
      <c r="B123" s="15" t="str">
        <f t="shared" si="19"/>
        <v>II</v>
      </c>
      <c r="C123" s="11">
        <f t="shared" si="20"/>
        <v>36850.555999999997</v>
      </c>
      <c r="D123" s="10" t="str">
        <f t="shared" si="21"/>
        <v>vis</v>
      </c>
      <c r="E123" s="54">
        <f>VLOOKUP(C123,Active!C$21:E$971,3,FALSE)</f>
        <v>3638.0177245875907</v>
      </c>
      <c r="F123" s="15" t="s">
        <v>51</v>
      </c>
      <c r="G123" s="10" t="str">
        <f t="shared" si="22"/>
        <v>36850.556</v>
      </c>
      <c r="H123" s="11">
        <f t="shared" si="23"/>
        <v>-547.5</v>
      </c>
      <c r="I123" s="55" t="s">
        <v>332</v>
      </c>
      <c r="J123" s="56" t="s">
        <v>333</v>
      </c>
      <c r="K123" s="55">
        <v>-547.5</v>
      </c>
      <c r="L123" s="55" t="s">
        <v>135</v>
      </c>
      <c r="M123" s="56" t="s">
        <v>90</v>
      </c>
      <c r="N123" s="56"/>
      <c r="O123" s="57" t="s">
        <v>214</v>
      </c>
      <c r="P123" s="57" t="s">
        <v>215</v>
      </c>
    </row>
    <row r="124" spans="1:16" ht="12.75" customHeight="1" thickBot="1" x14ac:dyDescent="0.25">
      <c r="A124" s="11" t="str">
        <f t="shared" si="18"/>
        <v> VB 5.10 </v>
      </c>
      <c r="B124" s="15" t="str">
        <f t="shared" si="19"/>
        <v>II</v>
      </c>
      <c r="C124" s="11">
        <f t="shared" si="20"/>
        <v>36903.379000000001</v>
      </c>
      <c r="D124" s="10" t="str">
        <f t="shared" si="21"/>
        <v>vis</v>
      </c>
      <c r="E124" s="54">
        <f>VLOOKUP(C124,Active!C$21:E$971,3,FALSE)</f>
        <v>3657.0139282597793</v>
      </c>
      <c r="F124" s="15" t="s">
        <v>51</v>
      </c>
      <c r="G124" s="10" t="str">
        <f t="shared" si="22"/>
        <v>36903.379</v>
      </c>
      <c r="H124" s="11">
        <f t="shared" si="23"/>
        <v>-528.5</v>
      </c>
      <c r="I124" s="55" t="s">
        <v>334</v>
      </c>
      <c r="J124" s="56" t="s">
        <v>335</v>
      </c>
      <c r="K124" s="55">
        <v>-528.5</v>
      </c>
      <c r="L124" s="55" t="s">
        <v>336</v>
      </c>
      <c r="M124" s="56" t="s">
        <v>90</v>
      </c>
      <c r="N124" s="56"/>
      <c r="O124" s="57" t="s">
        <v>214</v>
      </c>
      <c r="P124" s="57" t="s">
        <v>215</v>
      </c>
    </row>
    <row r="125" spans="1:16" ht="12.75" customHeight="1" thickBot="1" x14ac:dyDescent="0.25">
      <c r="A125" s="11" t="str">
        <f t="shared" si="18"/>
        <v> VB 5.10 </v>
      </c>
      <c r="B125" s="15" t="str">
        <f t="shared" si="19"/>
        <v>I</v>
      </c>
      <c r="C125" s="11">
        <f t="shared" si="20"/>
        <v>37316.292000000001</v>
      </c>
      <c r="D125" s="10" t="str">
        <f t="shared" si="21"/>
        <v>vis</v>
      </c>
      <c r="E125" s="54">
        <f>VLOOKUP(C125,Active!C$21:E$971,3,FALSE)</f>
        <v>3805.5056732741436</v>
      </c>
      <c r="F125" s="15" t="s">
        <v>51</v>
      </c>
      <c r="G125" s="10" t="str">
        <f t="shared" si="22"/>
        <v>37316.292</v>
      </c>
      <c r="H125" s="11">
        <f t="shared" si="23"/>
        <v>-380</v>
      </c>
      <c r="I125" s="55" t="s">
        <v>337</v>
      </c>
      <c r="J125" s="56" t="s">
        <v>338</v>
      </c>
      <c r="K125" s="55">
        <v>-380</v>
      </c>
      <c r="L125" s="55" t="s">
        <v>339</v>
      </c>
      <c r="M125" s="56" t="s">
        <v>90</v>
      </c>
      <c r="N125" s="56"/>
      <c r="O125" s="57" t="s">
        <v>214</v>
      </c>
      <c r="P125" s="57" t="s">
        <v>215</v>
      </c>
    </row>
    <row r="126" spans="1:16" ht="12.75" customHeight="1" thickBot="1" x14ac:dyDescent="0.25">
      <c r="A126" s="11" t="str">
        <f t="shared" si="18"/>
        <v> AJ 73.777 </v>
      </c>
      <c r="B126" s="15" t="str">
        <f t="shared" si="19"/>
        <v>I</v>
      </c>
      <c r="C126" s="11">
        <f t="shared" si="20"/>
        <v>38372.949000000001</v>
      </c>
      <c r="D126" s="10" t="str">
        <f t="shared" si="21"/>
        <v>vis</v>
      </c>
      <c r="E126" s="54">
        <f>VLOOKUP(C126,Active!C$21:E$971,3,FALSE)</f>
        <v>4185.5005918445031</v>
      </c>
      <c r="F126" s="15" t="s">
        <v>51</v>
      </c>
      <c r="G126" s="10" t="str">
        <f t="shared" si="22"/>
        <v>38372.949</v>
      </c>
      <c r="H126" s="11">
        <f t="shared" si="23"/>
        <v>0</v>
      </c>
      <c r="I126" s="55" t="s">
        <v>340</v>
      </c>
      <c r="J126" s="56" t="s">
        <v>341</v>
      </c>
      <c r="K126" s="55">
        <v>0</v>
      </c>
      <c r="L126" s="55" t="s">
        <v>342</v>
      </c>
      <c r="M126" s="56" t="s">
        <v>343</v>
      </c>
      <c r="N126" s="56" t="s">
        <v>344</v>
      </c>
      <c r="O126" s="57" t="s">
        <v>345</v>
      </c>
      <c r="P126" s="57" t="s">
        <v>346</v>
      </c>
    </row>
    <row r="127" spans="1:16" ht="12.75" customHeight="1" thickBot="1" x14ac:dyDescent="0.25">
      <c r="A127" s="11" t="str">
        <f t="shared" si="18"/>
        <v> ASS 38.80 </v>
      </c>
      <c r="B127" s="15" t="str">
        <f t="shared" si="19"/>
        <v>II</v>
      </c>
      <c r="C127" s="11">
        <f t="shared" si="20"/>
        <v>40529.387000000002</v>
      </c>
      <c r="D127" s="10" t="str">
        <f t="shared" si="21"/>
        <v>vis</v>
      </c>
      <c r="E127" s="54">
        <f>VLOOKUP(C127,Active!C$21:E$971,3,FALSE)</f>
        <v>4960.9986789361801</v>
      </c>
      <c r="F127" s="15" t="s">
        <v>51</v>
      </c>
      <c r="G127" s="10" t="str">
        <f t="shared" si="22"/>
        <v>40529.387</v>
      </c>
      <c r="H127" s="11">
        <f t="shared" si="23"/>
        <v>775.5</v>
      </c>
      <c r="I127" s="55" t="s">
        <v>353</v>
      </c>
      <c r="J127" s="56" t="s">
        <v>354</v>
      </c>
      <c r="K127" s="55">
        <v>775.5</v>
      </c>
      <c r="L127" s="55" t="s">
        <v>349</v>
      </c>
      <c r="M127" s="56" t="s">
        <v>343</v>
      </c>
      <c r="N127" s="56" t="s">
        <v>344</v>
      </c>
      <c r="O127" s="57" t="s">
        <v>355</v>
      </c>
      <c r="P127" s="57" t="s">
        <v>356</v>
      </c>
    </row>
    <row r="128" spans="1:16" ht="12.75" customHeight="1" thickBot="1" x14ac:dyDescent="0.25">
      <c r="A128" s="11" t="str">
        <f t="shared" si="18"/>
        <v> ASS 38.80 </v>
      </c>
      <c r="B128" s="15" t="str">
        <f t="shared" si="19"/>
        <v>II</v>
      </c>
      <c r="C128" s="11">
        <f t="shared" si="20"/>
        <v>40532.161</v>
      </c>
      <c r="D128" s="10" t="str">
        <f t="shared" si="21"/>
        <v>vis</v>
      </c>
      <c r="E128" s="54">
        <f>VLOOKUP(C128,Active!C$21:E$971,3,FALSE)</f>
        <v>4961.9962646277654</v>
      </c>
      <c r="F128" s="15" t="s">
        <v>51</v>
      </c>
      <c r="G128" s="10" t="str">
        <f t="shared" si="22"/>
        <v>40532.161</v>
      </c>
      <c r="H128" s="11">
        <f t="shared" si="23"/>
        <v>776.5</v>
      </c>
      <c r="I128" s="55" t="s">
        <v>357</v>
      </c>
      <c r="J128" s="56" t="s">
        <v>358</v>
      </c>
      <c r="K128" s="55">
        <v>776.5</v>
      </c>
      <c r="L128" s="55" t="s">
        <v>359</v>
      </c>
      <c r="M128" s="56" t="s">
        <v>343</v>
      </c>
      <c r="N128" s="56" t="s">
        <v>344</v>
      </c>
      <c r="O128" s="57" t="s">
        <v>355</v>
      </c>
      <c r="P128" s="57" t="s">
        <v>356</v>
      </c>
    </row>
    <row r="129" spans="1:16" ht="12.75" customHeight="1" thickBot="1" x14ac:dyDescent="0.25">
      <c r="A129" s="11" t="str">
        <f t="shared" si="18"/>
        <v> ASS 38.80 </v>
      </c>
      <c r="B129" s="15" t="str">
        <f t="shared" si="19"/>
        <v>II</v>
      </c>
      <c r="C129" s="11">
        <f t="shared" si="20"/>
        <v>40543.298000000003</v>
      </c>
      <c r="D129" s="10" t="str">
        <f t="shared" si="21"/>
        <v>vis</v>
      </c>
      <c r="E129" s="54">
        <f>VLOOKUP(C129,Active!C$21:E$971,3,FALSE)</f>
        <v>4966.0013518113255</v>
      </c>
      <c r="F129" s="15" t="s">
        <v>51</v>
      </c>
      <c r="G129" s="10" t="str">
        <f t="shared" si="22"/>
        <v>40543.298</v>
      </c>
      <c r="H129" s="11">
        <f t="shared" si="23"/>
        <v>780.5</v>
      </c>
      <c r="I129" s="55" t="s">
        <v>360</v>
      </c>
      <c r="J129" s="56" t="s">
        <v>361</v>
      </c>
      <c r="K129" s="55">
        <v>780.5</v>
      </c>
      <c r="L129" s="55" t="s">
        <v>362</v>
      </c>
      <c r="M129" s="56" t="s">
        <v>343</v>
      </c>
      <c r="N129" s="56" t="s">
        <v>344</v>
      </c>
      <c r="O129" s="57" t="s">
        <v>355</v>
      </c>
      <c r="P129" s="57" t="s">
        <v>356</v>
      </c>
    </row>
    <row r="130" spans="1:16" ht="12.75" customHeight="1" thickBot="1" x14ac:dyDescent="0.25">
      <c r="A130" s="11" t="str">
        <f t="shared" si="18"/>
        <v> ASS 38.80 </v>
      </c>
      <c r="B130" s="15" t="str">
        <f t="shared" si="19"/>
        <v>II</v>
      </c>
      <c r="C130" s="11">
        <f t="shared" si="20"/>
        <v>40557.194000000003</v>
      </c>
      <c r="D130" s="10" t="str">
        <f t="shared" si="21"/>
        <v>vis</v>
      </c>
      <c r="E130" s="54">
        <f>VLOOKUP(C130,Active!C$21:E$971,3,FALSE)</f>
        <v>4970.9986303874894</v>
      </c>
      <c r="F130" s="15" t="s">
        <v>51</v>
      </c>
      <c r="G130" s="10" t="str">
        <f t="shared" si="22"/>
        <v>40557.194</v>
      </c>
      <c r="H130" s="11">
        <f t="shared" si="23"/>
        <v>785.5</v>
      </c>
      <c r="I130" s="55" t="s">
        <v>363</v>
      </c>
      <c r="J130" s="56" t="s">
        <v>364</v>
      </c>
      <c r="K130" s="55">
        <v>785.5</v>
      </c>
      <c r="L130" s="55" t="s">
        <v>349</v>
      </c>
      <c r="M130" s="56" t="s">
        <v>343</v>
      </c>
      <c r="N130" s="56" t="s">
        <v>344</v>
      </c>
      <c r="O130" s="57" t="s">
        <v>355</v>
      </c>
      <c r="P130" s="57" t="s">
        <v>356</v>
      </c>
    </row>
    <row r="131" spans="1:16" ht="12.75" customHeight="1" thickBot="1" x14ac:dyDescent="0.25">
      <c r="A131" s="11" t="str">
        <f t="shared" si="18"/>
        <v> ASS 38.80 </v>
      </c>
      <c r="B131" s="15" t="str">
        <f t="shared" si="19"/>
        <v>I</v>
      </c>
      <c r="C131" s="11">
        <f t="shared" si="20"/>
        <v>40906.177000000003</v>
      </c>
      <c r="D131" s="10" t="str">
        <f t="shared" si="21"/>
        <v>vis</v>
      </c>
      <c r="E131" s="54">
        <f>VLOOKUP(C131,Active!C$21:E$971,3,FALSE)</f>
        <v>5096.4998731440701</v>
      </c>
      <c r="F131" s="15" t="s">
        <v>51</v>
      </c>
      <c r="G131" s="10" t="str">
        <f t="shared" si="22"/>
        <v>40906.177</v>
      </c>
      <c r="H131" s="11">
        <f t="shared" si="23"/>
        <v>911</v>
      </c>
      <c r="I131" s="55" t="s">
        <v>369</v>
      </c>
      <c r="J131" s="56" t="s">
        <v>370</v>
      </c>
      <c r="K131" s="55">
        <v>911</v>
      </c>
      <c r="L131" s="55" t="s">
        <v>153</v>
      </c>
      <c r="M131" s="56" t="s">
        <v>343</v>
      </c>
      <c r="N131" s="56" t="s">
        <v>344</v>
      </c>
      <c r="O131" s="57" t="s">
        <v>355</v>
      </c>
      <c r="P131" s="57" t="s">
        <v>356</v>
      </c>
    </row>
    <row r="132" spans="1:16" ht="12.75" customHeight="1" thickBot="1" x14ac:dyDescent="0.25">
      <c r="A132" s="11" t="str">
        <f t="shared" si="18"/>
        <v> ASS 38.80 </v>
      </c>
      <c r="B132" s="15" t="str">
        <f t="shared" si="19"/>
        <v>I</v>
      </c>
      <c r="C132" s="11">
        <f t="shared" si="20"/>
        <v>40917.300999999999</v>
      </c>
      <c r="D132" s="10" t="str">
        <f t="shared" si="21"/>
        <v>vis</v>
      </c>
      <c r="E132" s="54">
        <f>VLOOKUP(C132,Active!C$21:E$971,3,FALSE)</f>
        <v>5100.5002852685102</v>
      </c>
      <c r="F132" s="15" t="s">
        <v>51</v>
      </c>
      <c r="G132" s="10" t="str">
        <f t="shared" si="22"/>
        <v>40917.301</v>
      </c>
      <c r="H132" s="11">
        <f t="shared" si="23"/>
        <v>915</v>
      </c>
      <c r="I132" s="55" t="s">
        <v>371</v>
      </c>
      <c r="J132" s="56" t="s">
        <v>372</v>
      </c>
      <c r="K132" s="55">
        <v>915</v>
      </c>
      <c r="L132" s="55" t="s">
        <v>195</v>
      </c>
      <c r="M132" s="56" t="s">
        <v>343</v>
      </c>
      <c r="N132" s="56" t="s">
        <v>344</v>
      </c>
      <c r="O132" s="57" t="s">
        <v>355</v>
      </c>
      <c r="P132" s="57" t="s">
        <v>356</v>
      </c>
    </row>
    <row r="133" spans="1:16" ht="12.75" customHeight="1" thickBot="1" x14ac:dyDescent="0.25">
      <c r="A133" s="11" t="str">
        <f t="shared" si="18"/>
        <v> ASS 38.80 </v>
      </c>
      <c r="B133" s="15" t="str">
        <f t="shared" si="19"/>
        <v>I</v>
      </c>
      <c r="C133" s="11">
        <f t="shared" si="20"/>
        <v>40931.203999999998</v>
      </c>
      <c r="D133" s="10" t="str">
        <f t="shared" si="21"/>
        <v>vis</v>
      </c>
      <c r="E133" s="54">
        <f>VLOOKUP(C133,Active!C$21:E$971,3,FALSE)</f>
        <v>5105.5000811841983</v>
      </c>
      <c r="F133" s="15" t="s">
        <v>51</v>
      </c>
      <c r="G133" s="10" t="str">
        <f t="shared" si="22"/>
        <v>40931.204</v>
      </c>
      <c r="H133" s="11">
        <f t="shared" si="23"/>
        <v>920</v>
      </c>
      <c r="I133" s="55" t="s">
        <v>373</v>
      </c>
      <c r="J133" s="56" t="s">
        <v>374</v>
      </c>
      <c r="K133" s="55">
        <v>920</v>
      </c>
      <c r="L133" s="55" t="s">
        <v>375</v>
      </c>
      <c r="M133" s="56" t="s">
        <v>343</v>
      </c>
      <c r="N133" s="56" t="s">
        <v>344</v>
      </c>
      <c r="O133" s="57" t="s">
        <v>355</v>
      </c>
      <c r="P133" s="57" t="s">
        <v>356</v>
      </c>
    </row>
    <row r="134" spans="1:16" ht="12.75" customHeight="1" thickBot="1" x14ac:dyDescent="0.25">
      <c r="A134" s="11" t="str">
        <f t="shared" si="18"/>
        <v>IBVS 1415 </v>
      </c>
      <c r="B134" s="15" t="str">
        <f t="shared" si="19"/>
        <v>I</v>
      </c>
      <c r="C134" s="11">
        <f t="shared" si="20"/>
        <v>43453.304900000003</v>
      </c>
      <c r="D134" s="10" t="str">
        <f t="shared" si="21"/>
        <v>vis</v>
      </c>
      <c r="E134" s="54">
        <f>VLOOKUP(C134,Active!C$21:E$971,3,FALSE)</f>
        <v>6012.4978355375342</v>
      </c>
      <c r="F134" s="15" t="s">
        <v>51</v>
      </c>
      <c r="G134" s="10" t="str">
        <f t="shared" si="22"/>
        <v>43453.3049</v>
      </c>
      <c r="H134" s="11">
        <f t="shared" si="23"/>
        <v>1827</v>
      </c>
      <c r="I134" s="55" t="s">
        <v>398</v>
      </c>
      <c r="J134" s="56" t="s">
        <v>399</v>
      </c>
      <c r="K134" s="55">
        <v>1827</v>
      </c>
      <c r="L134" s="55" t="s">
        <v>400</v>
      </c>
      <c r="M134" s="56" t="s">
        <v>343</v>
      </c>
      <c r="N134" s="56" t="s">
        <v>344</v>
      </c>
      <c r="O134" s="57" t="s">
        <v>401</v>
      </c>
      <c r="P134" s="58" t="s">
        <v>402</v>
      </c>
    </row>
    <row r="135" spans="1:16" ht="12.75" customHeight="1" thickBot="1" x14ac:dyDescent="0.25">
      <c r="A135" s="11" t="str">
        <f t="shared" si="18"/>
        <v>VSB 47 </v>
      </c>
      <c r="B135" s="15" t="str">
        <f t="shared" si="19"/>
        <v>I</v>
      </c>
      <c r="C135" s="11">
        <f t="shared" si="20"/>
        <v>51089.152999999998</v>
      </c>
      <c r="D135" s="10" t="str">
        <f t="shared" si="21"/>
        <v>vis</v>
      </c>
      <c r="E135" s="54">
        <f>VLOOKUP(C135,Active!C$21:E$971,3,FALSE)</f>
        <v>8758.5010106219124</v>
      </c>
      <c r="F135" s="15" t="s">
        <v>51</v>
      </c>
      <c r="G135" s="10" t="str">
        <f t="shared" si="22"/>
        <v>51089.153</v>
      </c>
      <c r="H135" s="11">
        <f t="shared" si="23"/>
        <v>4573</v>
      </c>
      <c r="I135" s="55" t="s">
        <v>440</v>
      </c>
      <c r="J135" s="56" t="s">
        <v>441</v>
      </c>
      <c r="K135" s="55">
        <v>4573</v>
      </c>
      <c r="L135" s="55" t="s">
        <v>442</v>
      </c>
      <c r="M135" s="56" t="s">
        <v>443</v>
      </c>
      <c r="N135" s="56" t="s">
        <v>444</v>
      </c>
      <c r="O135" s="57" t="s">
        <v>445</v>
      </c>
      <c r="P135" s="58" t="s">
        <v>446</v>
      </c>
    </row>
    <row r="136" spans="1:16" ht="12.75" customHeight="1" thickBot="1" x14ac:dyDescent="0.25">
      <c r="A136" s="11" t="str">
        <f t="shared" si="18"/>
        <v>VSB 47 </v>
      </c>
      <c r="B136" s="15" t="str">
        <f t="shared" si="19"/>
        <v>II</v>
      </c>
      <c r="C136" s="11">
        <f t="shared" si="20"/>
        <v>51096.107000000004</v>
      </c>
      <c r="D136" s="10" t="str">
        <f t="shared" si="21"/>
        <v>vis</v>
      </c>
      <c r="E136" s="54">
        <f>VLOOKUP(C136,Active!C$21:E$971,3,FALSE)</f>
        <v>8761.0018076295892</v>
      </c>
      <c r="F136" s="15" t="s">
        <v>51</v>
      </c>
      <c r="G136" s="10" t="str">
        <f t="shared" si="22"/>
        <v>51096.107</v>
      </c>
      <c r="H136" s="11">
        <f t="shared" si="23"/>
        <v>4575.5</v>
      </c>
      <c r="I136" s="55" t="s">
        <v>447</v>
      </c>
      <c r="J136" s="56" t="s">
        <v>448</v>
      </c>
      <c r="K136" s="55">
        <v>4575.5</v>
      </c>
      <c r="L136" s="55" t="s">
        <v>264</v>
      </c>
      <c r="M136" s="56" t="s">
        <v>443</v>
      </c>
      <c r="N136" s="56" t="s">
        <v>449</v>
      </c>
      <c r="O136" s="57" t="s">
        <v>445</v>
      </c>
      <c r="P136" s="58" t="s">
        <v>446</v>
      </c>
    </row>
    <row r="137" spans="1:16" ht="12.75" customHeight="1" thickBot="1" x14ac:dyDescent="0.25">
      <c r="A137" s="11" t="str">
        <f t="shared" si="18"/>
        <v>VSB 40 </v>
      </c>
      <c r="B137" s="15" t="str">
        <f t="shared" si="19"/>
        <v>I</v>
      </c>
      <c r="C137" s="11">
        <f t="shared" si="20"/>
        <v>52637.998</v>
      </c>
      <c r="D137" s="10" t="str">
        <f t="shared" si="21"/>
        <v>vis</v>
      </c>
      <c r="E137" s="54">
        <f>VLOOKUP(C137,Active!C$21:E$971,3,FALSE)</f>
        <v>9315.4965443221663</v>
      </c>
      <c r="F137" s="15" t="s">
        <v>51</v>
      </c>
      <c r="G137" s="10" t="str">
        <f t="shared" si="22"/>
        <v>52637.998</v>
      </c>
      <c r="H137" s="11">
        <f t="shared" si="23"/>
        <v>5130</v>
      </c>
      <c r="I137" s="55" t="s">
        <v>455</v>
      </c>
      <c r="J137" s="56" t="s">
        <v>456</v>
      </c>
      <c r="K137" s="55">
        <v>5130</v>
      </c>
      <c r="L137" s="55" t="s">
        <v>349</v>
      </c>
      <c r="M137" s="56" t="s">
        <v>350</v>
      </c>
      <c r="N137" s="56"/>
      <c r="O137" s="57" t="s">
        <v>457</v>
      </c>
      <c r="P137" s="58" t="s">
        <v>458</v>
      </c>
    </row>
    <row r="138" spans="1:16" ht="12.75" customHeight="1" thickBot="1" x14ac:dyDescent="0.25">
      <c r="A138" s="11" t="str">
        <f t="shared" si="18"/>
        <v>BAVM 171 </v>
      </c>
      <c r="B138" s="15" t="str">
        <f t="shared" si="19"/>
        <v>II</v>
      </c>
      <c r="C138" s="11">
        <f t="shared" si="20"/>
        <v>52981.434999999998</v>
      </c>
      <c r="D138" s="10" t="str">
        <f t="shared" si="21"/>
        <v>vis</v>
      </c>
      <c r="E138" s="54">
        <f>VLOOKUP(C138,Active!C$21:E$971,3,FALSE)</f>
        <v>9439.003334935438</v>
      </c>
      <c r="F138" s="15" t="s">
        <v>51</v>
      </c>
      <c r="G138" s="10" t="str">
        <f t="shared" si="22"/>
        <v>52981.435</v>
      </c>
      <c r="H138" s="11">
        <f t="shared" si="23"/>
        <v>5253.5</v>
      </c>
      <c r="I138" s="55" t="s">
        <v>462</v>
      </c>
      <c r="J138" s="56" t="s">
        <v>463</v>
      </c>
      <c r="K138" s="55">
        <v>5253.5</v>
      </c>
      <c r="L138" s="55" t="s">
        <v>273</v>
      </c>
      <c r="M138" s="56" t="s">
        <v>350</v>
      </c>
      <c r="N138" s="56"/>
      <c r="O138" s="57" t="s">
        <v>464</v>
      </c>
      <c r="P138" s="58" t="s">
        <v>465</v>
      </c>
    </row>
    <row r="139" spans="1:16" ht="12.75" customHeight="1" thickBot="1" x14ac:dyDescent="0.25">
      <c r="A139" s="11" t="str">
        <f t="shared" ref="A139:A153" si="24">P139</f>
        <v>VSB 43 </v>
      </c>
      <c r="B139" s="15" t="str">
        <f t="shared" ref="B139:B153" si="25">IF(H139=INT(H139),"I","II")</f>
        <v>I</v>
      </c>
      <c r="C139" s="11">
        <f t="shared" ref="C139:C153" si="26">1*G139</f>
        <v>53322.053999999996</v>
      </c>
      <c r="D139" s="10" t="str">
        <f t="shared" ref="D139:D153" si="27">VLOOKUP(F139,I$1:J$5,2,FALSE)</f>
        <v>vis</v>
      </c>
      <c r="E139" s="54">
        <f>VLOOKUP(C139,Active!C$21:E$971,3,FALSE)</f>
        <v>9561.4967165801136</v>
      </c>
      <c r="F139" s="15" t="s">
        <v>51</v>
      </c>
      <c r="G139" s="10" t="str">
        <f t="shared" ref="G139:G153" si="28">MID(I139,3,LEN(I139)-3)</f>
        <v>53322.054</v>
      </c>
      <c r="H139" s="11">
        <f t="shared" ref="H139:H153" si="29">1*K139</f>
        <v>5376</v>
      </c>
      <c r="I139" s="55" t="s">
        <v>472</v>
      </c>
      <c r="J139" s="56" t="s">
        <v>473</v>
      </c>
      <c r="K139" s="55" t="s">
        <v>474</v>
      </c>
      <c r="L139" s="55" t="s">
        <v>86</v>
      </c>
      <c r="M139" s="56" t="s">
        <v>350</v>
      </c>
      <c r="N139" s="56"/>
      <c r="O139" s="57" t="s">
        <v>457</v>
      </c>
      <c r="P139" s="58" t="s">
        <v>475</v>
      </c>
    </row>
    <row r="140" spans="1:16" ht="12.75" customHeight="1" thickBot="1" x14ac:dyDescent="0.25">
      <c r="A140" s="11" t="str">
        <f t="shared" si="24"/>
        <v>VSB 44 </v>
      </c>
      <c r="B140" s="15" t="str">
        <f t="shared" si="25"/>
        <v>I</v>
      </c>
      <c r="C140" s="11">
        <f t="shared" si="26"/>
        <v>53714.131999999998</v>
      </c>
      <c r="D140" s="10" t="str">
        <f t="shared" si="27"/>
        <v>vis</v>
      </c>
      <c r="E140" s="54">
        <f>VLOOKUP(C140,Active!C$21:E$971,3,FALSE)</f>
        <v>9702.4957803096204</v>
      </c>
      <c r="F140" s="15" t="s">
        <v>51</v>
      </c>
      <c r="G140" s="10" t="str">
        <f t="shared" si="28"/>
        <v>53714.132</v>
      </c>
      <c r="H140" s="11">
        <f t="shared" si="29"/>
        <v>5517</v>
      </c>
      <c r="I140" s="55" t="s">
        <v>480</v>
      </c>
      <c r="J140" s="56" t="s">
        <v>481</v>
      </c>
      <c r="K140" s="55" t="s">
        <v>482</v>
      </c>
      <c r="L140" s="55" t="s">
        <v>483</v>
      </c>
      <c r="M140" s="56" t="s">
        <v>350</v>
      </c>
      <c r="N140" s="56"/>
      <c r="O140" s="57" t="s">
        <v>457</v>
      </c>
      <c r="P140" s="58" t="s">
        <v>484</v>
      </c>
    </row>
    <row r="141" spans="1:16" ht="12.75" customHeight="1" thickBot="1" x14ac:dyDescent="0.25">
      <c r="A141" s="11" t="str">
        <f t="shared" si="24"/>
        <v>VSB 45 </v>
      </c>
      <c r="B141" s="15" t="str">
        <f t="shared" si="25"/>
        <v>I</v>
      </c>
      <c r="C141" s="11">
        <f t="shared" si="26"/>
        <v>54070.074000000001</v>
      </c>
      <c r="D141" s="10" t="str">
        <f t="shared" si="27"/>
        <v>vis</v>
      </c>
      <c r="E141" s="54">
        <f>VLOOKUP(C141,Active!C$21:E$971,3,FALSE)</f>
        <v>9830.4996181735369</v>
      </c>
      <c r="F141" s="15" t="s">
        <v>51</v>
      </c>
      <c r="G141" s="10" t="str">
        <f t="shared" si="28"/>
        <v>54070.074</v>
      </c>
      <c r="H141" s="11">
        <f t="shared" si="29"/>
        <v>5645</v>
      </c>
      <c r="I141" s="55" t="s">
        <v>485</v>
      </c>
      <c r="J141" s="56" t="s">
        <v>486</v>
      </c>
      <c r="K141" s="55" t="s">
        <v>487</v>
      </c>
      <c r="L141" s="55" t="s">
        <v>227</v>
      </c>
      <c r="M141" s="56" t="s">
        <v>350</v>
      </c>
      <c r="N141" s="56"/>
      <c r="O141" s="57" t="s">
        <v>488</v>
      </c>
      <c r="P141" s="58" t="s">
        <v>489</v>
      </c>
    </row>
    <row r="142" spans="1:16" ht="12.75" customHeight="1" thickBot="1" x14ac:dyDescent="0.25">
      <c r="A142" s="11" t="str">
        <f t="shared" si="24"/>
        <v>VSB 46 </v>
      </c>
      <c r="B142" s="15" t="str">
        <f t="shared" si="25"/>
        <v>I</v>
      </c>
      <c r="C142" s="11">
        <f t="shared" si="26"/>
        <v>54412.099000000002</v>
      </c>
      <c r="D142" s="10" t="str">
        <f t="shared" si="27"/>
        <v>vis</v>
      </c>
      <c r="E142" s="54">
        <f>VLOOKUP(C142,Active!C$21:E$971,3,FALSE)</f>
        <v>9953.4986254427149</v>
      </c>
      <c r="F142" s="15" t="s">
        <v>51</v>
      </c>
      <c r="G142" s="10" t="str">
        <f t="shared" si="28"/>
        <v>54412.099</v>
      </c>
      <c r="H142" s="11">
        <f t="shared" si="29"/>
        <v>5768</v>
      </c>
      <c r="I142" s="55" t="s">
        <v>490</v>
      </c>
      <c r="J142" s="56" t="s">
        <v>491</v>
      </c>
      <c r="K142" s="55" t="s">
        <v>492</v>
      </c>
      <c r="L142" s="55" t="s">
        <v>362</v>
      </c>
      <c r="M142" s="56" t="s">
        <v>350</v>
      </c>
      <c r="N142" s="56"/>
      <c r="O142" s="57" t="s">
        <v>457</v>
      </c>
      <c r="P142" s="58" t="s">
        <v>493</v>
      </c>
    </row>
    <row r="143" spans="1:16" ht="12.75" customHeight="1" thickBot="1" x14ac:dyDescent="0.25">
      <c r="A143" s="11" t="str">
        <f t="shared" si="24"/>
        <v>VSB 46 </v>
      </c>
      <c r="B143" s="15" t="str">
        <f t="shared" si="25"/>
        <v>I</v>
      </c>
      <c r="C143" s="11">
        <f t="shared" si="26"/>
        <v>54451.027000000002</v>
      </c>
      <c r="D143" s="10" t="str">
        <f t="shared" si="27"/>
        <v>vis</v>
      </c>
      <c r="E143" s="54">
        <f>VLOOKUP(C143,Active!C$21:E$971,3,FALSE)</f>
        <v>9967.4979101586705</v>
      </c>
      <c r="F143" s="15" t="s">
        <v>51</v>
      </c>
      <c r="G143" s="10" t="str">
        <f t="shared" si="28"/>
        <v>54451.027</v>
      </c>
      <c r="H143" s="11">
        <f t="shared" si="29"/>
        <v>5782</v>
      </c>
      <c r="I143" s="55" t="s">
        <v>494</v>
      </c>
      <c r="J143" s="56" t="s">
        <v>495</v>
      </c>
      <c r="K143" s="55" t="s">
        <v>496</v>
      </c>
      <c r="L143" s="55" t="s">
        <v>195</v>
      </c>
      <c r="M143" s="56" t="s">
        <v>350</v>
      </c>
      <c r="N143" s="56"/>
      <c r="O143" s="57" t="s">
        <v>457</v>
      </c>
      <c r="P143" s="58" t="s">
        <v>493</v>
      </c>
    </row>
    <row r="144" spans="1:16" ht="12.75" customHeight="1" thickBot="1" x14ac:dyDescent="0.25">
      <c r="A144" s="11" t="str">
        <f t="shared" si="24"/>
        <v> arXiv 1103.1519 </v>
      </c>
      <c r="B144" s="15" t="str">
        <f t="shared" si="25"/>
        <v>I</v>
      </c>
      <c r="C144" s="11">
        <f t="shared" si="26"/>
        <v>54787.499929999998</v>
      </c>
      <c r="D144" s="10" t="str">
        <f t="shared" si="27"/>
        <v>vis</v>
      </c>
      <c r="E144" s="54">
        <f>VLOOKUP(C144,Active!C$21:E$971,3,FALSE)</f>
        <v>10088.500282391551</v>
      </c>
      <c r="F144" s="15" t="s">
        <v>51</v>
      </c>
      <c r="G144" s="10" t="str">
        <f t="shared" si="28"/>
        <v>54787.49993</v>
      </c>
      <c r="H144" s="11">
        <f t="shared" si="29"/>
        <v>5903</v>
      </c>
      <c r="I144" s="55" t="s">
        <v>497</v>
      </c>
      <c r="J144" s="56" t="s">
        <v>498</v>
      </c>
      <c r="K144" s="55" t="s">
        <v>499</v>
      </c>
      <c r="L144" s="55" t="s">
        <v>500</v>
      </c>
      <c r="M144" s="56" t="s">
        <v>443</v>
      </c>
      <c r="N144" s="56" t="s">
        <v>444</v>
      </c>
      <c r="O144" s="57" t="s">
        <v>501</v>
      </c>
      <c r="P144" s="57" t="s">
        <v>502</v>
      </c>
    </row>
    <row r="145" spans="1:16" ht="12.75" customHeight="1" thickBot="1" x14ac:dyDescent="0.25">
      <c r="A145" s="11" t="str">
        <f t="shared" si="24"/>
        <v>VSB 48 </v>
      </c>
      <c r="B145" s="15" t="str">
        <f t="shared" si="25"/>
        <v>I</v>
      </c>
      <c r="C145" s="11">
        <f t="shared" si="26"/>
        <v>54793.069000000003</v>
      </c>
      <c r="D145" s="10" t="str">
        <f t="shared" si="27"/>
        <v>vis</v>
      </c>
      <c r="E145" s="54">
        <f>VLOOKUP(C145,Active!C$21:E$971,3,FALSE)</f>
        <v>10090.503030966693</v>
      </c>
      <c r="F145" s="15" t="s">
        <v>51</v>
      </c>
      <c r="G145" s="10" t="str">
        <f t="shared" si="28"/>
        <v>54793.069</v>
      </c>
      <c r="H145" s="11">
        <f t="shared" si="29"/>
        <v>5905</v>
      </c>
      <c r="I145" s="55" t="s">
        <v>503</v>
      </c>
      <c r="J145" s="56" t="s">
        <v>504</v>
      </c>
      <c r="K145" s="55" t="s">
        <v>505</v>
      </c>
      <c r="L145" s="55" t="s">
        <v>273</v>
      </c>
      <c r="M145" s="56" t="s">
        <v>350</v>
      </c>
      <c r="N145" s="56"/>
      <c r="O145" s="57" t="s">
        <v>457</v>
      </c>
      <c r="P145" s="58" t="s">
        <v>506</v>
      </c>
    </row>
    <row r="146" spans="1:16" ht="12.75" customHeight="1" thickBot="1" x14ac:dyDescent="0.25">
      <c r="A146" s="11" t="str">
        <f t="shared" si="24"/>
        <v> arXiv 1103.1519 </v>
      </c>
      <c r="B146" s="15" t="str">
        <f t="shared" si="25"/>
        <v>I</v>
      </c>
      <c r="C146" s="11">
        <f t="shared" si="26"/>
        <v>55157.334300000002</v>
      </c>
      <c r="D146" s="10" t="str">
        <f t="shared" si="27"/>
        <v>vis</v>
      </c>
      <c r="E146" s="54">
        <f>VLOOKUP(C146,Active!C$21:E$971,3,FALSE)</f>
        <v>10221.500093411278</v>
      </c>
      <c r="F146" s="15" t="s">
        <v>51</v>
      </c>
      <c r="G146" s="10" t="str">
        <f t="shared" si="28"/>
        <v>55157.33430</v>
      </c>
      <c r="H146" s="11">
        <f t="shared" si="29"/>
        <v>6036</v>
      </c>
      <c r="I146" s="55" t="s">
        <v>507</v>
      </c>
      <c r="J146" s="56" t="s">
        <v>508</v>
      </c>
      <c r="K146" s="55" t="s">
        <v>509</v>
      </c>
      <c r="L146" s="55" t="s">
        <v>510</v>
      </c>
      <c r="M146" s="56" t="s">
        <v>443</v>
      </c>
      <c r="N146" s="56" t="s">
        <v>444</v>
      </c>
      <c r="O146" s="57" t="s">
        <v>501</v>
      </c>
      <c r="P146" s="57" t="s">
        <v>502</v>
      </c>
    </row>
    <row r="147" spans="1:16" ht="12.75" customHeight="1" thickBot="1" x14ac:dyDescent="0.25">
      <c r="A147" s="11" t="str">
        <f t="shared" si="24"/>
        <v>VSB 51 </v>
      </c>
      <c r="B147" s="15" t="str">
        <f t="shared" si="25"/>
        <v>I</v>
      </c>
      <c r="C147" s="11">
        <f t="shared" si="26"/>
        <v>55516.042000000001</v>
      </c>
      <c r="D147" s="10" t="str">
        <f t="shared" si="27"/>
        <v>vis</v>
      </c>
      <c r="E147" s="54">
        <f>VLOOKUP(C147,Active!C$21:E$971,3,FALSE)</f>
        <v>10350.498532121343</v>
      </c>
      <c r="F147" s="15" t="s">
        <v>51</v>
      </c>
      <c r="G147" s="10" t="str">
        <f t="shared" si="28"/>
        <v>55516.042</v>
      </c>
      <c r="H147" s="11">
        <f t="shared" si="29"/>
        <v>6165</v>
      </c>
      <c r="I147" s="55" t="s">
        <v>516</v>
      </c>
      <c r="J147" s="56" t="s">
        <v>517</v>
      </c>
      <c r="K147" s="55" t="s">
        <v>518</v>
      </c>
      <c r="L147" s="55" t="s">
        <v>378</v>
      </c>
      <c r="M147" s="56" t="s">
        <v>350</v>
      </c>
      <c r="N147" s="56"/>
      <c r="O147" s="57" t="s">
        <v>457</v>
      </c>
      <c r="P147" s="58" t="s">
        <v>519</v>
      </c>
    </row>
    <row r="148" spans="1:16" ht="12.75" customHeight="1" thickBot="1" x14ac:dyDescent="0.25">
      <c r="A148" s="11" t="str">
        <f t="shared" si="24"/>
        <v>VSB 53 </v>
      </c>
      <c r="B148" s="15" t="str">
        <f t="shared" si="25"/>
        <v>II</v>
      </c>
      <c r="C148" s="11">
        <f t="shared" si="26"/>
        <v>55890.042000000001</v>
      </c>
      <c r="D148" s="10" t="str">
        <f t="shared" si="27"/>
        <v>vis</v>
      </c>
      <c r="E148" s="54">
        <f>VLOOKUP(C148,Active!C$21:E$971,3,FALSE)</f>
        <v>10484.996386718733</v>
      </c>
      <c r="F148" s="15" t="s">
        <v>51</v>
      </c>
      <c r="G148" s="10" t="str">
        <f t="shared" si="28"/>
        <v>55890.042</v>
      </c>
      <c r="H148" s="11">
        <f t="shared" si="29"/>
        <v>6299.5</v>
      </c>
      <c r="I148" s="55" t="s">
        <v>535</v>
      </c>
      <c r="J148" s="56" t="s">
        <v>536</v>
      </c>
      <c r="K148" s="55" t="s">
        <v>537</v>
      </c>
      <c r="L148" s="55" t="s">
        <v>114</v>
      </c>
      <c r="M148" s="56" t="s">
        <v>350</v>
      </c>
      <c r="N148" s="56"/>
      <c r="O148" s="57" t="s">
        <v>457</v>
      </c>
      <c r="P148" s="58" t="s">
        <v>538</v>
      </c>
    </row>
    <row r="149" spans="1:16" ht="12.75" customHeight="1" thickBot="1" x14ac:dyDescent="0.25">
      <c r="A149" s="11" t="str">
        <f t="shared" si="24"/>
        <v>VSB 55 </v>
      </c>
      <c r="B149" s="15" t="str">
        <f t="shared" si="25"/>
        <v>II</v>
      </c>
      <c r="C149" s="11">
        <f t="shared" si="26"/>
        <v>56271.009700000002</v>
      </c>
      <c r="D149" s="10" t="str">
        <f t="shared" si="27"/>
        <v>vis</v>
      </c>
      <c r="E149" s="54">
        <f>VLOOKUP(C149,Active!C$21:E$971,3,FALSE)</f>
        <v>10621.999965116867</v>
      </c>
      <c r="F149" s="15" t="s">
        <v>51</v>
      </c>
      <c r="G149" s="10" t="str">
        <f t="shared" si="28"/>
        <v>56271.0097</v>
      </c>
      <c r="H149" s="11">
        <f t="shared" si="29"/>
        <v>6436.5</v>
      </c>
      <c r="I149" s="55" t="s">
        <v>539</v>
      </c>
      <c r="J149" s="56" t="s">
        <v>540</v>
      </c>
      <c r="K149" s="55" t="s">
        <v>541</v>
      </c>
      <c r="L149" s="55" t="s">
        <v>542</v>
      </c>
      <c r="M149" s="56" t="s">
        <v>443</v>
      </c>
      <c r="N149" s="56" t="s">
        <v>31</v>
      </c>
      <c r="O149" s="57" t="s">
        <v>543</v>
      </c>
      <c r="P149" s="58" t="s">
        <v>544</v>
      </c>
    </row>
    <row r="150" spans="1:16" ht="12.75" customHeight="1" thickBot="1" x14ac:dyDescent="0.25">
      <c r="A150" s="11" t="str">
        <f t="shared" si="24"/>
        <v>VSB 55 </v>
      </c>
      <c r="B150" s="15" t="str">
        <f t="shared" si="25"/>
        <v>II</v>
      </c>
      <c r="C150" s="11">
        <f t="shared" si="26"/>
        <v>56271.010699999999</v>
      </c>
      <c r="D150" s="10" t="str">
        <f t="shared" si="27"/>
        <v>vis</v>
      </c>
      <c r="E150" s="54">
        <f>VLOOKUP(C150,Active!C$21:E$971,3,FALSE)</f>
        <v>10622.000324736799</v>
      </c>
      <c r="F150" s="15" t="s">
        <v>51</v>
      </c>
      <c r="G150" s="10" t="str">
        <f t="shared" si="28"/>
        <v>56271.0107</v>
      </c>
      <c r="H150" s="11">
        <f t="shared" si="29"/>
        <v>6436.5</v>
      </c>
      <c r="I150" s="55" t="s">
        <v>545</v>
      </c>
      <c r="J150" s="56" t="s">
        <v>546</v>
      </c>
      <c r="K150" s="55" t="s">
        <v>541</v>
      </c>
      <c r="L150" s="55" t="s">
        <v>547</v>
      </c>
      <c r="M150" s="56" t="s">
        <v>443</v>
      </c>
      <c r="N150" s="56" t="s">
        <v>31</v>
      </c>
      <c r="O150" s="57" t="s">
        <v>543</v>
      </c>
      <c r="P150" s="58" t="s">
        <v>544</v>
      </c>
    </row>
    <row r="151" spans="1:16" ht="12.75" customHeight="1" thickBot="1" x14ac:dyDescent="0.25">
      <c r="A151" s="11" t="str">
        <f t="shared" si="24"/>
        <v>VSB 55 </v>
      </c>
      <c r="B151" s="15" t="str">
        <f t="shared" si="25"/>
        <v>II</v>
      </c>
      <c r="C151" s="11">
        <f t="shared" si="26"/>
        <v>56271.010900000001</v>
      </c>
      <c r="D151" s="10" t="str">
        <f t="shared" si="27"/>
        <v>vis</v>
      </c>
      <c r="E151" s="54">
        <f>VLOOKUP(C151,Active!C$21:E$971,3,FALSE)</f>
        <v>10622.000396660786</v>
      </c>
      <c r="F151" s="15" t="s">
        <v>51</v>
      </c>
      <c r="G151" s="10" t="str">
        <f t="shared" si="28"/>
        <v>56271.0109</v>
      </c>
      <c r="H151" s="11">
        <f t="shared" si="29"/>
        <v>6436.5</v>
      </c>
      <c r="I151" s="55" t="s">
        <v>548</v>
      </c>
      <c r="J151" s="56" t="s">
        <v>546</v>
      </c>
      <c r="K151" s="55" t="s">
        <v>541</v>
      </c>
      <c r="L151" s="55" t="s">
        <v>549</v>
      </c>
      <c r="M151" s="56" t="s">
        <v>443</v>
      </c>
      <c r="N151" s="56" t="s">
        <v>31</v>
      </c>
      <c r="O151" s="57" t="s">
        <v>543</v>
      </c>
      <c r="P151" s="58" t="s">
        <v>544</v>
      </c>
    </row>
    <row r="152" spans="1:16" ht="12.75" customHeight="1" thickBot="1" x14ac:dyDescent="0.25">
      <c r="A152" s="11" t="str">
        <f t="shared" si="24"/>
        <v>VSB 59 </v>
      </c>
      <c r="B152" s="15" t="str">
        <f t="shared" si="25"/>
        <v>I</v>
      </c>
      <c r="C152" s="11">
        <f t="shared" si="26"/>
        <v>56948.110999999997</v>
      </c>
      <c r="D152" s="10" t="str">
        <f t="shared" si="27"/>
        <v>vis</v>
      </c>
      <c r="E152" s="54">
        <f>VLOOKUP(C152,Active!C$21:E$971,3,FALSE)</f>
        <v>10865.499088633185</v>
      </c>
      <c r="F152" s="15" t="s">
        <v>51</v>
      </c>
      <c r="G152" s="10" t="str">
        <f t="shared" si="28"/>
        <v>56948.111</v>
      </c>
      <c r="H152" s="11">
        <f t="shared" si="29"/>
        <v>6680</v>
      </c>
      <c r="I152" s="55" t="s">
        <v>550</v>
      </c>
      <c r="J152" s="56" t="s">
        <v>551</v>
      </c>
      <c r="K152" s="55" t="s">
        <v>552</v>
      </c>
      <c r="L152" s="55" t="s">
        <v>227</v>
      </c>
      <c r="M152" s="56" t="s">
        <v>350</v>
      </c>
      <c r="N152" s="56"/>
      <c r="O152" s="57" t="s">
        <v>457</v>
      </c>
      <c r="P152" s="58" t="s">
        <v>553</v>
      </c>
    </row>
    <row r="153" spans="1:16" ht="12.75" customHeight="1" thickBot="1" x14ac:dyDescent="0.25">
      <c r="A153" s="11" t="str">
        <f t="shared" si="24"/>
        <v>VSB 59 </v>
      </c>
      <c r="B153" s="15" t="str">
        <f t="shared" si="25"/>
        <v>II</v>
      </c>
      <c r="C153" s="11">
        <f t="shared" si="26"/>
        <v>56980.072</v>
      </c>
      <c r="D153" s="10" t="str">
        <f t="shared" si="27"/>
        <v>vis</v>
      </c>
      <c r="E153" s="54">
        <f>VLOOKUP(C153,Active!C$21:E$971,3,FALSE)</f>
        <v>10876.99290128235</v>
      </c>
      <c r="F153" s="15" t="s">
        <v>51</v>
      </c>
      <c r="G153" s="10" t="str">
        <f t="shared" si="28"/>
        <v>56980.072</v>
      </c>
      <c r="H153" s="11">
        <f t="shared" si="29"/>
        <v>6691.5</v>
      </c>
      <c r="I153" s="55" t="s">
        <v>554</v>
      </c>
      <c r="J153" s="56" t="s">
        <v>555</v>
      </c>
      <c r="K153" s="55" t="s">
        <v>556</v>
      </c>
      <c r="L153" s="55" t="s">
        <v>359</v>
      </c>
      <c r="M153" s="56" t="s">
        <v>350</v>
      </c>
      <c r="N153" s="56"/>
      <c r="O153" s="57" t="s">
        <v>457</v>
      </c>
      <c r="P153" s="58" t="s">
        <v>553</v>
      </c>
    </row>
    <row r="154" spans="1:16" x14ac:dyDescent="0.2">
      <c r="B154" s="15"/>
      <c r="F154" s="15"/>
    </row>
    <row r="155" spans="1:16" x14ac:dyDescent="0.2">
      <c r="B155" s="15"/>
      <c r="F155" s="15"/>
    </row>
    <row r="156" spans="1:16" x14ac:dyDescent="0.2">
      <c r="B156" s="15"/>
      <c r="F156" s="15"/>
    </row>
    <row r="157" spans="1:16" x14ac:dyDescent="0.2">
      <c r="B157" s="15"/>
      <c r="F157" s="15"/>
    </row>
    <row r="158" spans="1:16" x14ac:dyDescent="0.2">
      <c r="B158" s="15"/>
      <c r="F158" s="15"/>
    </row>
    <row r="159" spans="1:16" x14ac:dyDescent="0.2">
      <c r="B159" s="15"/>
      <c r="F159" s="15"/>
    </row>
    <row r="160" spans="1:1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</sheetData>
  <phoneticPr fontId="7" type="noConversion"/>
  <hyperlinks>
    <hyperlink ref="P12" r:id="rId1" display="http://www.konkoly.hu/cgi-bin/IBVS?795" xr:uid="{00000000-0004-0000-0100-000000000000}"/>
    <hyperlink ref="P134" r:id="rId2" display="http://www.konkoly.hu/cgi-bin/IBVS?1415" xr:uid="{00000000-0004-0000-0100-000001000000}"/>
    <hyperlink ref="P21" r:id="rId3" display="http://www.bav-astro.de/sfs/BAVM_link.php?BAVMnr=46" xr:uid="{00000000-0004-0000-0100-000002000000}"/>
    <hyperlink ref="P22" r:id="rId4" display="http://www.bav-astro.de/sfs/BAVM_link.php?BAVMnr=52" xr:uid="{00000000-0004-0000-0100-000003000000}"/>
    <hyperlink ref="P26" r:id="rId5" display="http://www.bav-astro.de/sfs/BAVM_link.php?BAVMnr=60" xr:uid="{00000000-0004-0000-0100-000004000000}"/>
    <hyperlink ref="P27" r:id="rId6" display="http://www.bav-astro.de/sfs/BAVM_link.php?BAVMnr=60" xr:uid="{00000000-0004-0000-0100-000005000000}"/>
    <hyperlink ref="P135" r:id="rId7" display="http://vsolj.cetus-net.org/no47.pdf" xr:uid="{00000000-0004-0000-0100-000006000000}"/>
    <hyperlink ref="P136" r:id="rId8" display="http://vsolj.cetus-net.org/no47.pdf" xr:uid="{00000000-0004-0000-0100-000007000000}"/>
    <hyperlink ref="P29" r:id="rId9" display="http://www.konkoly.hu/cgi-bin/IBVS?5583" xr:uid="{00000000-0004-0000-0100-000008000000}"/>
    <hyperlink ref="P137" r:id="rId10" display="http://vsolj.cetus-net.org/no40.pdf" xr:uid="{00000000-0004-0000-0100-000009000000}"/>
    <hyperlink ref="P30" r:id="rId11" display="http://www.konkoly.hu/cgi-bin/IBVS?5583" xr:uid="{00000000-0004-0000-0100-00000A000000}"/>
    <hyperlink ref="P138" r:id="rId12" display="http://www.bav-astro.de/sfs/BAVM_link.php?BAVMnr=171" xr:uid="{00000000-0004-0000-0100-00000B000000}"/>
    <hyperlink ref="P31" r:id="rId13" display="http://www.konkoly.hu/cgi-bin/IBVS?5843" xr:uid="{00000000-0004-0000-0100-00000C000000}"/>
    <hyperlink ref="P139" r:id="rId14" display="http://vsolj.cetus-net.org/no43.pdf" xr:uid="{00000000-0004-0000-0100-00000D000000}"/>
    <hyperlink ref="P32" r:id="rId15" display="http://www.konkoly.hu/cgi-bin/IBVS?5843" xr:uid="{00000000-0004-0000-0100-00000E000000}"/>
    <hyperlink ref="P140" r:id="rId16" display="http://vsolj.cetus-net.org/no44.pdf" xr:uid="{00000000-0004-0000-0100-00000F000000}"/>
    <hyperlink ref="P141" r:id="rId17" display="http://vsolj.cetus-net.org/no45.pdf" xr:uid="{00000000-0004-0000-0100-000010000000}"/>
    <hyperlink ref="P142" r:id="rId18" display="http://vsolj.cetus-net.org/no46.pdf" xr:uid="{00000000-0004-0000-0100-000011000000}"/>
    <hyperlink ref="P143" r:id="rId19" display="http://vsolj.cetus-net.org/no46.pdf" xr:uid="{00000000-0004-0000-0100-000012000000}"/>
    <hyperlink ref="P145" r:id="rId20" display="http://vsolj.cetus-net.org/no48.pdf" xr:uid="{00000000-0004-0000-0100-000013000000}"/>
    <hyperlink ref="P33" r:id="rId21" display="http://www.konkoly.hu/cgi-bin/IBVS?5920" xr:uid="{00000000-0004-0000-0100-000014000000}"/>
    <hyperlink ref="P147" r:id="rId22" display="http://vsolj.cetus-net.org/vsoljno51.pdf" xr:uid="{00000000-0004-0000-0100-000015000000}"/>
    <hyperlink ref="P34" r:id="rId23" display="http://www.bav-astro.de/sfs/BAVM_link.php?BAVMnr=215" xr:uid="{00000000-0004-0000-0100-000016000000}"/>
    <hyperlink ref="P35" r:id="rId24" display="http://www.konkoly.hu/cgi-bin/IBVS?5992" xr:uid="{00000000-0004-0000-0100-000017000000}"/>
    <hyperlink ref="P36" r:id="rId25" display="http://www.konkoly.hu/cgi-bin/IBVS?6011" xr:uid="{00000000-0004-0000-0100-000018000000}"/>
    <hyperlink ref="P148" r:id="rId26" display="http://vsolj.cetus-net.org/vsoljno53.pdf" xr:uid="{00000000-0004-0000-0100-000019000000}"/>
    <hyperlink ref="P149" r:id="rId27" display="http://vsolj.cetus-net.org/vsoljno55.pdf" xr:uid="{00000000-0004-0000-0100-00001A000000}"/>
    <hyperlink ref="P150" r:id="rId28" display="http://vsolj.cetus-net.org/vsoljno55.pdf" xr:uid="{00000000-0004-0000-0100-00001B000000}"/>
    <hyperlink ref="P151" r:id="rId29" display="http://vsolj.cetus-net.org/vsoljno55.pdf" xr:uid="{00000000-0004-0000-0100-00001C000000}"/>
    <hyperlink ref="P152" r:id="rId30" display="http://vsolj.cetus-net.org/vsoljno59.pdf" xr:uid="{00000000-0004-0000-0100-00001D000000}"/>
    <hyperlink ref="P153" r:id="rId31" display="http://vsolj.cetus-net.org/vsoljno59.pdf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2024-01-26T02:54:37Z</dcterms:modified>
</cp:coreProperties>
</file>