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6EF0FB-9CFE-4EC1-9AFA-A089A8DB83B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C8" i="1"/>
  <c r="E22" i="1"/>
  <c r="F22" i="1"/>
  <c r="G22" i="1"/>
  <c r="J22" i="1"/>
  <c r="G11" i="1"/>
  <c r="F11" i="1"/>
  <c r="E14" i="1"/>
  <c r="E15" i="1" s="1"/>
  <c r="C17" i="1"/>
  <c r="Q24" i="1"/>
  <c r="Q23" i="1"/>
  <c r="Q21" i="1"/>
  <c r="E24" i="1"/>
  <c r="F24" i="1"/>
  <c r="G24" i="1"/>
  <c r="J24" i="1"/>
  <c r="R23" i="1"/>
  <c r="E21" i="1"/>
  <c r="F21" i="1"/>
  <c r="G21" i="1"/>
  <c r="H21" i="1"/>
  <c r="E23" i="1"/>
  <c r="F23" i="1"/>
  <c r="C12" i="1"/>
  <c r="C11" i="1"/>
  <c r="O24" i="1" l="1"/>
  <c r="O23" i="1"/>
  <c r="O21" i="1"/>
  <c r="O22" i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<sst xmlns="http://schemas.openxmlformats.org/spreadsheetml/2006/main" count="51" uniqueCount="48">
  <si>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</si>
  <si>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</si>
  <si>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</si>
  <si>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</si>
  <si>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</si>
  <si>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</si>
  <si>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</si>
  <si>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</si>
  <si>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</si>
  <si>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</si>
  <si>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</si>
  <si>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</si>
  <si>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</si>
  <si>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</si>
  <si>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</si>
  <si>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</si>
  <si>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</si>
  <si>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</si>
  <si>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</si>
  <si>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</si>
  <si>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</si>
  <si>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</si>
  <si>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</si>
  <si>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</si>
  <si>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</si>
  <si>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</si>
  <si>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</si>
  <si>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</si>
  <si>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</si>
  <si>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</si>
  <si>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</si>
  <si>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</si>
  <si>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</si>
  <si>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</si>
  <si>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</si>
  <si>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</si>
  <si>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EA+DSCT</t>
  </si>
  <si>
    <t>RS Cha / GSC 9403-1987</t>
  </si>
  <si>
    <t>Mallama 1981</t>
  </si>
  <si>
    <t>Kreiner</t>
  </si>
  <si>
    <t>Mallama</t>
  </si>
  <si>
    <t>Add cycle</t>
  </si>
  <si>
    <t>Old Cycle</t>
  </si>
  <si>
    <t>IBVS 2185</t>
  </si>
  <si>
    <t>I</t>
  </si>
  <si>
    <t>PE</t>
  </si>
  <si>
    <t>BAD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</si>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</sst>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Cha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0-47F1-B610-3333591E84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30-47F1-B610-3333591E84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2.9999999969732016E-3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0-47F1-B610-3333591E84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30-47F1-B610-3333591E84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30-47F1-B610-3333591E84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30-47F1-B610-3333591E84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30-47F1-B610-3333591E84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-8.1477268173983722E-3</c:v>
                </c:pt>
                <c:pt idx="1">
                  <c:v>2.9999999969732016E-3</c:v>
                </c:pt>
                <c:pt idx="2">
                  <c:v>4.5445645555909509E-3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30-47F1-B610-3333591E84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-0.39359999999578577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30-47F1-B610-3333591E8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1960"/>
        <c:axId val="1"/>
      </c:scatterChart>
      <c:valAx>
        <c:axId val="51789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3984962406015"/>
          <c:y val="0.92375366568914952"/>
          <c:w val="0.813533834586466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Cha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33345552601750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F-4660-8655-F936A57B2B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F-4660-8655-F936A57B2B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2.9999999969732016E-3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BF-4660-8655-F936A57B2B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BF-4660-8655-F936A57B2B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BF-4660-8655-F936A57B2B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BF-4660-8655-F936A57B2B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4.4999999999999999E-4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BF-4660-8655-F936A57B2B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-8.1477268173983722E-3</c:v>
                </c:pt>
                <c:pt idx="1">
                  <c:v>2.9999999969732016E-3</c:v>
                </c:pt>
                <c:pt idx="2">
                  <c:v>4.5445645555909509E-3</c:v>
                </c:pt>
                <c:pt idx="3">
                  <c:v>6.9470000002183951E-2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BF-4660-8655-F936A57B2B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830</c:v>
                </c:pt>
                <c:pt idx="2">
                  <c:v>945</c:v>
                </c:pt>
                <c:pt idx="3">
                  <c:v>5779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2">
                  <c:v>-0.39359999999578577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BF-4660-8655-F936A57B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745344"/>
        <c:axId val="1"/>
      </c:scatterChart>
      <c:valAx>
        <c:axId val="51174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4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171486447077"/>
          <c:y val="0.92397937099967764"/>
          <c:w val="0.812313573415935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428625</xdr:colOff>
      <xdr:row>18</xdr:row>
      <xdr:rowOff>104776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4295FB4-517D-D3FD-2A4C-0FC276C92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0</xdr:row>
      <xdr:rowOff>0</xdr:rowOff>
    </xdr:from>
    <xdr:to>
      <xdr:col>27</xdr:col>
      <xdr:colOff>333375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004DEE3-8915-EBE9-730C-4166B898F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24</v>
      </c>
      <c r="B2" s="29" t="s">
        <v>36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42850.768799999998</v>
      </c>
      <c r="D4" s="9">
        <v>1.66987</v>
      </c>
    </row>
    <row r="6" spans="1:7">
      <c r="A6" s="5" t="s">
        <v>1</v>
      </c>
    </row>
    <row r="7" spans="1:7">
      <c r="A7" t="s">
        <v>2</v>
      </c>
      <c r="C7">
        <f>+C4</f>
        <v>42850.768799999998</v>
      </c>
    </row>
    <row r="8" spans="1:7">
      <c r="A8" t="s">
        <v>3</v>
      </c>
      <c r="C8">
        <f>+D4</f>
        <v>1.66987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-8.1477268173983722E-3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17</v>
      </c>
      <c r="B12" s="12"/>
      <c r="C12" s="24">
        <f ca="1">SLOPE(INDIRECT($G$11):G992,INDIRECT($F$11):F992)</f>
        <v>1.3430996161893463E-5</v>
      </c>
      <c r="D12" s="3"/>
      <c r="E12" s="12"/>
    </row>
    <row r="13" spans="1:7">
      <c r="A13" s="12" t="s">
        <v>19</v>
      </c>
      <c r="B13" s="12"/>
      <c r="C13" s="3" t="s">
        <v>14</v>
      </c>
      <c r="D13" s="16" t="s">
        <v>41</v>
      </c>
      <c r="E13" s="13">
        <v>1</v>
      </c>
    </row>
    <row r="14" spans="1:7">
      <c r="A14" s="12"/>
      <c r="B14" s="12"/>
      <c r="C14" s="12"/>
      <c r="D14" s="16" t="s">
        <v>31</v>
      </c>
      <c r="E14" s="17">
        <f ca="1">NOW()+15018.5+$C$9/24</f>
        <v>60335.665974768519</v>
      </c>
    </row>
    <row r="15" spans="1:7">
      <c r="A15" s="14" t="s">
        <v>18</v>
      </c>
      <c r="B15" s="12"/>
      <c r="C15" s="15">
        <f ca="1">(C7+C11)+(C8+C12)*INT(MAX(F21:F3533))</f>
        <v>52501.017</v>
      </c>
      <c r="D15" s="16" t="s">
        <v>42</v>
      </c>
      <c r="E15" s="17">
        <f ca="1">ROUND(2*(E14-$C$7)/$C$8,0)/2+E13</f>
        <v>10472</v>
      </c>
    </row>
    <row r="16" spans="1:7">
      <c r="A16" s="18" t="s">
        <v>4</v>
      </c>
      <c r="B16" s="12"/>
      <c r="C16" s="19">
        <f ca="1">+C8+C12</f>
        <v>1.6698834309961619</v>
      </c>
      <c r="D16" s="16" t="s">
        <v>32</v>
      </c>
      <c r="E16" s="26">
        <f ca="1">ROUND(2*(E14-$C$15)/$C$16,0)/2+E13</f>
        <v>4692.5</v>
      </c>
    </row>
    <row r="17" spans="1:18" ht="13.5" thickBot="1">
      <c r="A17" s="16" t="s">
        <v>28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45318.840833282826</v>
      </c>
    </row>
    <row r="18" spans="1:18" ht="14.25" thickTop="1" thickBot="1">
      <c r="A18" s="18" t="s">
        <v>5</v>
      </c>
      <c r="B18" s="12"/>
      <c r="C18" s="21">
        <f ca="1">+C15</f>
        <v>52501.017</v>
      </c>
      <c r="D18" s="22">
        <f ca="1">+C16</f>
        <v>1.6698834309961619</v>
      </c>
      <c r="E18" s="23" t="s">
        <v>34</v>
      </c>
    </row>
    <row r="19" spans="1:18" ht="13.5" thickTop="1">
      <c r="A19" s="27" t="s">
        <v>35</v>
      </c>
      <c r="E19" s="28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40</v>
      </c>
      <c r="J20" s="7" t="s">
        <v>39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35" t="s">
        <v>46</v>
      </c>
    </row>
    <row r="21" spans="1:18">
      <c r="A21" t="s">
        <v>12</v>
      </c>
      <c r="C21" s="10">
        <v>42850.768799999998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-8.1477268173983722E-3</v>
      </c>
      <c r="Q21" s="2">
        <f>+C21-15018.5</f>
        <v>27832.268799999998</v>
      </c>
    </row>
    <row r="22" spans="1:18">
      <c r="A22" s="33" t="s">
        <v>43</v>
      </c>
      <c r="B22" s="34" t="s">
        <v>44</v>
      </c>
      <c r="C22" s="33">
        <v>44236.763899999998</v>
      </c>
      <c r="D22" s="33" t="s">
        <v>45</v>
      </c>
      <c r="E22">
        <f>+(C22-C$7)/C$8</f>
        <v>830.00179654703663</v>
      </c>
      <c r="F22">
        <f>ROUND(2*E22,0)/2</f>
        <v>830</v>
      </c>
      <c r="G22">
        <f>+C22-(C$7+F22*C$8)</f>
        <v>2.9999999969732016E-3</v>
      </c>
      <c r="J22">
        <f>+G22</f>
        <v>2.9999999969732016E-3</v>
      </c>
      <c r="O22">
        <f ca="1">+C$11+C$12*$F22</f>
        <v>2.9999999969732016E-3</v>
      </c>
      <c r="Q22" s="2">
        <f>+C22-15018.5</f>
        <v>29218.263899999998</v>
      </c>
    </row>
    <row r="23" spans="1:18">
      <c r="A23" s="30" t="s">
        <v>38</v>
      </c>
      <c r="B23" s="31"/>
      <c r="C23" s="32">
        <v>44428.402350000004</v>
      </c>
      <c r="D23" s="32">
        <v>4.4999999999999999E-4</v>
      </c>
      <c r="E23">
        <f>+(C23-C$7)/C$8</f>
        <v>944.76429302880217</v>
      </c>
      <c r="F23">
        <f>ROUND(2*E23,0)/2</f>
        <v>945</v>
      </c>
      <c r="O23">
        <f ca="1">+C$11+C$12*$F23</f>
        <v>4.5445645555909509E-3</v>
      </c>
      <c r="Q23" s="2">
        <f>+C23-15018.5</f>
        <v>29409.902350000004</v>
      </c>
      <c r="R23">
        <f>+C23-(C$7+F23*C$8)</f>
        <v>-0.39359999999578577</v>
      </c>
    </row>
    <row r="24" spans="1:18">
      <c r="A24" t="s">
        <v>39</v>
      </c>
      <c r="C24" s="10">
        <v>52501.017</v>
      </c>
      <c r="D24" s="10"/>
      <c r="E24">
        <f>+(C24-C$7)/C$8</f>
        <v>5779.0416020408784</v>
      </c>
      <c r="F24">
        <f>ROUND(2*E24,0)/2</f>
        <v>5779</v>
      </c>
      <c r="G24">
        <f>+C24-(C$7+F24*C$8)</f>
        <v>6.9470000002183951E-2</v>
      </c>
      <c r="J24">
        <f>+G24</f>
        <v>6.9470000002183951E-2</v>
      </c>
      <c r="O24">
        <f ca="1">+C$11+C$12*$F24</f>
        <v>6.9470000002183951E-2</v>
      </c>
      <c r="Q24" s="2">
        <f>+C24-15018.5</f>
        <v>37482.517</v>
      </c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2024-01-26T02:59:00Z</dcterms:modified>
</cp:coreProperties>
</file>