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BAA8108-B01A-4871-AA74-21E1240334E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G11" i="1" l="1"/>
  <c r="F11" i="1"/>
  <c r="E14" i="1"/>
  <c r="C17" i="1"/>
  <c r="E24" i="1"/>
  <c r="F24" i="1"/>
  <c r="G24" i="1"/>
  <c r="K24" i="1"/>
  <c r="E22" i="1"/>
  <c r="F22" i="1"/>
  <c r="G22" i="1"/>
  <c r="I22" i="1"/>
  <c r="E23" i="1"/>
  <c r="F23" i="1"/>
  <c r="G23" i="1"/>
  <c r="J23" i="1"/>
  <c r="E25" i="1"/>
  <c r="F25" i="1"/>
  <c r="G25" i="1"/>
  <c r="K25" i="1"/>
  <c r="Q24" i="1"/>
  <c r="Q25" i="1"/>
  <c r="D25" i="1"/>
  <c r="E21" i="1"/>
  <c r="F21" i="1"/>
  <c r="Q21" i="1"/>
  <c r="Q23" i="1"/>
  <c r="Q22" i="1"/>
  <c r="C12" i="1"/>
  <c r="C16" i="1" l="1"/>
  <c r="D18" i="1" s="1"/>
  <c r="E15" i="1"/>
  <c r="C11" i="1"/>
  <c r="O24" i="1" l="1"/>
  <c r="O21" i="1"/>
  <c r="O25" i="1"/>
  <c r="O23" i="1"/>
  <c r="C15" i="1"/>
  <c r="O22" i="1"/>
  <c r="C18" i="1" l="1"/>
  <c r="E16" i="1"/>
  <c r="E17" i="1" s="1"/>
</calcChain>
</file>

<file path=xl/sharedStrings.xml><?xml version="1.0" encoding="utf-8"?>
<sst xmlns="http://schemas.openxmlformats.org/spreadsheetml/2006/main" count="55" uniqueCount="48">
  <si>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</si>
  <si>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</si>
  <si>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</si>
  <si>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</si>
  <si>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</si>
  <si>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</si>
  <si>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</si>
  <si>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</si>
  <si>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</si>
  <si>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</si>
  <si>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</si>
  <si>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</si>
  <si>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</si>
  <si>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</si>
  <si>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</si>
  <si>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</si>
  <si>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</si>
  <si>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</si>
  <si>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</si>
  <si>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</si>
  <si>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</si>
  <si>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</si>
  <si>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</si>
  <si>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</si>
  <si>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</si>
  <si>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S6</t>
  </si>
  <si>
    <t>Misc</t>
  </si>
  <si>
    <t>IBVS</t>
  </si>
  <si>
    <t>not avail.</t>
  </si>
  <si>
    <t># of data points:</t>
  </si>
  <si>
    <t>ASAS</t>
  </si>
  <si>
    <t>IBVS 5713</t>
  </si>
  <si>
    <t>I</t>
  </si>
  <si>
    <t>TU Cha / gsc 9418-0574?</t>
  </si>
  <si>
    <t>EA</t>
  </si>
  <si>
    <t>OEJV 0073</t>
  </si>
  <si>
    <t>OEJV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</si>
  <si>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</si>
  <si>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</si>
  <si>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</si>
  <si>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</si>
  <si>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</si>
  <si>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</si>
  <si>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</si>
  <si>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OEJV 0048</t>
  </si>
  <si>
    <t>Add cycle</t>
  </si>
  <si>
    <t>Old Cycle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</si>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</sst>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color rgb="FF00206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/>
    </xf>
    <xf numFmtId="0" fontId="0" fillId="0" borderId="0" xfId="0">
      <alignment vertical="top"/>
    </xf>
    <xf numFmtId="0" fontId="5" fillId="0" borderId="0" xfId="0" applyFont="1">
      <alignment vertical="top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2" fillId="0" borderId="0" xfId="0" applyFont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/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4" fillId="0" borderId="0" xfId="0" applyFont="1" applyAlignment="1"/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7" fillId="0" borderId="0" xfId="0" applyFont="1">
      <alignment vertical="top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TU Cha - O-C Diagr.</a:t>
            </a:r>
          </a:p>
        </c:rich>
      </c:tx>
      <c:layout>
        <c:manualLayout>
          <c:xMode val="edge"/>
          <c:yMode val="edge"/>
          <c:x val="0.3764139094891005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85632293164609"/>
          <c:y val="0.14678942920199375"/>
          <c:w val="0.81906365094252553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0E2-4384-A2A2-F29C86CCE0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-1.5642999999981839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0E2-4384-A2A2-F29C86CCE0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2">
                  <c:v>-1.7494499999957043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0E2-4384-A2A2-F29C86CCE0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-1.7371999999959371</c:v>
                </c:pt>
                <c:pt idx="4">
                  <c:v>-1.7466000001732027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0E2-4384-A2A2-F29C86CCE0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0E2-4384-A2A2-F29C86CCE0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0E2-4384-A2A2-F29C86CCE0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0</c:v>
                  </c:pt>
                  <c:pt idx="2">
                    <c:v>0.01</c:v>
                  </c:pt>
                  <c:pt idx="3">
                    <c:v>5.0000000000000001E-3</c:v>
                  </c:pt>
                  <c:pt idx="4">
                    <c:v>4.0000000000000001E-3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0E2-4384-A2A2-F29C86CCE0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27186</c:v>
                </c:pt>
                <c:pt idx="2">
                  <c:v>30209</c:v>
                </c:pt>
                <c:pt idx="3">
                  <c:v>30864</c:v>
                </c:pt>
                <c:pt idx="4">
                  <c:v>31512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-0.35067330435455046</c:v>
                </c:pt>
                <c:pt idx="1">
                  <c:v>-1.5752149421107755</c:v>
                </c:pt>
                <c:pt idx="2">
                  <c:v>-1.7113802246435892</c:v>
                </c:pt>
                <c:pt idx="3">
                  <c:v>-1.7408834532439836</c:v>
                </c:pt>
                <c:pt idx="4">
                  <c:v>-1.7700713801646795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0E2-4384-A2A2-F29C86CCE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1670576"/>
        <c:axId val="1"/>
      </c:scatterChart>
      <c:valAx>
        <c:axId val="681670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857869139540114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1670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770614699010764"/>
          <c:y val="0.9204921861831491"/>
          <c:w val="0.76413638117529326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295275</xdr:colOff>
      <xdr:row>0</xdr:row>
      <xdr:rowOff>1</xdr:rowOff>
    </xdr:from>
    <xdr:to>
      <xdr:col>17</xdr:col>
      <xdr:colOff>676275</xdr:colOff>
      <xdr:row>18</xdr:row>
      <xdr:rowOff>28576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B0733D0-ED86-414B-3A77-619B146C6C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G34" sqref="G34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15.1406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33</v>
      </c>
    </row>
    <row r="2" spans="1:7" x14ac:dyDescent="0.2">
      <c r="A2" s="37" t="s">
        <v>24</v>
      </c>
      <c r="B2" s="38" t="s">
        <v>34</v>
      </c>
      <c r="C2" s="39"/>
      <c r="D2" s="39"/>
    </row>
    <row r="3" spans="1:7" ht="13.5" thickBot="1" x14ac:dyDescent="0.25">
      <c r="A3" s="37"/>
      <c r="B3" s="37"/>
      <c r="C3" s="37"/>
      <c r="D3" s="37"/>
    </row>
    <row r="4" spans="1:7" ht="14.25" thickTop="1" thickBot="1" x14ac:dyDescent="0.25">
      <c r="A4" s="40" t="s">
        <v>0</v>
      </c>
      <c r="B4" s="37"/>
      <c r="C4" s="41">
        <v>36728.252999999997</v>
      </c>
      <c r="D4" s="42" t="s">
        <v>28</v>
      </c>
    </row>
    <row r="5" spans="1:7" x14ac:dyDescent="0.2">
      <c r="A5" s="37"/>
      <c r="B5" s="37"/>
      <c r="C5" s="37"/>
      <c r="D5" s="37"/>
    </row>
    <row r="6" spans="1:7" x14ac:dyDescent="0.2">
      <c r="A6" s="40" t="s">
        <v>1</v>
      </c>
      <c r="B6" s="37"/>
      <c r="C6" s="37"/>
      <c r="D6" s="37"/>
    </row>
    <row r="7" spans="1:7" x14ac:dyDescent="0.2">
      <c r="A7" s="37" t="s">
        <v>2</v>
      </c>
      <c r="B7" s="37"/>
      <c r="C7" s="37">
        <v>36728.252999999997</v>
      </c>
      <c r="D7" s="37" t="s">
        <v>30</v>
      </c>
    </row>
    <row r="8" spans="1:7" x14ac:dyDescent="0.2">
      <c r="A8" s="37" t="s">
        <v>3</v>
      </c>
      <c r="B8" s="37"/>
      <c r="C8" s="37">
        <v>0.55705000000000005</v>
      </c>
      <c r="D8" s="37" t="s">
        <v>30</v>
      </c>
    </row>
    <row r="9" spans="1:7" x14ac:dyDescent="0.2">
      <c r="A9" s="19" t="s">
        <v>37</v>
      </c>
      <c r="B9" s="38"/>
      <c r="C9" s="43">
        <v>-9.5</v>
      </c>
      <c r="D9" s="38" t="s">
        <v>38</v>
      </c>
      <c r="E9" s="11"/>
    </row>
    <row r="10" spans="1:7" ht="13.5" thickBot="1" x14ac:dyDescent="0.25">
      <c r="A10" s="11"/>
      <c r="B10" s="11"/>
      <c r="C10" s="4" t="s">
        <v>20</v>
      </c>
      <c r="D10" s="4" t="s">
        <v>21</v>
      </c>
      <c r="E10" s="11"/>
    </row>
    <row r="11" spans="1:7" x14ac:dyDescent="0.2">
      <c r="A11" s="11" t="s">
        <v>16</v>
      </c>
      <c r="B11" s="11"/>
      <c r="C11" s="16">
        <f ca="1">INTERCEPT(INDIRECT($G$11):G992,INDIRECT($F$11):F992)</f>
        <v>-0.35067330435455046</v>
      </c>
      <c r="D11" s="3"/>
      <c r="E11" s="11"/>
      <c r="F11" s="17" t="str">
        <f>"F"&amp;E19</f>
        <v>F22</v>
      </c>
      <c r="G11" s="18" t="str">
        <f>"G"&amp;E19</f>
        <v>G22</v>
      </c>
    </row>
    <row r="12" spans="1:7" x14ac:dyDescent="0.2">
      <c r="A12" s="11" t="s">
        <v>17</v>
      </c>
      <c r="B12" s="11"/>
      <c r="C12" s="16">
        <f ca="1">SLOPE(INDIRECT($G$11):G992,INDIRECT($F$11):F992)</f>
        <v>-4.5043097099839076E-5</v>
      </c>
      <c r="D12" s="3"/>
      <c r="E12" s="11"/>
    </row>
    <row r="13" spans="1:7" x14ac:dyDescent="0.2">
      <c r="A13" s="11" t="s">
        <v>19</v>
      </c>
      <c r="B13" s="11"/>
      <c r="C13" s="3" t="s">
        <v>14</v>
      </c>
      <c r="D13" s="21" t="s">
        <v>45</v>
      </c>
      <c r="E13" s="15">
        <v>1</v>
      </c>
    </row>
    <row r="14" spans="1:7" x14ac:dyDescent="0.2">
      <c r="A14" s="11"/>
      <c r="B14" s="11"/>
      <c r="C14" s="11"/>
      <c r="D14" s="21" t="s">
        <v>39</v>
      </c>
      <c r="E14" s="22">
        <f ca="1">NOW()+15018.5+$C$9/24</f>
        <v>60335.669907407406</v>
      </c>
    </row>
    <row r="15" spans="1:7" x14ac:dyDescent="0.2">
      <c r="A15" s="19" t="s">
        <v>18</v>
      </c>
      <c r="B15" s="11"/>
      <c r="C15" s="20">
        <f ca="1">(C7+C11)+(C8+C12)*INT(MAX(F21:F3533))</f>
        <v>54280.242528619834</v>
      </c>
      <c r="D15" s="21" t="s">
        <v>46</v>
      </c>
      <c r="E15" s="22">
        <f ca="1">ROUND(2*(E14-$C$7)/$C$8,0)/2+E13</f>
        <v>42380.5</v>
      </c>
    </row>
    <row r="16" spans="1:7" x14ac:dyDescent="0.2">
      <c r="A16" s="23" t="s">
        <v>4</v>
      </c>
      <c r="B16" s="11"/>
      <c r="C16" s="24">
        <f ca="1">+C8+C12</f>
        <v>0.55700495690290019</v>
      </c>
      <c r="D16" s="21" t="s">
        <v>40</v>
      </c>
      <c r="E16" s="18">
        <f ca="1">ROUND(2*(E14-$C$15)/$C$16,0)/2+E13</f>
        <v>10872.5</v>
      </c>
    </row>
    <row r="17" spans="1:17" ht="13.5" thickBot="1" x14ac:dyDescent="0.25">
      <c r="A17" s="21" t="s">
        <v>29</v>
      </c>
      <c r="B17" s="11"/>
      <c r="C17" s="11">
        <f>COUNT(C21:C2191)</f>
        <v>5</v>
      </c>
      <c r="D17" s="21" t="s">
        <v>41</v>
      </c>
      <c r="E17" s="25">
        <f ca="1">+$C$15+$C$16*E16-15018.5-$C$9/24</f>
        <v>45318.174755879954</v>
      </c>
    </row>
    <row r="18" spans="1:17" ht="14.25" thickTop="1" thickBot="1" x14ac:dyDescent="0.25">
      <c r="A18" s="23" t="s">
        <v>5</v>
      </c>
      <c r="B18" s="11"/>
      <c r="C18" s="26">
        <f ca="1">+C15</f>
        <v>54280.242528619834</v>
      </c>
      <c r="D18" s="27">
        <f ca="1">+C16</f>
        <v>0.55700495690290019</v>
      </c>
      <c r="E18" s="28" t="s">
        <v>42</v>
      </c>
    </row>
    <row r="19" spans="1:17" ht="13.5" thickTop="1" x14ac:dyDescent="0.2">
      <c r="A19" s="29" t="s">
        <v>43</v>
      </c>
      <c r="E19" s="30">
        <v>22</v>
      </c>
    </row>
    <row r="20" spans="1:17" ht="13.5" thickBot="1" x14ac:dyDescent="0.25">
      <c r="A20" s="4" t="s">
        <v>6</v>
      </c>
      <c r="B20" s="4" t="s">
        <v>7</v>
      </c>
      <c r="C20" s="4" t="s">
        <v>8</v>
      </c>
      <c r="D20" s="4" t="s">
        <v>13</v>
      </c>
      <c r="E20" s="4" t="s">
        <v>9</v>
      </c>
      <c r="F20" s="4" t="s">
        <v>10</v>
      </c>
      <c r="G20" s="4" t="s">
        <v>11</v>
      </c>
      <c r="H20" s="6" t="s">
        <v>12</v>
      </c>
      <c r="I20" s="6" t="s">
        <v>27</v>
      </c>
      <c r="J20" s="6" t="s">
        <v>27</v>
      </c>
      <c r="K20" s="6" t="s">
        <v>36</v>
      </c>
      <c r="L20" s="6" t="s">
        <v>47</v>
      </c>
      <c r="M20" s="6" t="s">
        <v>25</v>
      </c>
      <c r="N20" s="6" t="s">
        <v>26</v>
      </c>
      <c r="O20" s="6" t="s">
        <v>23</v>
      </c>
      <c r="P20" s="5" t="s">
        <v>22</v>
      </c>
      <c r="Q20" s="4" t="s">
        <v>15</v>
      </c>
    </row>
    <row r="21" spans="1:17" x14ac:dyDescent="0.2">
      <c r="A21" t="s">
        <v>12</v>
      </c>
      <c r="C21" s="7">
        <v>36728.252999999997</v>
      </c>
      <c r="D21" s="7"/>
      <c r="E21">
        <f>+(C21-C$7)/C$8</f>
        <v>0</v>
      </c>
      <c r="F21">
        <f>ROUND(2*E21,0)/2</f>
        <v>0</v>
      </c>
      <c r="G21">
        <v>0</v>
      </c>
      <c r="H21">
        <v>0</v>
      </c>
      <c r="O21">
        <f ca="1">+C$11+C$12*$F21</f>
        <v>-0.35067330435455046</v>
      </c>
      <c r="Q21" s="2">
        <f>+C21-15018.5</f>
        <v>21709.752999999997</v>
      </c>
    </row>
    <row r="22" spans="1:17" x14ac:dyDescent="0.2">
      <c r="A22" t="s">
        <v>30</v>
      </c>
      <c r="C22" s="7">
        <v>51870.65</v>
      </c>
      <c r="D22" s="7" t="s">
        <v>14</v>
      </c>
      <c r="E22">
        <f>+(C22-C$7)/C$8</f>
        <v>27183.191814020291</v>
      </c>
      <c r="F22">
        <f>ROUND(2*E22,0)/2+3</f>
        <v>27186</v>
      </c>
      <c r="G22">
        <f>+C22-(C$7+F22*C$8)</f>
        <v>-1.5642999999981839</v>
      </c>
      <c r="I22">
        <f>+G22</f>
        <v>-1.5642999999981839</v>
      </c>
      <c r="O22">
        <f ca="1">+C$11+C$12*$F22</f>
        <v>-1.5752149421107755</v>
      </c>
      <c r="Q22" s="2">
        <f>+C22-15018.5</f>
        <v>36852.15</v>
      </c>
    </row>
    <row r="23" spans="1:17" x14ac:dyDescent="0.2">
      <c r="A23" s="8" t="s">
        <v>31</v>
      </c>
      <c r="B23" s="9" t="s">
        <v>32</v>
      </c>
      <c r="C23" s="10">
        <v>53554.427000000003</v>
      </c>
      <c r="D23" s="10">
        <v>0.01</v>
      </c>
      <c r="E23">
        <f>+(C23-C$7)/C$8</f>
        <v>30205.859438111489</v>
      </c>
      <c r="F23">
        <f>ROUND(2*E23,0)/2+3</f>
        <v>30209</v>
      </c>
      <c r="G23">
        <f>+C23-(C$7+F23*C$8)</f>
        <v>-1.7494499999957043</v>
      </c>
      <c r="J23">
        <f>+G23</f>
        <v>-1.7494499999957043</v>
      </c>
      <c r="O23">
        <f ca="1">+C$11+C$12*$F23</f>
        <v>-1.7113802246435892</v>
      </c>
      <c r="Q23" s="2">
        <f>+C23-15018.5</f>
        <v>38535.927000000003</v>
      </c>
    </row>
    <row r="24" spans="1:17" x14ac:dyDescent="0.2">
      <c r="A24" s="31" t="s">
        <v>44</v>
      </c>
      <c r="B24" s="32" t="s">
        <v>32</v>
      </c>
      <c r="C24" s="33">
        <v>53919.307000000001</v>
      </c>
      <c r="D24" s="33">
        <v>5.0000000000000001E-3</v>
      </c>
      <c r="E24">
        <f>+(C24-C$7)/C$8</f>
        <v>30860.881428956112</v>
      </c>
      <c r="F24">
        <f>ROUND(2*E24,0)/2+3</f>
        <v>30864</v>
      </c>
      <c r="G24">
        <f>+C24-(C$7+F24*C$8)</f>
        <v>-1.7371999999959371</v>
      </c>
      <c r="K24">
        <f>+G24</f>
        <v>-1.7371999999959371</v>
      </c>
      <c r="O24">
        <f ca="1">+C$11+C$12*$F24</f>
        <v>-1.7408834532439836</v>
      </c>
      <c r="Q24" s="2">
        <f>+C24-15018.5</f>
        <v>38900.807000000001</v>
      </c>
    </row>
    <row r="25" spans="1:17" x14ac:dyDescent="0.2">
      <c r="A25" s="12" t="s">
        <v>35</v>
      </c>
      <c r="B25" s="13" t="s">
        <v>32</v>
      </c>
      <c r="C25" s="14">
        <v>54280.265999999829</v>
      </c>
      <c r="D25" s="14">
        <f>0.004</f>
        <v>4.0000000000000001E-3</v>
      </c>
      <c r="E25">
        <f>+(C25-C$7)/C$8</f>
        <v>31508.864554348496</v>
      </c>
      <c r="F25">
        <f>ROUND(2*E25,0)/2+3</f>
        <v>31512</v>
      </c>
      <c r="G25">
        <f>+C25-(C$7+F25*C$8)</f>
        <v>-1.7466000001732027</v>
      </c>
      <c r="K25">
        <f>+G25</f>
        <v>-1.7466000001732027</v>
      </c>
      <c r="O25">
        <f ca="1">+C$11+C$12*$F25</f>
        <v>-1.7700713801646795</v>
      </c>
      <c r="Q25" s="2">
        <f>+C25-15018.5</f>
        <v>39261.765999999829</v>
      </c>
    </row>
    <row r="26" spans="1:17" x14ac:dyDescent="0.2">
      <c r="A26" s="34"/>
      <c r="B26" s="35"/>
      <c r="C26" s="36"/>
      <c r="D26" s="34"/>
      <c r="Q26" s="2"/>
    </row>
    <row r="27" spans="1:17" x14ac:dyDescent="0.2">
      <c r="C27" s="7"/>
      <c r="D27" s="7"/>
      <c r="Q27" s="2"/>
    </row>
    <row r="28" spans="1:17" x14ac:dyDescent="0.2">
      <c r="C28" s="7"/>
      <c r="D28" s="7"/>
      <c r="Q28" s="2"/>
    </row>
    <row r="29" spans="1:17" x14ac:dyDescent="0.2">
      <c r="C29" s="7"/>
      <c r="D29" s="7"/>
      <c r="Q29" s="2"/>
    </row>
    <row r="30" spans="1:17" x14ac:dyDescent="0.2">
      <c r="C30" s="7"/>
      <c r="D30" s="7"/>
      <c r="Q30" s="2"/>
    </row>
    <row r="31" spans="1:17" x14ac:dyDescent="0.2">
      <c r="C31" s="7"/>
      <c r="D31" s="7"/>
      <c r="Q31" s="2"/>
    </row>
    <row r="32" spans="1:17" x14ac:dyDescent="0.2">
      <c r="C32" s="7"/>
      <c r="D32" s="7"/>
      <c r="Q32" s="2"/>
    </row>
    <row r="33" spans="3:17" x14ac:dyDescent="0.2">
      <c r="C33" s="7"/>
      <c r="D33" s="7"/>
      <c r="Q33" s="2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2024-01-26T03:04:40Z</dcterms:modified>
</cp:coreProperties>
</file>