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ECE48E9-F374-4254-A6AF-AA778CC0C6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3" i="1"/>
  <c r="F23" i="1"/>
  <c r="G23" i="1"/>
  <c r="I23" i="1"/>
  <c r="F11" i="1"/>
  <c r="Q23" i="1"/>
  <c r="E22" i="1"/>
  <c r="F22" i="1"/>
  <c r="G22" i="1"/>
  <c r="I22" i="1"/>
  <c r="Q22" i="1"/>
  <c r="D22" i="1"/>
  <c r="E21" i="1"/>
  <c r="F21" i="1"/>
  <c r="G21" i="1"/>
  <c r="H21" i="1"/>
  <c r="G11" i="1"/>
  <c r="Q21" i="1"/>
  <c r="E15" i="1"/>
  <c r="C17" i="1"/>
  <c r="C11" i="1"/>
  <c r="C12" i="1"/>
  <c r="C16" i="1" l="1"/>
  <c r="D18" i="1" s="1"/>
  <c r="O23" i="1"/>
  <c r="C15" i="1"/>
  <c r="O24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<sst xmlns="http://schemas.openxmlformats.org/spreadsheetml/2006/main" count="52" uniqueCount="48">
  <si>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</si>
  <si>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</si>
  <si>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</si>
  <si>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</si>
  <si>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</si>
  <si>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</si>
  <si>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</si>
  <si>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</si>
  <si>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</si>
  <si>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</si>
  <si>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</si>
  <si>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</si>
  <si>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</si>
  <si>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</si>
  <si>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</si>
  <si>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</si>
  <si>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</si>
  <si>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</si>
  <si>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</si>
  <si>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</si>
  <si>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</si>
  <si>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</si>
  <si>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</si>
  <si>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</si>
  <si>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</si>
  <si>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</si>
  <si>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</si>
  <si>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</si>
  <si>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</si>
  <si>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</si>
  <si>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</si>
  <si>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</si>
  <si>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</si>
  <si>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</si>
  <si>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</si>
  <si>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</si>
  <si>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</si>
  <si>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TX Cha / GSC 9422-1073  </t>
  </si>
  <si>
    <t>EA</t>
  </si>
  <si>
    <t>not avail.</t>
  </si>
  <si>
    <t>IBVS 5713</t>
  </si>
  <si>
    <t>I</t>
  </si>
  <si>
    <t>OEJV 0073</t>
  </si>
  <si>
    <t>OEJV 0048</t>
  </si>
  <si>
    <t>OEJV 116</t>
  </si>
  <si>
    <t>OEJV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</si>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</sst>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top"/>
    </xf>
    <xf numFmtId="172" fontId="14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Cha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73-4D2E-8174-97D9780478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3.3719999992172234E-3</c:v>
                </c:pt>
                <c:pt idx="2">
                  <c:v>-3.1239999952958897E-3</c:v>
                </c:pt>
                <c:pt idx="3">
                  <c:v>1.2032000006001908E-2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73-4D2E-8174-97D9780478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73-4D2E-8174-97D9780478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73-4D2E-8174-97D9780478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73-4D2E-8174-97D9780478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73-4D2E-8174-97D9780478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0.01</c:v>
                  </c:pt>
                  <c:pt idx="1">
                    <c:v>5.0000000000000001E-3</c:v>
                  </c:pt>
                  <c:pt idx="2">
                    <c:v>7.0000000000000001E-3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73-4D2E-8174-97D9780478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773</c:v>
                </c:pt>
                <c:pt idx="2">
                  <c:v>409</c:v>
                </c:pt>
                <c:pt idx="3">
                  <c:v>1588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-2.9685631155666912E-3</c:v>
                </c:pt>
                <c:pt idx="1">
                  <c:v>3.7719557151202681E-3</c:v>
                </c:pt>
                <c:pt idx="2">
                  <c:v>5.978951014462019E-4</c:v>
                </c:pt>
                <c:pt idx="3">
                  <c:v>1.0878712308923465E-2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73-4D2E-8174-97D978047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710208"/>
        <c:axId val="1"/>
      </c:scatterChart>
      <c:valAx>
        <c:axId val="52171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710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90E694-830F-412A-9AB8-7C25C8AA2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K31" sqref="K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23</v>
      </c>
      <c r="B2" s="29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53554.491999999998</v>
      </c>
    </row>
    <row r="8" spans="1:7" x14ac:dyDescent="0.2">
      <c r="A8" t="s">
        <v>3</v>
      </c>
      <c r="C8">
        <v>0.90163599999999999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-2.9685631155666912E-3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8.719946740862819E-6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(C7+C11)+(C8+C12)*INT(MAX(F21:F3532))</f>
        <v>54986.300846712307</v>
      </c>
      <c r="D15" s="16" t="s">
        <v>32</v>
      </c>
      <c r="E15" s="17">
        <f ca="1">TODAY()+15018.5-B9/24</f>
        <v>60335.5</v>
      </c>
    </row>
    <row r="16" spans="1:7" x14ac:dyDescent="0.2">
      <c r="A16" s="18" t="s">
        <v>4</v>
      </c>
      <c r="B16" s="12"/>
      <c r="C16" s="19">
        <f ca="1">+C8+C12</f>
        <v>0.90164471994674089</v>
      </c>
      <c r="D16" s="16" t="s">
        <v>33</v>
      </c>
      <c r="E16" s="17">
        <f ca="1">ROUND(2*(E15-C15)/C16,0)/2+1</f>
        <v>5933.5</v>
      </c>
    </row>
    <row r="17" spans="1:19" ht="13.5" thickBot="1" x14ac:dyDescent="0.25">
      <c r="A17" s="16" t="s">
        <v>29</v>
      </c>
      <c r="B17" s="12"/>
      <c r="C17" s="12">
        <f>COUNT(C21:C2190)</f>
        <v>4</v>
      </c>
      <c r="D17" s="16" t="s">
        <v>34</v>
      </c>
      <c r="E17" s="20">
        <f ca="1">+C15+C16*E16-15018.5-C9/24</f>
        <v>45318.105625849632</v>
      </c>
    </row>
    <row r="18" spans="1:19" ht="14.25" thickTop="1" thickBot="1" x14ac:dyDescent="0.25">
      <c r="A18" s="18" t="s">
        <v>5</v>
      </c>
      <c r="B18" s="12"/>
      <c r="C18" s="21">
        <f ca="1">+C15</f>
        <v>54986.300846712307</v>
      </c>
      <c r="D18" s="22">
        <f ca="1">+C16</f>
        <v>0.90164471994674089</v>
      </c>
      <c r="E18" s="23" t="s">
        <v>35</v>
      </c>
    </row>
    <row r="19" spans="1:19" ht="13.5" thickTop="1" x14ac:dyDescent="0.2">
      <c r="A19" s="27" t="s">
        <v>36</v>
      </c>
      <c r="E19" s="28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45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S20" s="42" t="s">
        <v>47</v>
      </c>
    </row>
    <row r="21" spans="1:19" x14ac:dyDescent="0.2">
      <c r="A21" s="30" t="s">
        <v>40</v>
      </c>
      <c r="B21" s="31" t="s">
        <v>41</v>
      </c>
      <c r="C21" s="30">
        <v>53554.491999999998</v>
      </c>
      <c r="D21" s="30">
        <v>0.01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-2.9685631155666912E-3</v>
      </c>
      <c r="Q21" s="2">
        <f>+C21-15018.5</f>
        <v>38535.991999999998</v>
      </c>
    </row>
    <row r="22" spans="1:19" x14ac:dyDescent="0.2">
      <c r="A22" s="33" t="s">
        <v>42</v>
      </c>
      <c r="B22" s="34" t="s">
        <v>41</v>
      </c>
      <c r="C22" s="35">
        <v>54251.46</v>
      </c>
      <c r="D22" s="36">
        <f>0.005</f>
        <v>5.0000000000000001E-3</v>
      </c>
      <c r="E22">
        <f>+(C22-C$7)/C$8</f>
        <v>773.00373986841782</v>
      </c>
      <c r="F22">
        <f>ROUND(2*E22,0)/2</f>
        <v>773</v>
      </c>
      <c r="G22">
        <f>+C22-(C$7+F22*C$8)</f>
        <v>3.3719999992172234E-3</v>
      </c>
      <c r="I22">
        <f>+G22</f>
        <v>3.3719999992172234E-3</v>
      </c>
      <c r="O22">
        <f ca="1">+C$11+C$12*$F22</f>
        <v>3.7719557151202681E-3</v>
      </c>
      <c r="Q22" s="2">
        <f>+C22-15018.5</f>
        <v>39232.959999999999</v>
      </c>
    </row>
    <row r="23" spans="1:19" x14ac:dyDescent="0.2">
      <c r="A23" s="37" t="s">
        <v>43</v>
      </c>
      <c r="B23" s="38" t="s">
        <v>41</v>
      </c>
      <c r="C23" s="39">
        <v>53923.258000000002</v>
      </c>
      <c r="D23" s="39">
        <v>7.0000000000000001E-3</v>
      </c>
      <c r="E23">
        <f>+(C23-C$7)/C$8</f>
        <v>408.99653518715229</v>
      </c>
      <c r="F23">
        <f>ROUND(2*E23,0)/2</f>
        <v>409</v>
      </c>
      <c r="G23">
        <f>+C23-(C$7+F23*C$8)</f>
        <v>-3.1239999952958897E-3</v>
      </c>
      <c r="I23">
        <f>+G23</f>
        <v>-3.1239999952958897E-3</v>
      </c>
      <c r="O23">
        <f ca="1">+C$11+C$12*$F23</f>
        <v>5.978951014462019E-4</v>
      </c>
      <c r="Q23" s="2">
        <f>+C23-15018.5</f>
        <v>38904.758000000002</v>
      </c>
    </row>
    <row r="24" spans="1:19" x14ac:dyDescent="0.2">
      <c r="A24" s="32" t="s">
        <v>44</v>
      </c>
      <c r="B24" s="40" t="s">
        <v>41</v>
      </c>
      <c r="C24" s="41">
        <v>54986.302000000003</v>
      </c>
      <c r="D24" s="41">
        <v>2E-3</v>
      </c>
      <c r="E24">
        <f>+(C24-C$7)/C$8</f>
        <v>1588.01334463132</v>
      </c>
      <c r="F24">
        <f>ROUND(2*E24,0)/2</f>
        <v>1588</v>
      </c>
      <c r="G24">
        <f>+C24-(C$7+F24*C$8)</f>
        <v>1.2032000006001908E-2</v>
      </c>
      <c r="I24">
        <f>+G24</f>
        <v>1.2032000006001908E-2</v>
      </c>
      <c r="O24">
        <f ca="1">+C$11+C$12*$F24</f>
        <v>1.0878712308923465E-2</v>
      </c>
      <c r="Q24" s="2">
        <f>+C24-15018.5</f>
        <v>39967.802000000003</v>
      </c>
    </row>
    <row r="25" spans="1:19" x14ac:dyDescent="0.2">
      <c r="C25" s="10"/>
      <c r="D25" s="10"/>
      <c r="Q25" s="2"/>
    </row>
    <row r="26" spans="1:19" x14ac:dyDescent="0.2">
      <c r="C26" s="10"/>
      <c r="D26" s="10"/>
      <c r="Q26" s="2"/>
    </row>
    <row r="27" spans="1:19" x14ac:dyDescent="0.2">
      <c r="C27" s="10"/>
      <c r="D27" s="10"/>
      <c r="Q27" s="2"/>
    </row>
    <row r="28" spans="1:19" x14ac:dyDescent="0.2">
      <c r="C28" s="10"/>
      <c r="D28" s="10"/>
      <c r="Q28" s="2"/>
    </row>
    <row r="29" spans="1:19" x14ac:dyDescent="0.2">
      <c r="C29" s="10"/>
      <c r="D29" s="10"/>
      <c r="Q29" s="2"/>
    </row>
    <row r="30" spans="1:19" x14ac:dyDescent="0.2">
      <c r="C30" s="10"/>
      <c r="D30" s="10"/>
      <c r="Q30" s="2"/>
    </row>
    <row r="31" spans="1:19" x14ac:dyDescent="0.2">
      <c r="C31" s="10"/>
      <c r="D31" s="10"/>
      <c r="Q31" s="2"/>
    </row>
    <row r="32" spans="1:19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2024-01-26T03:05:50Z</dcterms:modified>
</cp:coreProperties>
</file>