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EF3E4E2-B0B1-4DB4-988C-0DCD9AA20AF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6" i="1" l="1"/>
  <c r="F36" i="1"/>
  <c r="E39" i="1"/>
  <c r="F39" i="1"/>
  <c r="C48" i="1"/>
  <c r="E48" i="1"/>
  <c r="F48" i="1"/>
  <c r="G48" i="1"/>
  <c r="H48" i="1"/>
  <c r="E50" i="1"/>
  <c r="F50" i="1"/>
  <c r="Q43" i="1"/>
  <c r="Q44" i="1"/>
  <c r="Q45" i="1"/>
  <c r="Q46" i="1"/>
  <c r="Q47" i="1"/>
  <c r="Q49" i="1"/>
  <c r="Q51" i="1"/>
  <c r="Q52" i="1"/>
  <c r="Q53" i="1"/>
  <c r="Q54" i="1"/>
  <c r="Q55" i="1"/>
  <c r="Q56" i="1"/>
  <c r="Q57" i="1"/>
  <c r="Q58" i="1"/>
  <c r="Q59" i="1"/>
  <c r="Q60" i="1"/>
  <c r="Q5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C7" i="1"/>
  <c r="E43" i="1"/>
  <c r="F43" i="1"/>
  <c r="C8" i="1"/>
  <c r="G11" i="1"/>
  <c r="F11" i="1"/>
  <c r="Q61" i="1"/>
  <c r="E15" i="1"/>
  <c r="C17" i="1"/>
  <c r="R61" i="1"/>
  <c r="Q48" i="1"/>
  <c r="E31" i="1"/>
  <c r="F31" i="1"/>
  <c r="G25" i="1"/>
  <c r="I25" i="1"/>
  <c r="E23" i="1"/>
  <c r="F23" i="1"/>
  <c r="E55" i="1"/>
  <c r="F55" i="1"/>
  <c r="E45" i="1"/>
  <c r="F45" i="1"/>
  <c r="E28" i="1"/>
  <c r="F28" i="1"/>
  <c r="G28" i="1"/>
  <c r="I28" i="1"/>
  <c r="G22" i="1"/>
  <c r="I22" i="1"/>
  <c r="E60" i="1"/>
  <c r="F60" i="1"/>
  <c r="G60" i="1"/>
  <c r="I60" i="1"/>
  <c r="E52" i="1"/>
  <c r="F52" i="1"/>
  <c r="E41" i="1"/>
  <c r="F41" i="1"/>
  <c r="G41" i="1"/>
  <c r="I41" i="1"/>
  <c r="G35" i="1"/>
  <c r="I35" i="1"/>
  <c r="E33" i="1"/>
  <c r="F33" i="1"/>
  <c r="G33" i="1"/>
  <c r="I33" i="1"/>
  <c r="G27" i="1"/>
  <c r="I27" i="1"/>
  <c r="E25" i="1"/>
  <c r="F25" i="1"/>
  <c r="E57" i="1"/>
  <c r="F57" i="1"/>
  <c r="G57" i="1"/>
  <c r="I57" i="1"/>
  <c r="E47" i="1"/>
  <c r="F47" i="1"/>
  <c r="G47" i="1"/>
  <c r="I47" i="1"/>
  <c r="G40" i="1"/>
  <c r="I40" i="1"/>
  <c r="E38" i="1"/>
  <c r="F38" i="1"/>
  <c r="G38" i="1"/>
  <c r="I38" i="1"/>
  <c r="G32" i="1"/>
  <c r="I32" i="1"/>
  <c r="E30" i="1"/>
  <c r="F30" i="1"/>
  <c r="G30" i="1"/>
  <c r="I30" i="1"/>
  <c r="E22" i="1"/>
  <c r="F22" i="1"/>
  <c r="E54" i="1"/>
  <c r="F54" i="1"/>
  <c r="G54" i="1"/>
  <c r="I54" i="1"/>
  <c r="G46" i="1"/>
  <c r="I46" i="1"/>
  <c r="E44" i="1"/>
  <c r="F44" i="1"/>
  <c r="G44" i="1"/>
  <c r="I44" i="1"/>
  <c r="G37" i="1"/>
  <c r="I37" i="1"/>
  <c r="E35" i="1"/>
  <c r="F35" i="1"/>
  <c r="E27" i="1"/>
  <c r="F27" i="1"/>
  <c r="G21" i="1"/>
  <c r="E59" i="1"/>
  <c r="F59" i="1"/>
  <c r="G59" i="1"/>
  <c r="I59" i="1"/>
  <c r="G53" i="1"/>
  <c r="I53" i="1"/>
  <c r="E51" i="1"/>
  <c r="F51" i="1"/>
  <c r="G51" i="1"/>
  <c r="I51" i="1"/>
  <c r="E61" i="1"/>
  <c r="F61" i="1"/>
  <c r="E40" i="1"/>
  <c r="F40" i="1"/>
  <c r="E32" i="1"/>
  <c r="F32" i="1"/>
  <c r="G26" i="1"/>
  <c r="I26" i="1"/>
  <c r="E24" i="1"/>
  <c r="F24" i="1"/>
  <c r="G24" i="1"/>
  <c r="I24" i="1"/>
  <c r="G58" i="1"/>
  <c r="I58" i="1"/>
  <c r="E56" i="1"/>
  <c r="F56" i="1"/>
  <c r="G56" i="1"/>
  <c r="I56" i="1"/>
  <c r="E46" i="1"/>
  <c r="F46" i="1"/>
  <c r="G43" i="1"/>
  <c r="I43" i="1"/>
  <c r="G50" i="1"/>
  <c r="I50" i="1"/>
  <c r="G39" i="1"/>
  <c r="I39" i="1"/>
  <c r="E37" i="1"/>
  <c r="F37" i="1"/>
  <c r="G31" i="1"/>
  <c r="I31" i="1"/>
  <c r="E29" i="1"/>
  <c r="F29" i="1"/>
  <c r="G29" i="1"/>
  <c r="I29" i="1"/>
  <c r="G23" i="1"/>
  <c r="I23" i="1"/>
  <c r="E21" i="1"/>
  <c r="F21" i="1"/>
  <c r="G55" i="1"/>
  <c r="I55" i="1"/>
  <c r="E53" i="1"/>
  <c r="F53" i="1"/>
  <c r="G45" i="1"/>
  <c r="I45" i="1"/>
  <c r="E42" i="1"/>
  <c r="F42" i="1"/>
  <c r="G42" i="1"/>
  <c r="I42" i="1"/>
  <c r="G36" i="1"/>
  <c r="I36" i="1"/>
  <c r="E34" i="1"/>
  <c r="F34" i="1"/>
  <c r="G34" i="1"/>
  <c r="I34" i="1"/>
  <c r="E26" i="1"/>
  <c r="F26" i="1"/>
  <c r="E58" i="1"/>
  <c r="F58" i="1"/>
  <c r="G52" i="1"/>
  <c r="I52" i="1"/>
  <c r="E49" i="1"/>
  <c r="F49" i="1"/>
  <c r="G49" i="1"/>
  <c r="I49" i="1"/>
  <c r="I21" i="1"/>
  <c r="C11" i="1"/>
  <c r="C12" i="1"/>
  <c r="C16" i="1" l="1"/>
  <c r="D18" i="1" s="1"/>
  <c r="O26" i="1"/>
  <c r="O55" i="1"/>
  <c r="O31" i="1"/>
  <c r="O59" i="1"/>
  <c r="O24" i="1"/>
  <c r="O29" i="1"/>
  <c r="O37" i="1"/>
  <c r="O50" i="1"/>
  <c r="O36" i="1"/>
  <c r="C15" i="1"/>
  <c r="O44" i="1"/>
  <c r="O58" i="1"/>
  <c r="O45" i="1"/>
  <c r="O33" i="1"/>
  <c r="O47" i="1"/>
  <c r="O57" i="1"/>
  <c r="O56" i="1"/>
  <c r="O43" i="1"/>
  <c r="O52" i="1"/>
  <c r="O23" i="1"/>
  <c r="O48" i="1"/>
  <c r="O61" i="1"/>
  <c r="O41" i="1"/>
  <c r="O42" i="1"/>
  <c r="O54" i="1"/>
  <c r="O25" i="1"/>
  <c r="O32" i="1"/>
  <c r="O46" i="1"/>
  <c r="O53" i="1"/>
  <c r="O60" i="1"/>
  <c r="O27" i="1"/>
  <c r="O35" i="1"/>
  <c r="O51" i="1"/>
  <c r="O34" i="1"/>
  <c r="O22" i="1"/>
  <c r="O30" i="1"/>
  <c r="O38" i="1"/>
  <c r="O28" i="1"/>
  <c r="O49" i="1"/>
  <c r="O39" i="1"/>
  <c r="O40" i="1"/>
  <c r="O21" i="1"/>
  <c r="C18" i="1" l="1"/>
  <c r="E16" i="1"/>
  <c r="E17" i="1" s="1"/>
</calcChain>
</file>

<file path=xl/sharedStrings.xml><?xml version="1.0" encoding="utf-8"?>
<sst xmlns="http://schemas.openxmlformats.org/spreadsheetml/2006/main" count="161" uniqueCount="55">
  <si>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</si>
  <si>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</si>
  <si>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</si>
  <si>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</si>
  <si>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</si>
  <si>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</si>
  <si>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</si>
  <si>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</si>
  <si>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</si>
  <si>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</si>
  <si>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</si>
  <si>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</si>
  <si>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</si>
  <si>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</si>
  <si>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</si>
  <si>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</si>
  <si>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</si>
  <si>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</si>
  <si>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</si>
  <si>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</si>
  <si>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</si>
  <si>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</si>
  <si>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</si>
  <si>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</si>
  <si>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</si>
  <si>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</si>
  <si>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</si>
  <si>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</si>
  <si>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</si>
  <si>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</si>
  <si>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</si>
  <si>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</si>
  <si>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</si>
  <si>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</si>
  <si>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</si>
  <si>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</si>
  <si>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YZ Cha / GSC 9415-0102</t>
  </si>
  <si>
    <t>EA/DM</t>
  </si>
  <si>
    <t>Mallama 1981</t>
  </si>
  <si>
    <t>Chen</t>
  </si>
  <si>
    <t>Chen 1986AJ.....92.1420</t>
  </si>
  <si>
    <t>Chen 1986</t>
  </si>
  <si>
    <t xml:space="preserve">	ph 1</t>
  </si>
  <si>
    <t xml:space="preserve">	ph 2</t>
  </si>
  <si>
    <t xml:space="preserve">	ph 3</t>
  </si>
  <si>
    <t xml:space="preserve">	pe</t>
  </si>
  <si>
    <t xml:space="preserve">	pc</t>
  </si>
  <si>
    <t xml:space="preserve">	V</t>
  </si>
  <si>
    <t xml:space="preserve">	/</t>
  </si>
  <si>
    <t xml:space="preserve">	R</t>
  </si>
  <si>
    <t xml:space="preserve">	av</t>
  </si>
  <si>
    <t xml:space="preserve">	</t>
  </si>
  <si>
    <t>Mallama</t>
  </si>
  <si>
    <t>CCD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</si>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</sst>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0" fillId="0" borderId="1" xfId="0" applyBorder="1">
      <alignment vertical="top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YZ Cha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-2989.5</c:v>
                </c:pt>
                <c:pt idx="1">
                  <c:v>-2976.5</c:v>
                </c:pt>
                <c:pt idx="2">
                  <c:v>-812.5</c:v>
                </c:pt>
                <c:pt idx="3">
                  <c:v>-812.5</c:v>
                </c:pt>
                <c:pt idx="4">
                  <c:v>-806</c:v>
                </c:pt>
                <c:pt idx="5">
                  <c:v>-806</c:v>
                </c:pt>
                <c:pt idx="6">
                  <c:v>-804</c:v>
                </c:pt>
                <c:pt idx="7">
                  <c:v>-759.5</c:v>
                </c:pt>
                <c:pt idx="8">
                  <c:v>-746.5</c:v>
                </c:pt>
                <c:pt idx="9">
                  <c:v>-746.5</c:v>
                </c:pt>
                <c:pt idx="10">
                  <c:v>-744.5</c:v>
                </c:pt>
                <c:pt idx="11">
                  <c:v>-731.5</c:v>
                </c:pt>
                <c:pt idx="12">
                  <c:v>-731.5</c:v>
                </c:pt>
                <c:pt idx="13">
                  <c:v>-731.5</c:v>
                </c:pt>
                <c:pt idx="14">
                  <c:v>-725</c:v>
                </c:pt>
                <c:pt idx="15">
                  <c:v>-665.5</c:v>
                </c:pt>
                <c:pt idx="16">
                  <c:v>-665.5</c:v>
                </c:pt>
                <c:pt idx="17">
                  <c:v>-665.5</c:v>
                </c:pt>
                <c:pt idx="18">
                  <c:v>-661.5</c:v>
                </c:pt>
                <c:pt idx="19">
                  <c:v>-653</c:v>
                </c:pt>
                <c:pt idx="20">
                  <c:v>-487.5</c:v>
                </c:pt>
                <c:pt idx="21">
                  <c:v>-321.5</c:v>
                </c:pt>
                <c:pt idx="22">
                  <c:v>-321.5</c:v>
                </c:pt>
                <c:pt idx="23">
                  <c:v>-242.5</c:v>
                </c:pt>
                <c:pt idx="24">
                  <c:v>-242.5</c:v>
                </c:pt>
                <c:pt idx="25">
                  <c:v>-236</c:v>
                </c:pt>
                <c:pt idx="26">
                  <c:v>-0.5</c:v>
                </c:pt>
                <c:pt idx="27">
                  <c:v>-744.5</c:v>
                </c:pt>
                <c:pt idx="28">
                  <c:v>0</c:v>
                </c:pt>
                <c:pt idx="29">
                  <c:v>160.5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161.5</c:v>
                </c:pt>
                <c:pt idx="34">
                  <c:v>161.5</c:v>
                </c:pt>
                <c:pt idx="35">
                  <c:v>161.5</c:v>
                </c:pt>
                <c:pt idx="36">
                  <c:v>163</c:v>
                </c:pt>
                <c:pt idx="37">
                  <c:v>163.5</c:v>
                </c:pt>
                <c:pt idx="38">
                  <c:v>163.5</c:v>
                </c:pt>
                <c:pt idx="39">
                  <c:v>163.5</c:v>
                </c:pt>
                <c:pt idx="40">
                  <c:v>513.5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27">
                  <c:v>-1.6713500001060311E-2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D0-4DFF-A0F5-3F747C3DCAA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Chen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-2989.5</c:v>
                </c:pt>
                <c:pt idx="1">
                  <c:v>-2976.5</c:v>
                </c:pt>
                <c:pt idx="2">
                  <c:v>-812.5</c:v>
                </c:pt>
                <c:pt idx="3">
                  <c:v>-812.5</c:v>
                </c:pt>
                <c:pt idx="4">
                  <c:v>-806</c:v>
                </c:pt>
                <c:pt idx="5">
                  <c:v>-806</c:v>
                </c:pt>
                <c:pt idx="6">
                  <c:v>-804</c:v>
                </c:pt>
                <c:pt idx="7">
                  <c:v>-759.5</c:v>
                </c:pt>
                <c:pt idx="8">
                  <c:v>-746.5</c:v>
                </c:pt>
                <c:pt idx="9">
                  <c:v>-746.5</c:v>
                </c:pt>
                <c:pt idx="10">
                  <c:v>-744.5</c:v>
                </c:pt>
                <c:pt idx="11">
                  <c:v>-731.5</c:v>
                </c:pt>
                <c:pt idx="12">
                  <c:v>-731.5</c:v>
                </c:pt>
                <c:pt idx="13">
                  <c:v>-731.5</c:v>
                </c:pt>
                <c:pt idx="14">
                  <c:v>-725</c:v>
                </c:pt>
                <c:pt idx="15">
                  <c:v>-665.5</c:v>
                </c:pt>
                <c:pt idx="16">
                  <c:v>-665.5</c:v>
                </c:pt>
                <c:pt idx="17">
                  <c:v>-665.5</c:v>
                </c:pt>
                <c:pt idx="18">
                  <c:v>-661.5</c:v>
                </c:pt>
                <c:pt idx="19">
                  <c:v>-653</c:v>
                </c:pt>
                <c:pt idx="20">
                  <c:v>-487.5</c:v>
                </c:pt>
                <c:pt idx="21">
                  <c:v>-321.5</c:v>
                </c:pt>
                <c:pt idx="22">
                  <c:v>-321.5</c:v>
                </c:pt>
                <c:pt idx="23">
                  <c:v>-242.5</c:v>
                </c:pt>
                <c:pt idx="24">
                  <c:v>-242.5</c:v>
                </c:pt>
                <c:pt idx="25">
                  <c:v>-236</c:v>
                </c:pt>
                <c:pt idx="26">
                  <c:v>-0.5</c:v>
                </c:pt>
                <c:pt idx="27">
                  <c:v>-744.5</c:v>
                </c:pt>
                <c:pt idx="28">
                  <c:v>0</c:v>
                </c:pt>
                <c:pt idx="29">
                  <c:v>160.5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161.5</c:v>
                </c:pt>
                <c:pt idx="34">
                  <c:v>161.5</c:v>
                </c:pt>
                <c:pt idx="35">
                  <c:v>161.5</c:v>
                </c:pt>
                <c:pt idx="36">
                  <c:v>163</c:v>
                </c:pt>
                <c:pt idx="37">
                  <c:v>163.5</c:v>
                </c:pt>
                <c:pt idx="38">
                  <c:v>163.5</c:v>
                </c:pt>
                <c:pt idx="39">
                  <c:v>163.5</c:v>
                </c:pt>
                <c:pt idx="40">
                  <c:v>513.5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1.0751499998150393E-2</c:v>
                </c:pt>
                <c:pt idx="1">
                  <c:v>-4.8894999999902211E-3</c:v>
                </c:pt>
                <c:pt idx="2">
                  <c:v>-2.4437500003841706E-2</c:v>
                </c:pt>
                <c:pt idx="3">
                  <c:v>2.0562499994412065E-2</c:v>
                </c:pt>
                <c:pt idx="4">
                  <c:v>-5.225800000334857E-2</c:v>
                </c:pt>
                <c:pt idx="5">
                  <c:v>-9.2580000055022538E-3</c:v>
                </c:pt>
                <c:pt idx="6">
                  <c:v>3.5027999998419546E-2</c:v>
                </c:pt>
                <c:pt idx="7">
                  <c:v>3.7641499991877936E-2</c:v>
                </c:pt>
                <c:pt idx="8">
                  <c:v>-1.7999499999859836E-2</c:v>
                </c:pt>
                <c:pt idx="9">
                  <c:v>2.8000499994959682E-2</c:v>
                </c:pt>
                <c:pt idx="10">
                  <c:v>-1.6713500001060311E-2</c:v>
                </c:pt>
                <c:pt idx="11">
                  <c:v>-5.8354499997221865E-2</c:v>
                </c:pt>
                <c:pt idx="12">
                  <c:v>-1.2354500002402347E-2</c:v>
                </c:pt>
                <c:pt idx="13">
                  <c:v>3.4645499996258877E-2</c:v>
                </c:pt>
                <c:pt idx="14">
                  <c:v>-4.3174999998882413E-2</c:v>
                </c:pt>
                <c:pt idx="15">
                  <c:v>-5.1916500000515953E-2</c:v>
                </c:pt>
                <c:pt idx="16">
                  <c:v>-6.9165000022621825E-3</c:v>
                </c:pt>
                <c:pt idx="17">
                  <c:v>3.9083499999833293E-2</c:v>
                </c:pt>
                <c:pt idx="18">
                  <c:v>4.6554999935324304E-3</c:v>
                </c:pt>
                <c:pt idx="19">
                  <c:v>4.812099999981001E-2</c:v>
                </c:pt>
                <c:pt idx="20">
                  <c:v>-3.0462499998975545E-2</c:v>
                </c:pt>
                <c:pt idx="21">
                  <c:v>1.2754999988828786E-3</c:v>
                </c:pt>
                <c:pt idx="22">
                  <c:v>4.6275500004412606E-2</c:v>
                </c:pt>
                <c:pt idx="23">
                  <c:v>-3.3927500000572763E-2</c:v>
                </c:pt>
                <c:pt idx="24">
                  <c:v>1.4072499994654208E-2</c:v>
                </c:pt>
                <c:pt idx="25">
                  <c:v>-3.4747999998216983E-2</c:v>
                </c:pt>
                <c:pt idx="26">
                  <c:v>2.6785000009112991E-3</c:v>
                </c:pt>
                <c:pt idx="28">
                  <c:v>0</c:v>
                </c:pt>
                <c:pt idx="29">
                  <c:v>-5.8985000068787485E-3</c:v>
                </c:pt>
                <c:pt idx="30">
                  <c:v>-6.8769999998039566E-3</c:v>
                </c:pt>
                <c:pt idx="31">
                  <c:v>-6.2770000004093163E-3</c:v>
                </c:pt>
                <c:pt idx="32">
                  <c:v>-4.4770000022253953E-3</c:v>
                </c:pt>
                <c:pt idx="33">
                  <c:v>-1.0255500004859641E-2</c:v>
                </c:pt>
                <c:pt idx="34">
                  <c:v>-8.9555000013206154E-3</c:v>
                </c:pt>
                <c:pt idx="35">
                  <c:v>-8.1555000069784001E-3</c:v>
                </c:pt>
                <c:pt idx="36">
                  <c:v>-5.0909999990835786E-3</c:v>
                </c:pt>
                <c:pt idx="37">
                  <c:v>-7.4695000002975576E-3</c:v>
                </c:pt>
                <c:pt idx="38">
                  <c:v>-7.4695000002975576E-3</c:v>
                </c:pt>
                <c:pt idx="39">
                  <c:v>-7.2695000053499825E-3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D0-4DFF-A0F5-3F747C3DCAA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Mallama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-2989.5</c:v>
                </c:pt>
                <c:pt idx="1">
                  <c:v>-2976.5</c:v>
                </c:pt>
                <c:pt idx="2">
                  <c:v>-812.5</c:v>
                </c:pt>
                <c:pt idx="3">
                  <c:v>-812.5</c:v>
                </c:pt>
                <c:pt idx="4">
                  <c:v>-806</c:v>
                </c:pt>
                <c:pt idx="5">
                  <c:v>-806</c:v>
                </c:pt>
                <c:pt idx="6">
                  <c:v>-804</c:v>
                </c:pt>
                <c:pt idx="7">
                  <c:v>-759.5</c:v>
                </c:pt>
                <c:pt idx="8">
                  <c:v>-746.5</c:v>
                </c:pt>
                <c:pt idx="9">
                  <c:v>-746.5</c:v>
                </c:pt>
                <c:pt idx="10">
                  <c:v>-744.5</c:v>
                </c:pt>
                <c:pt idx="11">
                  <c:v>-731.5</c:v>
                </c:pt>
                <c:pt idx="12">
                  <c:v>-731.5</c:v>
                </c:pt>
                <c:pt idx="13">
                  <c:v>-731.5</c:v>
                </c:pt>
                <c:pt idx="14">
                  <c:v>-725</c:v>
                </c:pt>
                <c:pt idx="15">
                  <c:v>-665.5</c:v>
                </c:pt>
                <c:pt idx="16">
                  <c:v>-665.5</c:v>
                </c:pt>
                <c:pt idx="17">
                  <c:v>-665.5</c:v>
                </c:pt>
                <c:pt idx="18">
                  <c:v>-661.5</c:v>
                </c:pt>
                <c:pt idx="19">
                  <c:v>-653</c:v>
                </c:pt>
                <c:pt idx="20">
                  <c:v>-487.5</c:v>
                </c:pt>
                <c:pt idx="21">
                  <c:v>-321.5</c:v>
                </c:pt>
                <c:pt idx="22">
                  <c:v>-321.5</c:v>
                </c:pt>
                <c:pt idx="23">
                  <c:v>-242.5</c:v>
                </c:pt>
                <c:pt idx="24">
                  <c:v>-242.5</c:v>
                </c:pt>
                <c:pt idx="25">
                  <c:v>-236</c:v>
                </c:pt>
                <c:pt idx="26">
                  <c:v>-0.5</c:v>
                </c:pt>
                <c:pt idx="27">
                  <c:v>-744.5</c:v>
                </c:pt>
                <c:pt idx="28">
                  <c:v>0</c:v>
                </c:pt>
                <c:pt idx="29">
                  <c:v>160.5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161.5</c:v>
                </c:pt>
                <c:pt idx="34">
                  <c:v>161.5</c:v>
                </c:pt>
                <c:pt idx="35">
                  <c:v>161.5</c:v>
                </c:pt>
                <c:pt idx="36">
                  <c:v>163</c:v>
                </c:pt>
                <c:pt idx="37">
                  <c:v>163.5</c:v>
                </c:pt>
                <c:pt idx="38">
                  <c:v>163.5</c:v>
                </c:pt>
                <c:pt idx="39">
                  <c:v>163.5</c:v>
                </c:pt>
                <c:pt idx="40">
                  <c:v>513.5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D0-4DFF-A0F5-3F747C3DCAA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-2989.5</c:v>
                </c:pt>
                <c:pt idx="1">
                  <c:v>-2976.5</c:v>
                </c:pt>
                <c:pt idx="2">
                  <c:v>-812.5</c:v>
                </c:pt>
                <c:pt idx="3">
                  <c:v>-812.5</c:v>
                </c:pt>
                <c:pt idx="4">
                  <c:v>-806</c:v>
                </c:pt>
                <c:pt idx="5">
                  <c:v>-806</c:v>
                </c:pt>
                <c:pt idx="6">
                  <c:v>-804</c:v>
                </c:pt>
                <c:pt idx="7">
                  <c:v>-759.5</c:v>
                </c:pt>
                <c:pt idx="8">
                  <c:v>-746.5</c:v>
                </c:pt>
                <c:pt idx="9">
                  <c:v>-746.5</c:v>
                </c:pt>
                <c:pt idx="10">
                  <c:v>-744.5</c:v>
                </c:pt>
                <c:pt idx="11">
                  <c:v>-731.5</c:v>
                </c:pt>
                <c:pt idx="12">
                  <c:v>-731.5</c:v>
                </c:pt>
                <c:pt idx="13">
                  <c:v>-731.5</c:v>
                </c:pt>
                <c:pt idx="14">
                  <c:v>-725</c:v>
                </c:pt>
                <c:pt idx="15">
                  <c:v>-665.5</c:v>
                </c:pt>
                <c:pt idx="16">
                  <c:v>-665.5</c:v>
                </c:pt>
                <c:pt idx="17">
                  <c:v>-665.5</c:v>
                </c:pt>
                <c:pt idx="18">
                  <c:v>-661.5</c:v>
                </c:pt>
                <c:pt idx="19">
                  <c:v>-653</c:v>
                </c:pt>
                <c:pt idx="20">
                  <c:v>-487.5</c:v>
                </c:pt>
                <c:pt idx="21">
                  <c:v>-321.5</c:v>
                </c:pt>
                <c:pt idx="22">
                  <c:v>-321.5</c:v>
                </c:pt>
                <c:pt idx="23">
                  <c:v>-242.5</c:v>
                </c:pt>
                <c:pt idx="24">
                  <c:v>-242.5</c:v>
                </c:pt>
                <c:pt idx="25">
                  <c:v>-236</c:v>
                </c:pt>
                <c:pt idx="26">
                  <c:v>-0.5</c:v>
                </c:pt>
                <c:pt idx="27">
                  <c:v>-744.5</c:v>
                </c:pt>
                <c:pt idx="28">
                  <c:v>0</c:v>
                </c:pt>
                <c:pt idx="29">
                  <c:v>160.5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161.5</c:v>
                </c:pt>
                <c:pt idx="34">
                  <c:v>161.5</c:v>
                </c:pt>
                <c:pt idx="35">
                  <c:v>161.5</c:v>
                </c:pt>
                <c:pt idx="36">
                  <c:v>163</c:v>
                </c:pt>
                <c:pt idx="37">
                  <c:v>163.5</c:v>
                </c:pt>
                <c:pt idx="38">
                  <c:v>163.5</c:v>
                </c:pt>
                <c:pt idx="39">
                  <c:v>163.5</c:v>
                </c:pt>
                <c:pt idx="40">
                  <c:v>513.5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D0-4DFF-A0F5-3F747C3DCAA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-2989.5</c:v>
                </c:pt>
                <c:pt idx="1">
                  <c:v>-2976.5</c:v>
                </c:pt>
                <c:pt idx="2">
                  <c:v>-812.5</c:v>
                </c:pt>
                <c:pt idx="3">
                  <c:v>-812.5</c:v>
                </c:pt>
                <c:pt idx="4">
                  <c:v>-806</c:v>
                </c:pt>
                <c:pt idx="5">
                  <c:v>-806</c:v>
                </c:pt>
                <c:pt idx="6">
                  <c:v>-804</c:v>
                </c:pt>
                <c:pt idx="7">
                  <c:v>-759.5</c:v>
                </c:pt>
                <c:pt idx="8">
                  <c:v>-746.5</c:v>
                </c:pt>
                <c:pt idx="9">
                  <c:v>-746.5</c:v>
                </c:pt>
                <c:pt idx="10">
                  <c:v>-744.5</c:v>
                </c:pt>
                <c:pt idx="11">
                  <c:v>-731.5</c:v>
                </c:pt>
                <c:pt idx="12">
                  <c:v>-731.5</c:v>
                </c:pt>
                <c:pt idx="13">
                  <c:v>-731.5</c:v>
                </c:pt>
                <c:pt idx="14">
                  <c:v>-725</c:v>
                </c:pt>
                <c:pt idx="15">
                  <c:v>-665.5</c:v>
                </c:pt>
                <c:pt idx="16">
                  <c:v>-665.5</c:v>
                </c:pt>
                <c:pt idx="17">
                  <c:v>-665.5</c:v>
                </c:pt>
                <c:pt idx="18">
                  <c:v>-661.5</c:v>
                </c:pt>
                <c:pt idx="19">
                  <c:v>-653</c:v>
                </c:pt>
                <c:pt idx="20">
                  <c:v>-487.5</c:v>
                </c:pt>
                <c:pt idx="21">
                  <c:v>-321.5</c:v>
                </c:pt>
                <c:pt idx="22">
                  <c:v>-321.5</c:v>
                </c:pt>
                <c:pt idx="23">
                  <c:v>-242.5</c:v>
                </c:pt>
                <c:pt idx="24">
                  <c:v>-242.5</c:v>
                </c:pt>
                <c:pt idx="25">
                  <c:v>-236</c:v>
                </c:pt>
                <c:pt idx="26">
                  <c:v>-0.5</c:v>
                </c:pt>
                <c:pt idx="27">
                  <c:v>-744.5</c:v>
                </c:pt>
                <c:pt idx="28">
                  <c:v>0</c:v>
                </c:pt>
                <c:pt idx="29">
                  <c:v>160.5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161.5</c:v>
                </c:pt>
                <c:pt idx="34">
                  <c:v>161.5</c:v>
                </c:pt>
                <c:pt idx="35">
                  <c:v>161.5</c:v>
                </c:pt>
                <c:pt idx="36">
                  <c:v>163</c:v>
                </c:pt>
                <c:pt idx="37">
                  <c:v>163.5</c:v>
                </c:pt>
                <c:pt idx="38">
                  <c:v>163.5</c:v>
                </c:pt>
                <c:pt idx="39">
                  <c:v>163.5</c:v>
                </c:pt>
                <c:pt idx="40">
                  <c:v>513.5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D0-4DFF-A0F5-3F747C3DCAA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-2989.5</c:v>
                </c:pt>
                <c:pt idx="1">
                  <c:v>-2976.5</c:v>
                </c:pt>
                <c:pt idx="2">
                  <c:v>-812.5</c:v>
                </c:pt>
                <c:pt idx="3">
                  <c:v>-812.5</c:v>
                </c:pt>
                <c:pt idx="4">
                  <c:v>-806</c:v>
                </c:pt>
                <c:pt idx="5">
                  <c:v>-806</c:v>
                </c:pt>
                <c:pt idx="6">
                  <c:v>-804</c:v>
                </c:pt>
                <c:pt idx="7">
                  <c:v>-759.5</c:v>
                </c:pt>
                <c:pt idx="8">
                  <c:v>-746.5</c:v>
                </c:pt>
                <c:pt idx="9">
                  <c:v>-746.5</c:v>
                </c:pt>
                <c:pt idx="10">
                  <c:v>-744.5</c:v>
                </c:pt>
                <c:pt idx="11">
                  <c:v>-731.5</c:v>
                </c:pt>
                <c:pt idx="12">
                  <c:v>-731.5</c:v>
                </c:pt>
                <c:pt idx="13">
                  <c:v>-731.5</c:v>
                </c:pt>
                <c:pt idx="14">
                  <c:v>-725</c:v>
                </c:pt>
                <c:pt idx="15">
                  <c:v>-665.5</c:v>
                </c:pt>
                <c:pt idx="16">
                  <c:v>-665.5</c:v>
                </c:pt>
                <c:pt idx="17">
                  <c:v>-665.5</c:v>
                </c:pt>
                <c:pt idx="18">
                  <c:v>-661.5</c:v>
                </c:pt>
                <c:pt idx="19">
                  <c:v>-653</c:v>
                </c:pt>
                <c:pt idx="20">
                  <c:v>-487.5</c:v>
                </c:pt>
                <c:pt idx="21">
                  <c:v>-321.5</c:v>
                </c:pt>
                <c:pt idx="22">
                  <c:v>-321.5</c:v>
                </c:pt>
                <c:pt idx="23">
                  <c:v>-242.5</c:v>
                </c:pt>
                <c:pt idx="24">
                  <c:v>-242.5</c:v>
                </c:pt>
                <c:pt idx="25">
                  <c:v>-236</c:v>
                </c:pt>
                <c:pt idx="26">
                  <c:v>-0.5</c:v>
                </c:pt>
                <c:pt idx="27">
                  <c:v>-744.5</c:v>
                </c:pt>
                <c:pt idx="28">
                  <c:v>0</c:v>
                </c:pt>
                <c:pt idx="29">
                  <c:v>160.5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161.5</c:v>
                </c:pt>
                <c:pt idx="34">
                  <c:v>161.5</c:v>
                </c:pt>
                <c:pt idx="35">
                  <c:v>161.5</c:v>
                </c:pt>
                <c:pt idx="36">
                  <c:v>163</c:v>
                </c:pt>
                <c:pt idx="37">
                  <c:v>163.5</c:v>
                </c:pt>
                <c:pt idx="38">
                  <c:v>163.5</c:v>
                </c:pt>
                <c:pt idx="39">
                  <c:v>163.5</c:v>
                </c:pt>
                <c:pt idx="40">
                  <c:v>513.5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D0-4DFF-A0F5-3F747C3DCAA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-2989.5</c:v>
                </c:pt>
                <c:pt idx="1">
                  <c:v>-2976.5</c:v>
                </c:pt>
                <c:pt idx="2">
                  <c:v>-812.5</c:v>
                </c:pt>
                <c:pt idx="3">
                  <c:v>-812.5</c:v>
                </c:pt>
                <c:pt idx="4">
                  <c:v>-806</c:v>
                </c:pt>
                <c:pt idx="5">
                  <c:v>-806</c:v>
                </c:pt>
                <c:pt idx="6">
                  <c:v>-804</c:v>
                </c:pt>
                <c:pt idx="7">
                  <c:v>-759.5</c:v>
                </c:pt>
                <c:pt idx="8">
                  <c:v>-746.5</c:v>
                </c:pt>
                <c:pt idx="9">
                  <c:v>-746.5</c:v>
                </c:pt>
                <c:pt idx="10">
                  <c:v>-744.5</c:v>
                </c:pt>
                <c:pt idx="11">
                  <c:v>-731.5</c:v>
                </c:pt>
                <c:pt idx="12">
                  <c:v>-731.5</c:v>
                </c:pt>
                <c:pt idx="13">
                  <c:v>-731.5</c:v>
                </c:pt>
                <c:pt idx="14">
                  <c:v>-725</c:v>
                </c:pt>
                <c:pt idx="15">
                  <c:v>-665.5</c:v>
                </c:pt>
                <c:pt idx="16">
                  <c:v>-665.5</c:v>
                </c:pt>
                <c:pt idx="17">
                  <c:v>-665.5</c:v>
                </c:pt>
                <c:pt idx="18">
                  <c:v>-661.5</c:v>
                </c:pt>
                <c:pt idx="19">
                  <c:v>-653</c:v>
                </c:pt>
                <c:pt idx="20">
                  <c:v>-487.5</c:v>
                </c:pt>
                <c:pt idx="21">
                  <c:v>-321.5</c:v>
                </c:pt>
                <c:pt idx="22">
                  <c:v>-321.5</c:v>
                </c:pt>
                <c:pt idx="23">
                  <c:v>-242.5</c:v>
                </c:pt>
                <c:pt idx="24">
                  <c:v>-242.5</c:v>
                </c:pt>
                <c:pt idx="25">
                  <c:v>-236</c:v>
                </c:pt>
                <c:pt idx="26">
                  <c:v>-0.5</c:v>
                </c:pt>
                <c:pt idx="27">
                  <c:v>-744.5</c:v>
                </c:pt>
                <c:pt idx="28">
                  <c:v>0</c:v>
                </c:pt>
                <c:pt idx="29">
                  <c:v>160.5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161.5</c:v>
                </c:pt>
                <c:pt idx="34">
                  <c:v>161.5</c:v>
                </c:pt>
                <c:pt idx="35">
                  <c:v>161.5</c:v>
                </c:pt>
                <c:pt idx="36">
                  <c:v>163</c:v>
                </c:pt>
                <c:pt idx="37">
                  <c:v>163.5</c:v>
                </c:pt>
                <c:pt idx="38">
                  <c:v>163.5</c:v>
                </c:pt>
                <c:pt idx="39">
                  <c:v>163.5</c:v>
                </c:pt>
                <c:pt idx="40">
                  <c:v>513.5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D0-4DFF-A0F5-3F747C3DCAA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-2989.5</c:v>
                </c:pt>
                <c:pt idx="1">
                  <c:v>-2976.5</c:v>
                </c:pt>
                <c:pt idx="2">
                  <c:v>-812.5</c:v>
                </c:pt>
                <c:pt idx="3">
                  <c:v>-812.5</c:v>
                </c:pt>
                <c:pt idx="4">
                  <c:v>-806</c:v>
                </c:pt>
                <c:pt idx="5">
                  <c:v>-806</c:v>
                </c:pt>
                <c:pt idx="6">
                  <c:v>-804</c:v>
                </c:pt>
                <c:pt idx="7">
                  <c:v>-759.5</c:v>
                </c:pt>
                <c:pt idx="8">
                  <c:v>-746.5</c:v>
                </c:pt>
                <c:pt idx="9">
                  <c:v>-746.5</c:v>
                </c:pt>
                <c:pt idx="10">
                  <c:v>-744.5</c:v>
                </c:pt>
                <c:pt idx="11">
                  <c:v>-731.5</c:v>
                </c:pt>
                <c:pt idx="12">
                  <c:v>-731.5</c:v>
                </c:pt>
                <c:pt idx="13">
                  <c:v>-731.5</c:v>
                </c:pt>
                <c:pt idx="14">
                  <c:v>-725</c:v>
                </c:pt>
                <c:pt idx="15">
                  <c:v>-665.5</c:v>
                </c:pt>
                <c:pt idx="16">
                  <c:v>-665.5</c:v>
                </c:pt>
                <c:pt idx="17">
                  <c:v>-665.5</c:v>
                </c:pt>
                <c:pt idx="18">
                  <c:v>-661.5</c:v>
                </c:pt>
                <c:pt idx="19">
                  <c:v>-653</c:v>
                </c:pt>
                <c:pt idx="20">
                  <c:v>-487.5</c:v>
                </c:pt>
                <c:pt idx="21">
                  <c:v>-321.5</c:v>
                </c:pt>
                <c:pt idx="22">
                  <c:v>-321.5</c:v>
                </c:pt>
                <c:pt idx="23">
                  <c:v>-242.5</c:v>
                </c:pt>
                <c:pt idx="24">
                  <c:v>-242.5</c:v>
                </c:pt>
                <c:pt idx="25">
                  <c:v>-236</c:v>
                </c:pt>
                <c:pt idx="26">
                  <c:v>-0.5</c:v>
                </c:pt>
                <c:pt idx="27">
                  <c:v>-744.5</c:v>
                </c:pt>
                <c:pt idx="28">
                  <c:v>0</c:v>
                </c:pt>
                <c:pt idx="29">
                  <c:v>160.5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161.5</c:v>
                </c:pt>
                <c:pt idx="34">
                  <c:v>161.5</c:v>
                </c:pt>
                <c:pt idx="35">
                  <c:v>161.5</c:v>
                </c:pt>
                <c:pt idx="36">
                  <c:v>163</c:v>
                </c:pt>
                <c:pt idx="37">
                  <c:v>163.5</c:v>
                </c:pt>
                <c:pt idx="38">
                  <c:v>163.5</c:v>
                </c:pt>
                <c:pt idx="39">
                  <c:v>163.5</c:v>
                </c:pt>
                <c:pt idx="40">
                  <c:v>513.5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2.6777645116607867E-3</c:v>
                </c:pt>
                <c:pt idx="1">
                  <c:v>2.6416317880530492E-3</c:v>
                </c:pt>
                <c:pt idx="2">
                  <c:v>-3.3730769724965325E-3</c:v>
                </c:pt>
                <c:pt idx="3">
                  <c:v>-3.3730769724965325E-3</c:v>
                </c:pt>
                <c:pt idx="4">
                  <c:v>-3.3911433343004017E-3</c:v>
                </c:pt>
                <c:pt idx="5">
                  <c:v>-3.3911433343004017E-3</c:v>
                </c:pt>
                <c:pt idx="6">
                  <c:v>-3.3967022148554383E-3</c:v>
                </c:pt>
                <c:pt idx="7">
                  <c:v>-3.5203873072050021E-3</c:v>
                </c:pt>
                <c:pt idx="8">
                  <c:v>-3.55652003081274E-3</c:v>
                </c:pt>
                <c:pt idx="9">
                  <c:v>-3.55652003081274E-3</c:v>
                </c:pt>
                <c:pt idx="10">
                  <c:v>-3.5620789113677766E-3</c:v>
                </c:pt>
                <c:pt idx="11">
                  <c:v>-3.5982116349755145E-3</c:v>
                </c:pt>
                <c:pt idx="12">
                  <c:v>-3.5982116349755145E-3</c:v>
                </c:pt>
                <c:pt idx="13">
                  <c:v>-3.5982116349755145E-3</c:v>
                </c:pt>
                <c:pt idx="14">
                  <c:v>-3.6162779967793832E-3</c:v>
                </c:pt>
                <c:pt idx="15">
                  <c:v>-3.7816546932917215E-3</c:v>
                </c:pt>
                <c:pt idx="16">
                  <c:v>-3.7816546932917215E-3</c:v>
                </c:pt>
                <c:pt idx="17">
                  <c:v>-3.7816546932917215E-3</c:v>
                </c:pt>
                <c:pt idx="18">
                  <c:v>-3.7927724544017946E-3</c:v>
                </c:pt>
                <c:pt idx="19">
                  <c:v>-3.8163976967607004E-3</c:v>
                </c:pt>
                <c:pt idx="20">
                  <c:v>-4.276395062689977E-3</c:v>
                </c:pt>
                <c:pt idx="21">
                  <c:v>-4.737782148758014E-3</c:v>
                </c:pt>
                <c:pt idx="22">
                  <c:v>-4.737782148758014E-3</c:v>
                </c:pt>
                <c:pt idx="23">
                  <c:v>-4.9573579306819585E-3</c:v>
                </c:pt>
                <c:pt idx="24">
                  <c:v>-4.9573579306819585E-3</c:v>
                </c:pt>
                <c:pt idx="25">
                  <c:v>-4.9754242924858281E-3</c:v>
                </c:pt>
                <c:pt idx="26">
                  <c:v>-5.6299824778413849E-3</c:v>
                </c:pt>
                <c:pt idx="27">
                  <c:v>-3.5620789113677766E-3</c:v>
                </c:pt>
                <c:pt idx="28">
                  <c:v>-5.6313721979801444E-3</c:v>
                </c:pt>
                <c:pt idx="29">
                  <c:v>-6.0774723625218298E-3</c:v>
                </c:pt>
                <c:pt idx="30">
                  <c:v>-6.0788620826605893E-3</c:v>
                </c:pt>
                <c:pt idx="31">
                  <c:v>-6.0788620826605893E-3</c:v>
                </c:pt>
                <c:pt idx="32">
                  <c:v>-6.0788620826605893E-3</c:v>
                </c:pt>
                <c:pt idx="33">
                  <c:v>-6.0802518027993488E-3</c:v>
                </c:pt>
                <c:pt idx="34">
                  <c:v>-6.0802518027993488E-3</c:v>
                </c:pt>
                <c:pt idx="35">
                  <c:v>-6.0802518027993488E-3</c:v>
                </c:pt>
                <c:pt idx="36">
                  <c:v>-6.0844209632156254E-3</c:v>
                </c:pt>
                <c:pt idx="37">
                  <c:v>-6.0858106833543849E-3</c:v>
                </c:pt>
                <c:pt idx="38">
                  <c:v>-6.0858106833543849E-3</c:v>
                </c:pt>
                <c:pt idx="39">
                  <c:v>-6.0858106833543849E-3</c:v>
                </c:pt>
                <c:pt idx="40">
                  <c:v>-7.0586147804857866E-3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D0-4DFF-A0F5-3F747C3DCAA3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Active!$F$21:$F$997</c:f>
              <c:numCache>
                <c:formatCode>General</c:formatCode>
                <c:ptCount val="977"/>
                <c:pt idx="0">
                  <c:v>-2989.5</c:v>
                </c:pt>
                <c:pt idx="1">
                  <c:v>-2976.5</c:v>
                </c:pt>
                <c:pt idx="2">
                  <c:v>-812.5</c:v>
                </c:pt>
                <c:pt idx="3">
                  <c:v>-812.5</c:v>
                </c:pt>
                <c:pt idx="4">
                  <c:v>-806</c:v>
                </c:pt>
                <c:pt idx="5">
                  <c:v>-806</c:v>
                </c:pt>
                <c:pt idx="6">
                  <c:v>-804</c:v>
                </c:pt>
                <c:pt idx="7">
                  <c:v>-759.5</c:v>
                </c:pt>
                <c:pt idx="8">
                  <c:v>-746.5</c:v>
                </c:pt>
                <c:pt idx="9">
                  <c:v>-746.5</c:v>
                </c:pt>
                <c:pt idx="10">
                  <c:v>-744.5</c:v>
                </c:pt>
                <c:pt idx="11">
                  <c:v>-731.5</c:v>
                </c:pt>
                <c:pt idx="12">
                  <c:v>-731.5</c:v>
                </c:pt>
                <c:pt idx="13">
                  <c:v>-731.5</c:v>
                </c:pt>
                <c:pt idx="14">
                  <c:v>-725</c:v>
                </c:pt>
                <c:pt idx="15">
                  <c:v>-665.5</c:v>
                </c:pt>
                <c:pt idx="16">
                  <c:v>-665.5</c:v>
                </c:pt>
                <c:pt idx="17">
                  <c:v>-665.5</c:v>
                </c:pt>
                <c:pt idx="18">
                  <c:v>-661.5</c:v>
                </c:pt>
                <c:pt idx="19">
                  <c:v>-653</c:v>
                </c:pt>
                <c:pt idx="20">
                  <c:v>-487.5</c:v>
                </c:pt>
                <c:pt idx="21">
                  <c:v>-321.5</c:v>
                </c:pt>
                <c:pt idx="22">
                  <c:v>-321.5</c:v>
                </c:pt>
                <c:pt idx="23">
                  <c:v>-242.5</c:v>
                </c:pt>
                <c:pt idx="24">
                  <c:v>-242.5</c:v>
                </c:pt>
                <c:pt idx="25">
                  <c:v>-236</c:v>
                </c:pt>
                <c:pt idx="26">
                  <c:v>-0.5</c:v>
                </c:pt>
                <c:pt idx="27">
                  <c:v>-744.5</c:v>
                </c:pt>
                <c:pt idx="28">
                  <c:v>0</c:v>
                </c:pt>
                <c:pt idx="29">
                  <c:v>160.5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161.5</c:v>
                </c:pt>
                <c:pt idx="34">
                  <c:v>161.5</c:v>
                </c:pt>
                <c:pt idx="35">
                  <c:v>161.5</c:v>
                </c:pt>
                <c:pt idx="36">
                  <c:v>163</c:v>
                </c:pt>
                <c:pt idx="37">
                  <c:v>163.5</c:v>
                </c:pt>
                <c:pt idx="38">
                  <c:v>163.5</c:v>
                </c:pt>
                <c:pt idx="39">
                  <c:v>163.5</c:v>
                </c:pt>
                <c:pt idx="40">
                  <c:v>513.5</c:v>
                </c:pt>
              </c:numCache>
            </c:numRef>
          </c:xVal>
          <c:yVal>
            <c:numRef>
              <c:f>Active!$P$21:$P$997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DD0-4DFF-A0F5-3F747C3DCAA3}"/>
            </c:ext>
          </c:extLst>
        </c:ser>
        <c:ser>
          <c:idx val="12"/>
          <c:order val="9"/>
          <c:tx>
            <c:strRef>
              <c:f>Active!$T$20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Active!$F$21:$F$997</c:f>
              <c:numCache>
                <c:formatCode>General</c:formatCode>
                <c:ptCount val="977"/>
                <c:pt idx="0">
                  <c:v>-2989.5</c:v>
                </c:pt>
                <c:pt idx="1">
                  <c:v>-2976.5</c:v>
                </c:pt>
                <c:pt idx="2">
                  <c:v>-812.5</c:v>
                </c:pt>
                <c:pt idx="3">
                  <c:v>-812.5</c:v>
                </c:pt>
                <c:pt idx="4">
                  <c:v>-806</c:v>
                </c:pt>
                <c:pt idx="5">
                  <c:v>-806</c:v>
                </c:pt>
                <c:pt idx="6">
                  <c:v>-804</c:v>
                </c:pt>
                <c:pt idx="7">
                  <c:v>-759.5</c:v>
                </c:pt>
                <c:pt idx="8">
                  <c:v>-746.5</c:v>
                </c:pt>
                <c:pt idx="9">
                  <c:v>-746.5</c:v>
                </c:pt>
                <c:pt idx="10">
                  <c:v>-744.5</c:v>
                </c:pt>
                <c:pt idx="11">
                  <c:v>-731.5</c:v>
                </c:pt>
                <c:pt idx="12">
                  <c:v>-731.5</c:v>
                </c:pt>
                <c:pt idx="13">
                  <c:v>-731.5</c:v>
                </c:pt>
                <c:pt idx="14">
                  <c:v>-725</c:v>
                </c:pt>
                <c:pt idx="15">
                  <c:v>-665.5</c:v>
                </c:pt>
                <c:pt idx="16">
                  <c:v>-665.5</c:v>
                </c:pt>
                <c:pt idx="17">
                  <c:v>-665.5</c:v>
                </c:pt>
                <c:pt idx="18">
                  <c:v>-661.5</c:v>
                </c:pt>
                <c:pt idx="19">
                  <c:v>-653</c:v>
                </c:pt>
                <c:pt idx="20">
                  <c:v>-487.5</c:v>
                </c:pt>
                <c:pt idx="21">
                  <c:v>-321.5</c:v>
                </c:pt>
                <c:pt idx="22">
                  <c:v>-321.5</c:v>
                </c:pt>
                <c:pt idx="23">
                  <c:v>-242.5</c:v>
                </c:pt>
                <c:pt idx="24">
                  <c:v>-242.5</c:v>
                </c:pt>
                <c:pt idx="25">
                  <c:v>-236</c:v>
                </c:pt>
                <c:pt idx="26">
                  <c:v>-0.5</c:v>
                </c:pt>
                <c:pt idx="27">
                  <c:v>-744.5</c:v>
                </c:pt>
                <c:pt idx="28">
                  <c:v>0</c:v>
                </c:pt>
                <c:pt idx="29">
                  <c:v>160.5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161.5</c:v>
                </c:pt>
                <c:pt idx="34">
                  <c:v>161.5</c:v>
                </c:pt>
                <c:pt idx="35">
                  <c:v>161.5</c:v>
                </c:pt>
                <c:pt idx="36">
                  <c:v>163</c:v>
                </c:pt>
                <c:pt idx="37">
                  <c:v>163.5</c:v>
                </c:pt>
                <c:pt idx="38">
                  <c:v>163.5</c:v>
                </c:pt>
                <c:pt idx="39">
                  <c:v>163.5</c:v>
                </c:pt>
                <c:pt idx="40">
                  <c:v>513.5</c:v>
                </c:pt>
              </c:numCache>
            </c:numRef>
          </c:xVal>
          <c:yVal>
            <c:numRef>
              <c:f>Active!$T$21:$T$997</c:f>
              <c:numCache>
                <c:formatCode>General</c:formatCode>
                <c:ptCount val="977"/>
                <c:pt idx="40">
                  <c:v>-0.3716195000015432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DD0-4DFF-A0F5-3F747C3DC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890520"/>
        <c:axId val="1"/>
      </c:scatterChart>
      <c:valAx>
        <c:axId val="517890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890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75366568914952"/>
          <c:w val="0.78045116728829944"/>
          <c:h val="5.624977474830571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17</xdr:col>
      <xdr:colOff>409575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1D4936B-83A1-17DB-26CC-0A3B39C22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38"/>
  <sheetViews>
    <sheetView tabSelected="1" workbookViewId="0">
      <pane xSplit="14" ySplit="22" topLeftCell="O61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36</v>
      </c>
    </row>
    <row r="2" spans="1:7">
      <c r="A2" t="s">
        <v>24</v>
      </c>
      <c r="B2" s="29" t="s">
        <v>37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42145.881000000001</v>
      </c>
      <c r="D4" s="9">
        <v>4.457357</v>
      </c>
    </row>
    <row r="6" spans="1:7">
      <c r="A6" s="5" t="s">
        <v>1</v>
      </c>
    </row>
    <row r="7" spans="1:7">
      <c r="A7" t="s">
        <v>2</v>
      </c>
      <c r="C7">
        <f>+C4</f>
        <v>42145.881000000001</v>
      </c>
    </row>
    <row r="8" spans="1:7">
      <c r="A8" t="s">
        <v>3</v>
      </c>
      <c r="C8">
        <f>+D4</f>
        <v>4.457357</v>
      </c>
    </row>
    <row r="9" spans="1:7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>
      <c r="A10" s="12"/>
      <c r="B10" s="12"/>
      <c r="C10" s="4" t="s">
        <v>20</v>
      </c>
      <c r="D10" s="4" t="s">
        <v>21</v>
      </c>
      <c r="E10" s="12"/>
    </row>
    <row r="11" spans="1:7">
      <c r="A11" s="12" t="s">
        <v>16</v>
      </c>
      <c r="B11" s="12"/>
      <c r="C11" s="24">
        <f ca="1">INTERCEPT(INDIRECT($G$11):G990,INDIRECT($F$11):F990)</f>
        <v>-5.6313721979801444E-3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17</v>
      </c>
      <c r="B12" s="12"/>
      <c r="C12" s="24">
        <f ca="1">SLOPE(INDIRECT($G$11):G990,INDIRECT($F$11):F990)</f>
        <v>-2.7794402775182913E-6</v>
      </c>
      <c r="D12" s="3"/>
      <c r="E12" s="12"/>
    </row>
    <row r="13" spans="1:7">
      <c r="A13" s="12" t="s">
        <v>19</v>
      </c>
      <c r="B13" s="12"/>
      <c r="C13" s="3" t="s">
        <v>14</v>
      </c>
      <c r="D13" s="3"/>
      <c r="E13" s="12"/>
    </row>
    <row r="14" spans="1:7">
      <c r="A14" s="12"/>
      <c r="B14" s="12"/>
      <c r="C14" s="12"/>
      <c r="D14" s="12"/>
      <c r="E14" s="12"/>
    </row>
    <row r="15" spans="1:7">
      <c r="A15" s="14" t="s">
        <v>18</v>
      </c>
      <c r="B15" s="12"/>
      <c r="C15" s="15">
        <f ca="1">(C7+C11)+(C8+C12)*INT(MAX(F21:F3531))</f>
        <v>44432.498083774939</v>
      </c>
      <c r="D15" s="16" t="s">
        <v>31</v>
      </c>
      <c r="E15" s="17">
        <f ca="1">TODAY()+15018.5-B9/24</f>
        <v>60335.5</v>
      </c>
    </row>
    <row r="16" spans="1:7">
      <c r="A16" s="18" t="s">
        <v>4</v>
      </c>
      <c r="B16" s="12"/>
      <c r="C16" s="19">
        <f ca="1">+C8+C12</f>
        <v>4.4573542205597221</v>
      </c>
      <c r="D16" s="16" t="s">
        <v>32</v>
      </c>
      <c r="E16" s="17">
        <f ca="1">ROUND(2*(E15-C15)/C16,0)/2+1</f>
        <v>3569</v>
      </c>
    </row>
    <row r="17" spans="1:25" ht="13.5" thickBot="1">
      <c r="A17" s="16" t="s">
        <v>28</v>
      </c>
      <c r="B17" s="12"/>
      <c r="C17" s="12">
        <f>COUNT(C21:C2189)</f>
        <v>41</v>
      </c>
      <c r="D17" s="16" t="s">
        <v>33</v>
      </c>
      <c r="E17" s="20">
        <f ca="1">+C15+C16*E16-15018.5-C9/24</f>
        <v>45322.691130285923</v>
      </c>
    </row>
    <row r="18" spans="1:25" ht="14.25" thickTop="1" thickBot="1">
      <c r="A18" s="18" t="s">
        <v>5</v>
      </c>
      <c r="B18" s="12"/>
      <c r="C18" s="21">
        <f ca="1">+C15</f>
        <v>44432.498083774939</v>
      </c>
      <c r="D18" s="22">
        <f ca="1">+C16</f>
        <v>4.4573542205597221</v>
      </c>
      <c r="E18" s="23" t="s">
        <v>34</v>
      </c>
    </row>
    <row r="19" spans="1:25" ht="13.5" thickTop="1">
      <c r="A19" s="27" t="s">
        <v>35</v>
      </c>
      <c r="E19" s="28">
        <v>21</v>
      </c>
    </row>
    <row r="20" spans="1:25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39</v>
      </c>
      <c r="J20" s="7" t="s">
        <v>52</v>
      </c>
      <c r="K20" s="7" t="s">
        <v>53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T20" s="34" t="s">
        <v>54</v>
      </c>
    </row>
    <row r="21" spans="1:25">
      <c r="A21" t="s">
        <v>41</v>
      </c>
      <c r="C21" s="33">
        <v>28820.623</v>
      </c>
      <c r="D21" s="33" t="s">
        <v>42</v>
      </c>
      <c r="E21">
        <f t="shared" ref="E21:E61" si="0">+(C21-C$7)/C$8</f>
        <v>-2989.4975879203757</v>
      </c>
      <c r="F21">
        <f t="shared" ref="F21:F61" si="1">ROUND(2*E21,0)/2</f>
        <v>-2989.5</v>
      </c>
      <c r="G21">
        <f t="shared" ref="G21:G60" si="2">+C21-(C$7+F21*C$8)</f>
        <v>1.0751499998150393E-2</v>
      </c>
      <c r="I21">
        <f t="shared" ref="I21:I47" si="3">+G21</f>
        <v>1.0751499998150393E-2</v>
      </c>
      <c r="O21">
        <f t="shared" ref="O21:O61" ca="1" si="4">+C$11+C$12*$F21</f>
        <v>2.6777645116607867E-3</v>
      </c>
      <c r="Q21" s="2">
        <f t="shared" ref="Q21:Q61" si="5">+C21-15018.5</f>
        <v>13802.123</v>
      </c>
      <c r="Y21" t="s">
        <v>40</v>
      </c>
    </row>
    <row r="22" spans="1:25">
      <c r="A22" t="s">
        <v>41</v>
      </c>
      <c r="C22" s="33">
        <v>28878.553</v>
      </c>
      <c r="D22" s="33" t="s">
        <v>42</v>
      </c>
      <c r="E22">
        <f t="shared" si="0"/>
        <v>-2976.5010969505024</v>
      </c>
      <c r="F22">
        <f t="shared" si="1"/>
        <v>-2976.5</v>
      </c>
      <c r="G22">
        <f t="shared" si="2"/>
        <v>-4.8894999999902211E-3</v>
      </c>
      <c r="I22">
        <f t="shared" si="3"/>
        <v>-4.8894999999902211E-3</v>
      </c>
      <c r="O22">
        <f t="shared" ca="1" si="4"/>
        <v>2.6416317880530492E-3</v>
      </c>
      <c r="Q22" s="2">
        <f t="shared" si="5"/>
        <v>13860.053</v>
      </c>
      <c r="Y22" t="s">
        <v>40</v>
      </c>
    </row>
    <row r="23" spans="1:25">
      <c r="A23" t="s">
        <v>41</v>
      </c>
      <c r="C23" s="33">
        <v>38524.254000000001</v>
      </c>
      <c r="D23" s="33" t="s">
        <v>43</v>
      </c>
      <c r="E23">
        <f t="shared" si="0"/>
        <v>-812.50548250902955</v>
      </c>
      <c r="F23">
        <f t="shared" si="1"/>
        <v>-812.5</v>
      </c>
      <c r="G23">
        <f t="shared" si="2"/>
        <v>-2.4437500003841706E-2</v>
      </c>
      <c r="I23">
        <f t="shared" si="3"/>
        <v>-2.4437500003841706E-2</v>
      </c>
      <c r="O23">
        <f t="shared" ca="1" si="4"/>
        <v>-3.3730769724965325E-3</v>
      </c>
      <c r="Q23" s="2">
        <f t="shared" si="5"/>
        <v>23505.754000000001</v>
      </c>
      <c r="Y23" t="s">
        <v>40</v>
      </c>
    </row>
    <row r="24" spans="1:25">
      <c r="A24" t="s">
        <v>41</v>
      </c>
      <c r="C24" s="33">
        <v>38524.298999999999</v>
      </c>
      <c r="D24" s="33" t="s">
        <v>43</v>
      </c>
      <c r="E24">
        <f t="shared" si="0"/>
        <v>-812.49538684022889</v>
      </c>
      <c r="F24">
        <f t="shared" si="1"/>
        <v>-812.5</v>
      </c>
      <c r="G24">
        <f t="shared" si="2"/>
        <v>2.0562499994412065E-2</v>
      </c>
      <c r="I24">
        <f t="shared" si="3"/>
        <v>2.0562499994412065E-2</v>
      </c>
      <c r="O24">
        <f t="shared" ca="1" si="4"/>
        <v>-3.3730769724965325E-3</v>
      </c>
      <c r="Q24" s="2">
        <f t="shared" si="5"/>
        <v>23505.798999999999</v>
      </c>
      <c r="Y24" t="s">
        <v>40</v>
      </c>
    </row>
    <row r="25" spans="1:25">
      <c r="A25" t="s">
        <v>41</v>
      </c>
      <c r="C25" s="33">
        <v>38553.199000000001</v>
      </c>
      <c r="D25" s="33" t="s">
        <v>43</v>
      </c>
      <c r="E25">
        <f t="shared" si="0"/>
        <v>-806.01172398800475</v>
      </c>
      <c r="F25">
        <f t="shared" si="1"/>
        <v>-806</v>
      </c>
      <c r="G25">
        <f t="shared" si="2"/>
        <v>-5.225800000334857E-2</v>
      </c>
      <c r="I25">
        <f t="shared" si="3"/>
        <v>-5.225800000334857E-2</v>
      </c>
      <c r="O25">
        <f t="shared" ca="1" si="4"/>
        <v>-3.3911433343004017E-3</v>
      </c>
      <c r="Q25" s="2">
        <f t="shared" si="5"/>
        <v>23534.699000000001</v>
      </c>
      <c r="Y25" t="s">
        <v>40</v>
      </c>
    </row>
    <row r="26" spans="1:25">
      <c r="A26" t="s">
        <v>41</v>
      </c>
      <c r="C26" s="33">
        <v>38553.241999999998</v>
      </c>
      <c r="D26" s="33" t="s">
        <v>43</v>
      </c>
      <c r="E26">
        <f t="shared" si="0"/>
        <v>-806.00207701559532</v>
      </c>
      <c r="F26">
        <f t="shared" si="1"/>
        <v>-806</v>
      </c>
      <c r="G26">
        <f t="shared" si="2"/>
        <v>-9.2580000055022538E-3</v>
      </c>
      <c r="I26">
        <f t="shared" si="3"/>
        <v>-9.2580000055022538E-3</v>
      </c>
      <c r="O26">
        <f t="shared" ca="1" si="4"/>
        <v>-3.3911433343004017E-3</v>
      </c>
      <c r="Q26" s="2">
        <f t="shared" si="5"/>
        <v>23534.741999999998</v>
      </c>
      <c r="Y26" t="s">
        <v>40</v>
      </c>
    </row>
    <row r="27" spans="1:25">
      <c r="A27" t="s">
        <v>41</v>
      </c>
      <c r="C27" s="33">
        <v>38562.201000000001</v>
      </c>
      <c r="D27" s="33" t="s">
        <v>43</v>
      </c>
      <c r="E27">
        <f t="shared" si="0"/>
        <v>-803.99214153140531</v>
      </c>
      <c r="F27">
        <f t="shared" si="1"/>
        <v>-804</v>
      </c>
      <c r="G27">
        <f t="shared" si="2"/>
        <v>3.5027999998419546E-2</v>
      </c>
      <c r="I27">
        <f t="shared" si="3"/>
        <v>3.5027999998419546E-2</v>
      </c>
      <c r="O27">
        <f t="shared" ca="1" si="4"/>
        <v>-3.3967022148554383E-3</v>
      </c>
      <c r="Q27" s="2">
        <f t="shared" si="5"/>
        <v>23543.701000000001</v>
      </c>
      <c r="Y27" t="s">
        <v>40</v>
      </c>
    </row>
    <row r="28" spans="1:25">
      <c r="A28" t="s">
        <v>41</v>
      </c>
      <c r="C28" s="33">
        <v>38760.555999999997</v>
      </c>
      <c r="D28" s="33" t="s">
        <v>43</v>
      </c>
      <c r="E28">
        <f t="shared" si="0"/>
        <v>-759.49155519739713</v>
      </c>
      <c r="F28">
        <f t="shared" si="1"/>
        <v>-759.5</v>
      </c>
      <c r="G28">
        <f t="shared" si="2"/>
        <v>3.7641499991877936E-2</v>
      </c>
      <c r="I28">
        <f t="shared" si="3"/>
        <v>3.7641499991877936E-2</v>
      </c>
      <c r="O28">
        <f t="shared" ca="1" si="4"/>
        <v>-3.5203873072050021E-3</v>
      </c>
      <c r="Q28" s="2">
        <f t="shared" si="5"/>
        <v>23742.055999999997</v>
      </c>
      <c r="Y28" t="s">
        <v>40</v>
      </c>
    </row>
    <row r="29" spans="1:25">
      <c r="A29" t="s">
        <v>41</v>
      </c>
      <c r="C29" s="33">
        <v>38818.446000000004</v>
      </c>
      <c r="D29" s="33" t="s">
        <v>43</v>
      </c>
      <c r="E29">
        <f t="shared" si="0"/>
        <v>-746.50403815534582</v>
      </c>
      <c r="F29">
        <f t="shared" si="1"/>
        <v>-746.5</v>
      </c>
      <c r="G29">
        <f t="shared" si="2"/>
        <v>-1.7999499999859836E-2</v>
      </c>
      <c r="I29">
        <f t="shared" si="3"/>
        <v>-1.7999499999859836E-2</v>
      </c>
      <c r="O29">
        <f t="shared" ca="1" si="4"/>
        <v>-3.55652003081274E-3</v>
      </c>
      <c r="Q29" s="2">
        <f t="shared" si="5"/>
        <v>23799.946000000004</v>
      </c>
      <c r="Y29" t="s">
        <v>40</v>
      </c>
    </row>
    <row r="30" spans="1:25">
      <c r="A30" t="s">
        <v>41</v>
      </c>
      <c r="C30" s="33">
        <v>38818.491999999998</v>
      </c>
      <c r="D30" s="33" t="s">
        <v>43</v>
      </c>
      <c r="E30">
        <f t="shared" si="0"/>
        <v>-746.49371813835035</v>
      </c>
      <c r="F30">
        <f t="shared" si="1"/>
        <v>-746.5</v>
      </c>
      <c r="G30">
        <f t="shared" si="2"/>
        <v>2.8000499994959682E-2</v>
      </c>
      <c r="I30">
        <f t="shared" si="3"/>
        <v>2.8000499994959682E-2</v>
      </c>
      <c r="O30">
        <f t="shared" ca="1" si="4"/>
        <v>-3.55652003081274E-3</v>
      </c>
      <c r="Q30" s="2">
        <f t="shared" si="5"/>
        <v>23799.991999999998</v>
      </c>
      <c r="Y30" t="s">
        <v>40</v>
      </c>
    </row>
    <row r="31" spans="1:25">
      <c r="A31" t="s">
        <v>41</v>
      </c>
      <c r="C31" s="33">
        <v>38827.362000000001</v>
      </c>
      <c r="D31" s="33" t="s">
        <v>43</v>
      </c>
      <c r="E31">
        <f t="shared" si="0"/>
        <v>-744.50374964356683</v>
      </c>
      <c r="F31">
        <f t="shared" si="1"/>
        <v>-744.5</v>
      </c>
      <c r="G31">
        <f t="shared" si="2"/>
        <v>-1.6713500001060311E-2</v>
      </c>
      <c r="I31">
        <f t="shared" si="3"/>
        <v>-1.6713500001060311E-2</v>
      </c>
      <c r="O31">
        <f t="shared" ca="1" si="4"/>
        <v>-3.5620789113677766E-3</v>
      </c>
      <c r="Q31" s="2">
        <f t="shared" si="5"/>
        <v>23808.862000000001</v>
      </c>
      <c r="Y31" t="s">
        <v>40</v>
      </c>
    </row>
    <row r="32" spans="1:25">
      <c r="A32" t="s">
        <v>41</v>
      </c>
      <c r="C32" s="33">
        <v>38885.266000000003</v>
      </c>
      <c r="D32" s="33" t="s">
        <v>43</v>
      </c>
      <c r="E32">
        <f t="shared" si="0"/>
        <v>-731.51309172677838</v>
      </c>
      <c r="F32">
        <f t="shared" si="1"/>
        <v>-731.5</v>
      </c>
      <c r="G32">
        <f t="shared" si="2"/>
        <v>-5.8354499997221865E-2</v>
      </c>
      <c r="I32">
        <f t="shared" si="3"/>
        <v>-5.8354499997221865E-2</v>
      </c>
      <c r="O32">
        <f t="shared" ca="1" si="4"/>
        <v>-3.5982116349755145E-3</v>
      </c>
      <c r="Q32" s="2">
        <f t="shared" si="5"/>
        <v>23866.766000000003</v>
      </c>
      <c r="Y32" t="s">
        <v>40</v>
      </c>
    </row>
    <row r="33" spans="1:25">
      <c r="A33" t="s">
        <v>41</v>
      </c>
      <c r="C33" s="33">
        <v>38885.311999999998</v>
      </c>
      <c r="D33" s="33" t="s">
        <v>43</v>
      </c>
      <c r="E33">
        <f t="shared" si="0"/>
        <v>-731.50277170978302</v>
      </c>
      <c r="F33">
        <f t="shared" si="1"/>
        <v>-731.5</v>
      </c>
      <c r="G33">
        <f t="shared" si="2"/>
        <v>-1.2354500002402347E-2</v>
      </c>
      <c r="I33">
        <f t="shared" si="3"/>
        <v>-1.2354500002402347E-2</v>
      </c>
      <c r="O33">
        <f t="shared" ca="1" si="4"/>
        <v>-3.5982116349755145E-3</v>
      </c>
      <c r="Q33" s="2">
        <f t="shared" si="5"/>
        <v>23866.811999999998</v>
      </c>
      <c r="Y33" t="s">
        <v>40</v>
      </c>
    </row>
    <row r="34" spans="1:25">
      <c r="A34" t="s">
        <v>41</v>
      </c>
      <c r="C34" s="33">
        <v>38885.358999999997</v>
      </c>
      <c r="D34" s="33" t="s">
        <v>43</v>
      </c>
      <c r="E34">
        <f t="shared" si="0"/>
        <v>-731.49222734459113</v>
      </c>
      <c r="F34">
        <f t="shared" si="1"/>
        <v>-731.5</v>
      </c>
      <c r="G34">
        <f t="shared" si="2"/>
        <v>3.4645499996258877E-2</v>
      </c>
      <c r="I34">
        <f t="shared" si="3"/>
        <v>3.4645499996258877E-2</v>
      </c>
      <c r="O34">
        <f t="shared" ca="1" si="4"/>
        <v>-3.5982116349755145E-3</v>
      </c>
      <c r="Q34" s="2">
        <f t="shared" si="5"/>
        <v>23866.858999999997</v>
      </c>
      <c r="Y34" t="s">
        <v>40</v>
      </c>
    </row>
    <row r="35" spans="1:25">
      <c r="A35" t="s">
        <v>41</v>
      </c>
      <c r="C35" s="33">
        <v>38914.254000000001</v>
      </c>
      <c r="D35" s="33" t="s">
        <v>43</v>
      </c>
      <c r="E35">
        <f t="shared" si="0"/>
        <v>-725.00968623334415</v>
      </c>
      <c r="F35">
        <f t="shared" si="1"/>
        <v>-725</v>
      </c>
      <c r="G35">
        <f t="shared" si="2"/>
        <v>-4.3174999998882413E-2</v>
      </c>
      <c r="I35">
        <f t="shared" si="3"/>
        <v>-4.3174999998882413E-2</v>
      </c>
      <c r="O35">
        <f t="shared" ca="1" si="4"/>
        <v>-3.6162779967793832E-3</v>
      </c>
      <c r="Q35" s="2">
        <f t="shared" si="5"/>
        <v>23895.754000000001</v>
      </c>
      <c r="Y35" t="s">
        <v>40</v>
      </c>
    </row>
    <row r="36" spans="1:25">
      <c r="A36" t="s">
        <v>41</v>
      </c>
      <c r="C36" s="33">
        <v>39179.457999999999</v>
      </c>
      <c r="D36" s="33" t="s">
        <v>43</v>
      </c>
      <c r="E36">
        <f t="shared" si="0"/>
        <v>-665.51164737309637</v>
      </c>
      <c r="F36">
        <f t="shared" si="1"/>
        <v>-665.5</v>
      </c>
      <c r="G36">
        <f t="shared" si="2"/>
        <v>-5.1916500000515953E-2</v>
      </c>
      <c r="I36">
        <f t="shared" si="3"/>
        <v>-5.1916500000515953E-2</v>
      </c>
      <c r="O36">
        <f t="shared" ca="1" si="4"/>
        <v>-3.7816546932917215E-3</v>
      </c>
      <c r="Q36" s="2">
        <f t="shared" si="5"/>
        <v>24160.957999999999</v>
      </c>
      <c r="Y36" t="s">
        <v>40</v>
      </c>
    </row>
    <row r="37" spans="1:25">
      <c r="A37" t="s">
        <v>41</v>
      </c>
      <c r="C37" s="33">
        <v>39179.502999999997</v>
      </c>
      <c r="D37" s="33" t="s">
        <v>43</v>
      </c>
      <c r="E37">
        <f t="shared" si="0"/>
        <v>-665.50155170429571</v>
      </c>
      <c r="F37">
        <f t="shared" si="1"/>
        <v>-665.5</v>
      </c>
      <c r="G37">
        <f t="shared" si="2"/>
        <v>-6.9165000022621825E-3</v>
      </c>
      <c r="I37">
        <f t="shared" si="3"/>
        <v>-6.9165000022621825E-3</v>
      </c>
      <c r="O37">
        <f t="shared" ca="1" si="4"/>
        <v>-3.7816546932917215E-3</v>
      </c>
      <c r="Q37" s="2">
        <f t="shared" si="5"/>
        <v>24161.002999999997</v>
      </c>
      <c r="Y37" t="s">
        <v>40</v>
      </c>
    </row>
    <row r="38" spans="1:25">
      <c r="A38" t="s">
        <v>41</v>
      </c>
      <c r="C38" s="33">
        <v>39179.548999999999</v>
      </c>
      <c r="D38" s="33" t="s">
        <v>43</v>
      </c>
      <c r="E38">
        <f t="shared" si="0"/>
        <v>-665.49123168729864</v>
      </c>
      <c r="F38">
        <f t="shared" si="1"/>
        <v>-665.5</v>
      </c>
      <c r="G38">
        <f t="shared" si="2"/>
        <v>3.9083499999833293E-2</v>
      </c>
      <c r="I38">
        <f t="shared" si="3"/>
        <v>3.9083499999833293E-2</v>
      </c>
      <c r="O38">
        <f t="shared" ca="1" si="4"/>
        <v>-3.7816546932917215E-3</v>
      </c>
      <c r="Q38" s="2">
        <f t="shared" si="5"/>
        <v>24161.048999999999</v>
      </c>
      <c r="Y38" t="s">
        <v>40</v>
      </c>
    </row>
    <row r="39" spans="1:25">
      <c r="A39" t="s">
        <v>41</v>
      </c>
      <c r="C39" s="33">
        <v>39197.343999999997</v>
      </c>
      <c r="D39" s="33" t="s">
        <v>43</v>
      </c>
      <c r="E39">
        <f t="shared" si="0"/>
        <v>-661.49895554697639</v>
      </c>
      <c r="F39">
        <f t="shared" si="1"/>
        <v>-661.5</v>
      </c>
      <c r="G39">
        <f t="shared" si="2"/>
        <v>4.6554999935324304E-3</v>
      </c>
      <c r="I39">
        <f t="shared" si="3"/>
        <v>4.6554999935324304E-3</v>
      </c>
      <c r="O39">
        <f t="shared" ca="1" si="4"/>
        <v>-3.7927724544017946E-3</v>
      </c>
      <c r="Q39" s="2">
        <f t="shared" si="5"/>
        <v>24178.843999999997</v>
      </c>
      <c r="Y39" t="s">
        <v>40</v>
      </c>
    </row>
    <row r="40" spans="1:25">
      <c r="A40" t="s">
        <v>41</v>
      </c>
      <c r="C40" s="33">
        <v>39235.275000000001</v>
      </c>
      <c r="D40" s="33" t="s">
        <v>43</v>
      </c>
      <c r="E40">
        <f t="shared" si="0"/>
        <v>-652.98920414048052</v>
      </c>
      <c r="F40">
        <f t="shared" si="1"/>
        <v>-653</v>
      </c>
      <c r="G40">
        <f t="shared" si="2"/>
        <v>4.812099999981001E-2</v>
      </c>
      <c r="I40">
        <f t="shared" si="3"/>
        <v>4.812099999981001E-2</v>
      </c>
      <c r="O40">
        <f t="shared" ca="1" si="4"/>
        <v>-3.8163976967607004E-3</v>
      </c>
      <c r="Q40" s="2">
        <f t="shared" si="5"/>
        <v>24216.775000000001</v>
      </c>
      <c r="Y40" t="s">
        <v>40</v>
      </c>
    </row>
    <row r="41" spans="1:25">
      <c r="A41" t="s">
        <v>41</v>
      </c>
      <c r="C41" s="33">
        <v>39972.889000000003</v>
      </c>
      <c r="D41" s="33" t="s">
        <v>44</v>
      </c>
      <c r="E41">
        <f t="shared" si="0"/>
        <v>-487.50683420690746</v>
      </c>
      <c r="F41">
        <f t="shared" si="1"/>
        <v>-487.5</v>
      </c>
      <c r="G41">
        <f t="shared" si="2"/>
        <v>-3.0462499998975545E-2</v>
      </c>
      <c r="I41">
        <f t="shared" si="3"/>
        <v>-3.0462499998975545E-2</v>
      </c>
      <c r="O41">
        <f t="shared" ca="1" si="4"/>
        <v>-4.276395062689977E-3</v>
      </c>
      <c r="Q41" s="2">
        <f t="shared" si="5"/>
        <v>24954.389000000003</v>
      </c>
      <c r="Y41" t="s">
        <v>40</v>
      </c>
    </row>
    <row r="42" spans="1:25">
      <c r="A42" t="s">
        <v>41</v>
      </c>
      <c r="C42" s="33">
        <v>40712.841999999997</v>
      </c>
      <c r="D42" s="33" t="s">
        <v>44</v>
      </c>
      <c r="E42">
        <f t="shared" si="0"/>
        <v>-321.49971384387749</v>
      </c>
      <c r="F42">
        <f t="shared" si="1"/>
        <v>-321.5</v>
      </c>
      <c r="G42">
        <f t="shared" si="2"/>
        <v>1.2754999988828786E-3</v>
      </c>
      <c r="I42">
        <f t="shared" si="3"/>
        <v>1.2754999988828786E-3</v>
      </c>
      <c r="O42">
        <f t="shared" ca="1" si="4"/>
        <v>-4.737782148758014E-3</v>
      </c>
      <c r="Q42" s="2">
        <f t="shared" si="5"/>
        <v>25694.341999999997</v>
      </c>
      <c r="Y42" t="s">
        <v>40</v>
      </c>
    </row>
    <row r="43" spans="1:25">
      <c r="A43" t="s">
        <v>41</v>
      </c>
      <c r="C43" s="33">
        <v>40712.887000000002</v>
      </c>
      <c r="D43" s="33" t="s">
        <v>44</v>
      </c>
      <c r="E43">
        <f t="shared" si="0"/>
        <v>-321.48961817507524</v>
      </c>
      <c r="F43">
        <f t="shared" si="1"/>
        <v>-321.5</v>
      </c>
      <c r="G43">
        <f t="shared" si="2"/>
        <v>4.6275500004412606E-2</v>
      </c>
      <c r="I43">
        <f t="shared" si="3"/>
        <v>4.6275500004412606E-2</v>
      </c>
      <c r="O43">
        <f t="shared" ca="1" si="4"/>
        <v>-4.737782148758014E-3</v>
      </c>
      <c r="Q43" s="2">
        <f t="shared" si="5"/>
        <v>25694.387000000002</v>
      </c>
      <c r="Y43" t="s">
        <v>40</v>
      </c>
    </row>
    <row r="44" spans="1:25">
      <c r="A44" t="s">
        <v>41</v>
      </c>
      <c r="C44" s="33">
        <v>41064.938000000002</v>
      </c>
      <c r="D44" s="33" t="s">
        <v>44</v>
      </c>
      <c r="E44">
        <f t="shared" si="0"/>
        <v>-242.50761157340534</v>
      </c>
      <c r="F44">
        <f t="shared" si="1"/>
        <v>-242.5</v>
      </c>
      <c r="G44">
        <f t="shared" si="2"/>
        <v>-3.3927500000572763E-2</v>
      </c>
      <c r="I44">
        <f t="shared" si="3"/>
        <v>-3.3927500000572763E-2</v>
      </c>
      <c r="O44">
        <f t="shared" ca="1" si="4"/>
        <v>-4.9573579306819585E-3</v>
      </c>
      <c r="Q44" s="2">
        <f t="shared" si="5"/>
        <v>26046.438000000002</v>
      </c>
      <c r="Y44" t="s">
        <v>40</v>
      </c>
    </row>
    <row r="45" spans="1:25">
      <c r="A45" t="s">
        <v>41</v>
      </c>
      <c r="C45" s="33">
        <v>41064.985999999997</v>
      </c>
      <c r="D45" s="33" t="s">
        <v>44</v>
      </c>
      <c r="E45">
        <f t="shared" si="0"/>
        <v>-242.49684286001863</v>
      </c>
      <c r="F45">
        <f t="shared" si="1"/>
        <v>-242.5</v>
      </c>
      <c r="G45">
        <f t="shared" si="2"/>
        <v>1.4072499994654208E-2</v>
      </c>
      <c r="I45">
        <f t="shared" si="3"/>
        <v>1.4072499994654208E-2</v>
      </c>
      <c r="O45">
        <f t="shared" ca="1" si="4"/>
        <v>-4.9573579306819585E-3</v>
      </c>
      <c r="Q45" s="2">
        <f t="shared" si="5"/>
        <v>26046.485999999997</v>
      </c>
      <c r="Y45" t="s">
        <v>40</v>
      </c>
    </row>
    <row r="46" spans="1:25">
      <c r="A46" t="s">
        <v>41</v>
      </c>
      <c r="C46" s="33">
        <v>41093.910000000003</v>
      </c>
      <c r="D46" s="33" t="s">
        <v>44</v>
      </c>
      <c r="E46">
        <f t="shared" si="0"/>
        <v>-236.00779565109946</v>
      </c>
      <c r="F46">
        <f t="shared" si="1"/>
        <v>-236</v>
      </c>
      <c r="G46">
        <f t="shared" si="2"/>
        <v>-3.4747999998216983E-2</v>
      </c>
      <c r="I46">
        <f t="shared" si="3"/>
        <v>-3.4747999998216983E-2</v>
      </c>
      <c r="O46">
        <f t="shared" ca="1" si="4"/>
        <v>-4.9754242924858281E-3</v>
      </c>
      <c r="Q46" s="2">
        <f t="shared" si="5"/>
        <v>26075.410000000003</v>
      </c>
      <c r="Y46" t="s">
        <v>40</v>
      </c>
    </row>
    <row r="47" spans="1:25">
      <c r="A47" t="s">
        <v>41</v>
      </c>
      <c r="C47" s="33">
        <v>42143.654999999999</v>
      </c>
      <c r="D47" s="33" t="s">
        <v>45</v>
      </c>
      <c r="E47">
        <f t="shared" si="0"/>
        <v>-0.49939908335867789</v>
      </c>
      <c r="F47">
        <f t="shared" si="1"/>
        <v>-0.5</v>
      </c>
      <c r="G47">
        <f t="shared" si="2"/>
        <v>2.6785000009112991E-3</v>
      </c>
      <c r="I47">
        <f t="shared" si="3"/>
        <v>2.6785000009112991E-3</v>
      </c>
      <c r="O47">
        <f t="shared" ca="1" si="4"/>
        <v>-5.6299824778413849E-3</v>
      </c>
      <c r="Q47" s="2">
        <f t="shared" si="5"/>
        <v>27125.154999999999</v>
      </c>
      <c r="Y47" t="s">
        <v>40</v>
      </c>
    </row>
    <row r="48" spans="1:25">
      <c r="A48" t="s">
        <v>12</v>
      </c>
      <c r="C48" s="10">
        <f>+C31</f>
        <v>38827.362000000001</v>
      </c>
      <c r="D48" s="10" t="s">
        <v>14</v>
      </c>
      <c r="E48">
        <f t="shared" si="0"/>
        <v>-744.50374964356683</v>
      </c>
      <c r="F48">
        <f t="shared" si="1"/>
        <v>-744.5</v>
      </c>
      <c r="G48">
        <f t="shared" si="2"/>
        <v>-1.6713500001060311E-2</v>
      </c>
      <c r="H48">
        <f>+G48</f>
        <v>-1.6713500001060311E-2</v>
      </c>
      <c r="O48">
        <f t="shared" ca="1" si="4"/>
        <v>-3.5620789113677766E-3</v>
      </c>
      <c r="Q48" s="2">
        <f t="shared" si="5"/>
        <v>23808.862000000001</v>
      </c>
    </row>
    <row r="49" spans="1:25">
      <c r="A49" t="s">
        <v>41</v>
      </c>
      <c r="C49" s="33">
        <v>42145.881000000001</v>
      </c>
      <c r="D49" s="33" t="s">
        <v>46</v>
      </c>
      <c r="E49">
        <f t="shared" si="0"/>
        <v>0</v>
      </c>
      <c r="F49">
        <f t="shared" si="1"/>
        <v>0</v>
      </c>
      <c r="G49">
        <f t="shared" si="2"/>
        <v>0</v>
      </c>
      <c r="I49">
        <f t="shared" ref="I49:I60" si="6">+G49</f>
        <v>0</v>
      </c>
      <c r="O49">
        <f t="shared" ca="1" si="4"/>
        <v>-5.6313721979801444E-3</v>
      </c>
      <c r="Q49" s="2">
        <f t="shared" si="5"/>
        <v>27127.381000000001</v>
      </c>
      <c r="Y49" t="s">
        <v>40</v>
      </c>
    </row>
    <row r="50" spans="1:25">
      <c r="A50" t="s">
        <v>41</v>
      </c>
      <c r="C50" s="10">
        <v>42861.280899999998</v>
      </c>
      <c r="D50" s="10">
        <v>2.8999999999999998E-3</v>
      </c>
      <c r="E50">
        <f t="shared" si="0"/>
        <v>160.49867668216763</v>
      </c>
      <c r="F50">
        <f t="shared" si="1"/>
        <v>160.5</v>
      </c>
      <c r="G50">
        <f t="shared" si="2"/>
        <v>-5.8985000068787485E-3</v>
      </c>
      <c r="I50">
        <f t="shared" si="6"/>
        <v>-5.8985000068787485E-3</v>
      </c>
      <c r="O50">
        <f t="shared" ca="1" si="4"/>
        <v>-6.0774723625218298E-3</v>
      </c>
      <c r="Q50" s="2">
        <f t="shared" si="5"/>
        <v>27842.780899999998</v>
      </c>
      <c r="Y50" t="s">
        <v>40</v>
      </c>
    </row>
    <row r="51" spans="1:25">
      <c r="A51" t="s">
        <v>41</v>
      </c>
      <c r="C51" s="33">
        <v>42863.508600000001</v>
      </c>
      <c r="D51" s="33" t="s">
        <v>47</v>
      </c>
      <c r="E51">
        <f t="shared" si="0"/>
        <v>160.99845715745897</v>
      </c>
      <c r="F51">
        <f t="shared" si="1"/>
        <v>161</v>
      </c>
      <c r="G51">
        <f t="shared" si="2"/>
        <v>-6.8769999998039566E-3</v>
      </c>
      <c r="I51">
        <f t="shared" si="6"/>
        <v>-6.8769999998039566E-3</v>
      </c>
      <c r="O51">
        <f t="shared" ca="1" si="4"/>
        <v>-6.0788620826605893E-3</v>
      </c>
      <c r="Q51" s="2">
        <f t="shared" si="5"/>
        <v>27845.008600000001</v>
      </c>
      <c r="Y51" t="s">
        <v>40</v>
      </c>
    </row>
    <row r="52" spans="1:25">
      <c r="A52" t="s">
        <v>41</v>
      </c>
      <c r="C52" s="33">
        <v>42863.5092</v>
      </c>
      <c r="D52" s="33" t="s">
        <v>48</v>
      </c>
      <c r="E52">
        <f t="shared" si="0"/>
        <v>160.99859176637617</v>
      </c>
      <c r="F52">
        <f t="shared" si="1"/>
        <v>161</v>
      </c>
      <c r="G52">
        <f t="shared" si="2"/>
        <v>-6.2770000004093163E-3</v>
      </c>
      <c r="I52">
        <f t="shared" si="6"/>
        <v>-6.2770000004093163E-3</v>
      </c>
      <c r="O52">
        <f t="shared" ca="1" si="4"/>
        <v>-6.0788620826605893E-3</v>
      </c>
      <c r="Q52" s="2">
        <f t="shared" si="5"/>
        <v>27845.0092</v>
      </c>
      <c r="Y52" t="s">
        <v>40</v>
      </c>
    </row>
    <row r="53" spans="1:25">
      <c r="A53" t="s">
        <v>41</v>
      </c>
      <c r="C53" s="33">
        <v>42863.510999999999</v>
      </c>
      <c r="D53" s="33" t="s">
        <v>49</v>
      </c>
      <c r="E53">
        <f t="shared" si="0"/>
        <v>160.9989955931278</v>
      </c>
      <c r="F53">
        <f t="shared" si="1"/>
        <v>161</v>
      </c>
      <c r="G53">
        <f t="shared" si="2"/>
        <v>-4.4770000022253953E-3</v>
      </c>
      <c r="I53">
        <f t="shared" si="6"/>
        <v>-4.4770000022253953E-3</v>
      </c>
      <c r="O53">
        <f t="shared" ca="1" si="4"/>
        <v>-6.0788620826605893E-3</v>
      </c>
      <c r="Q53" s="2">
        <f t="shared" si="5"/>
        <v>27845.010999999999</v>
      </c>
      <c r="Y53" t="s">
        <v>40</v>
      </c>
    </row>
    <row r="54" spans="1:25">
      <c r="A54" t="s">
        <v>41</v>
      </c>
      <c r="C54" s="33">
        <v>42865.733899999999</v>
      </c>
      <c r="D54" s="33" t="s">
        <v>48</v>
      </c>
      <c r="E54">
        <f t="shared" si="0"/>
        <v>161.49769919707981</v>
      </c>
      <c r="F54">
        <f t="shared" si="1"/>
        <v>161.5</v>
      </c>
      <c r="G54">
        <f t="shared" si="2"/>
        <v>-1.0255500004859641E-2</v>
      </c>
      <c r="I54">
        <f t="shared" si="6"/>
        <v>-1.0255500004859641E-2</v>
      </c>
      <c r="O54">
        <f t="shared" ca="1" si="4"/>
        <v>-6.0802518027993488E-3</v>
      </c>
      <c r="Q54" s="2">
        <f t="shared" si="5"/>
        <v>27847.233899999999</v>
      </c>
      <c r="Y54" t="s">
        <v>40</v>
      </c>
    </row>
    <row r="55" spans="1:25">
      <c r="A55" t="s">
        <v>41</v>
      </c>
      <c r="C55" s="33">
        <v>42865.735200000003</v>
      </c>
      <c r="D55" s="33" t="s">
        <v>49</v>
      </c>
      <c r="E55">
        <f t="shared" si="0"/>
        <v>161.49799084973486</v>
      </c>
      <c r="F55">
        <f t="shared" si="1"/>
        <v>161.5</v>
      </c>
      <c r="G55">
        <f t="shared" si="2"/>
        <v>-8.9555000013206154E-3</v>
      </c>
      <c r="I55">
        <f t="shared" si="6"/>
        <v>-8.9555000013206154E-3</v>
      </c>
      <c r="O55">
        <f t="shared" ca="1" si="4"/>
        <v>-6.0802518027993488E-3</v>
      </c>
      <c r="Q55" s="2">
        <f t="shared" si="5"/>
        <v>27847.235200000003</v>
      </c>
      <c r="Y55" t="s">
        <v>40</v>
      </c>
    </row>
    <row r="56" spans="1:25">
      <c r="A56" t="s">
        <v>41</v>
      </c>
      <c r="C56" s="33">
        <v>42865.735999999997</v>
      </c>
      <c r="D56" s="33" t="s">
        <v>47</v>
      </c>
      <c r="E56">
        <f t="shared" si="0"/>
        <v>161.49817032829003</v>
      </c>
      <c r="F56">
        <f t="shared" si="1"/>
        <v>161.5</v>
      </c>
      <c r="G56">
        <f t="shared" si="2"/>
        <v>-8.1555000069784001E-3</v>
      </c>
      <c r="I56">
        <f t="shared" si="6"/>
        <v>-8.1555000069784001E-3</v>
      </c>
      <c r="O56">
        <f t="shared" ca="1" si="4"/>
        <v>-6.0802518027993488E-3</v>
      </c>
      <c r="Q56" s="2">
        <f t="shared" si="5"/>
        <v>27847.235999999997</v>
      </c>
      <c r="Y56" t="s">
        <v>40</v>
      </c>
    </row>
    <row r="57" spans="1:25">
      <c r="A57" t="s">
        <v>41</v>
      </c>
      <c r="C57" s="33">
        <v>42872.4251</v>
      </c>
      <c r="D57" s="33" t="s">
        <v>50</v>
      </c>
      <c r="E57">
        <f t="shared" si="0"/>
        <v>162.99885784333611</v>
      </c>
      <c r="F57">
        <f t="shared" si="1"/>
        <v>163</v>
      </c>
      <c r="G57">
        <f t="shared" si="2"/>
        <v>-5.0909999990835786E-3</v>
      </c>
      <c r="I57">
        <f t="shared" si="6"/>
        <v>-5.0909999990835786E-3</v>
      </c>
      <c r="O57">
        <f t="shared" ca="1" si="4"/>
        <v>-6.0844209632156254E-3</v>
      </c>
      <c r="Q57" s="2">
        <f t="shared" si="5"/>
        <v>27853.9251</v>
      </c>
      <c r="Y57" t="s">
        <v>40</v>
      </c>
    </row>
    <row r="58" spans="1:25">
      <c r="A58" t="s">
        <v>41</v>
      </c>
      <c r="C58" s="33">
        <v>42874.651400000002</v>
      </c>
      <c r="D58" s="33" t="s">
        <v>51</v>
      </c>
      <c r="E58">
        <f t="shared" si="0"/>
        <v>163.49832423115339</v>
      </c>
      <c r="F58">
        <f t="shared" si="1"/>
        <v>163.5</v>
      </c>
      <c r="G58">
        <f t="shared" si="2"/>
        <v>-7.4695000002975576E-3</v>
      </c>
      <c r="I58">
        <f t="shared" si="6"/>
        <v>-7.4695000002975576E-3</v>
      </c>
      <c r="O58">
        <f t="shared" ca="1" si="4"/>
        <v>-6.0858106833543849E-3</v>
      </c>
      <c r="Q58" s="2">
        <f t="shared" si="5"/>
        <v>27856.151400000002</v>
      </c>
      <c r="Y58" t="s">
        <v>40</v>
      </c>
    </row>
    <row r="59" spans="1:25">
      <c r="A59" t="s">
        <v>41</v>
      </c>
      <c r="C59" s="33">
        <v>42874.651400000002</v>
      </c>
      <c r="D59" s="33" t="s">
        <v>47</v>
      </c>
      <c r="E59">
        <f t="shared" si="0"/>
        <v>163.49832423115339</v>
      </c>
      <c r="F59">
        <f t="shared" si="1"/>
        <v>163.5</v>
      </c>
      <c r="G59">
        <f t="shared" si="2"/>
        <v>-7.4695000002975576E-3</v>
      </c>
      <c r="I59">
        <f t="shared" si="6"/>
        <v>-7.4695000002975576E-3</v>
      </c>
      <c r="O59">
        <f t="shared" ca="1" si="4"/>
        <v>-6.0858106833543849E-3</v>
      </c>
      <c r="Q59" s="2">
        <f t="shared" si="5"/>
        <v>27856.151400000002</v>
      </c>
      <c r="Y59" t="s">
        <v>40</v>
      </c>
    </row>
    <row r="60" spans="1:25">
      <c r="A60" t="s">
        <v>41</v>
      </c>
      <c r="C60" s="33">
        <v>42874.651599999997</v>
      </c>
      <c r="D60" s="33" t="s">
        <v>49</v>
      </c>
      <c r="E60">
        <f t="shared" si="0"/>
        <v>163.49836910079139</v>
      </c>
      <c r="F60">
        <f t="shared" si="1"/>
        <v>163.5</v>
      </c>
      <c r="G60">
        <f t="shared" si="2"/>
        <v>-7.2695000053499825E-3</v>
      </c>
      <c r="I60">
        <f t="shared" si="6"/>
        <v>-7.2695000053499825E-3</v>
      </c>
      <c r="O60">
        <f t="shared" ca="1" si="4"/>
        <v>-6.0858106833543849E-3</v>
      </c>
      <c r="Q60" s="2">
        <f t="shared" si="5"/>
        <v>27856.151599999997</v>
      </c>
      <c r="Y60" t="s">
        <v>40</v>
      </c>
    </row>
    <row r="61" spans="1:25">
      <c r="A61" s="30" t="s">
        <v>38</v>
      </c>
      <c r="B61" s="31"/>
      <c r="C61" s="32">
        <v>44434.362200000003</v>
      </c>
      <c r="D61" s="32">
        <v>1.15E-3</v>
      </c>
      <c r="E61">
        <f t="shared" si="0"/>
        <v>513.41662783573361</v>
      </c>
      <c r="F61">
        <f t="shared" si="1"/>
        <v>513.5</v>
      </c>
      <c r="O61">
        <f t="shared" ca="1" si="4"/>
        <v>-7.0586147804857866E-3</v>
      </c>
      <c r="Q61" s="2">
        <f t="shared" si="5"/>
        <v>29415.862200000003</v>
      </c>
      <c r="R61" t="str">
        <f>IF(ABS(C61-C60)&lt;0.00001,1,"")</f>
        <v/>
      </c>
      <c r="T61" s="26">
        <v>-0.3716195000015432</v>
      </c>
    </row>
    <row r="62" spans="1:25">
      <c r="C62" s="33"/>
      <c r="D62" s="33"/>
      <c r="Q62" s="2"/>
    </row>
    <row r="63" spans="1:25">
      <c r="C63" s="33"/>
      <c r="D63" s="33"/>
      <c r="Q63" s="2"/>
    </row>
    <row r="64" spans="1:25">
      <c r="C64" s="33"/>
      <c r="D64" s="33"/>
      <c r="Q64" s="2"/>
    </row>
    <row r="65" spans="3:17">
      <c r="C65" s="33"/>
      <c r="D65" s="33"/>
      <c r="Q65" s="2"/>
    </row>
    <row r="66" spans="3:17">
      <c r="C66" s="33"/>
      <c r="D66" s="33"/>
    </row>
    <row r="67" spans="3:17">
      <c r="C67" s="33"/>
      <c r="D67" s="33"/>
    </row>
    <row r="68" spans="3:17">
      <c r="C68" s="33"/>
      <c r="D68" s="33"/>
    </row>
    <row r="69" spans="3:17">
      <c r="C69" s="33"/>
      <c r="D69" s="33"/>
    </row>
    <row r="70" spans="3:17">
      <c r="C70" s="33"/>
      <c r="D70" s="33"/>
    </row>
    <row r="71" spans="3:17">
      <c r="C71" s="33"/>
      <c r="D71" s="33"/>
    </row>
    <row r="72" spans="3:17">
      <c r="C72" s="33"/>
      <c r="D72" s="33"/>
    </row>
    <row r="73" spans="3:17">
      <c r="C73" s="33"/>
      <c r="D73" s="33"/>
    </row>
    <row r="74" spans="3:17">
      <c r="C74" s="33"/>
      <c r="D74" s="33"/>
    </row>
    <row r="75" spans="3:17">
      <c r="C75" s="33"/>
      <c r="D75" s="33"/>
    </row>
    <row r="76" spans="3:17">
      <c r="C76" s="33"/>
      <c r="D76" s="33"/>
    </row>
    <row r="77" spans="3:17">
      <c r="C77" s="33"/>
      <c r="D77" s="33"/>
    </row>
    <row r="78" spans="3:17">
      <c r="C78" s="33"/>
      <c r="D78" s="33"/>
    </row>
    <row r="79" spans="3:17">
      <c r="C79" s="33"/>
      <c r="D79" s="33"/>
    </row>
    <row r="80" spans="3:17">
      <c r="C80" s="33"/>
      <c r="D80" s="33"/>
    </row>
    <row r="81" spans="3:4">
      <c r="C81" s="33"/>
      <c r="D81" s="33"/>
    </row>
    <row r="82" spans="3:4">
      <c r="C82" s="33"/>
      <c r="D82" s="33"/>
    </row>
    <row r="83" spans="3:4">
      <c r="C83" s="33"/>
      <c r="D83" s="33"/>
    </row>
    <row r="84" spans="3:4">
      <c r="C84" s="33"/>
      <c r="D84" s="33"/>
    </row>
    <row r="85" spans="3:4">
      <c r="C85" s="33"/>
      <c r="D85" s="33"/>
    </row>
    <row r="86" spans="3:4">
      <c r="C86" s="33"/>
      <c r="D86" s="33"/>
    </row>
    <row r="87" spans="3:4">
      <c r="C87" s="33"/>
      <c r="D87" s="33"/>
    </row>
    <row r="88" spans="3:4">
      <c r="C88" s="33"/>
      <c r="D88" s="33"/>
    </row>
    <row r="89" spans="3:4">
      <c r="C89" s="33"/>
      <c r="D89" s="33"/>
    </row>
    <row r="90" spans="3:4">
      <c r="C90" s="33"/>
      <c r="D90" s="33"/>
    </row>
    <row r="91" spans="3:4">
      <c r="C91" s="33"/>
      <c r="D91" s="33"/>
    </row>
    <row r="92" spans="3:4">
      <c r="C92" s="33"/>
      <c r="D92" s="33"/>
    </row>
    <row r="93" spans="3:4">
      <c r="C93" s="33"/>
      <c r="D93" s="33"/>
    </row>
    <row r="94" spans="3:4">
      <c r="C94" s="33"/>
      <c r="D94" s="33"/>
    </row>
    <row r="95" spans="3:4">
      <c r="C95" s="33"/>
      <c r="D95" s="33"/>
    </row>
    <row r="96" spans="3:4">
      <c r="C96" s="33"/>
      <c r="D96" s="33"/>
    </row>
    <row r="97" spans="3:4">
      <c r="C97" s="33"/>
      <c r="D97" s="33"/>
    </row>
    <row r="98" spans="3:4">
      <c r="C98" s="33"/>
      <c r="D98" s="33"/>
    </row>
    <row r="99" spans="3:4">
      <c r="C99" s="33"/>
      <c r="D99" s="33"/>
    </row>
    <row r="100" spans="3:4">
      <c r="C100" s="33"/>
      <c r="D100" s="33"/>
    </row>
    <row r="101" spans="3:4">
      <c r="C101" s="33"/>
      <c r="D101" s="33"/>
    </row>
    <row r="102" spans="3:4">
      <c r="C102" s="33"/>
      <c r="D102" s="33"/>
    </row>
    <row r="103" spans="3:4">
      <c r="C103" s="33"/>
      <c r="D103" s="33"/>
    </row>
    <row r="104" spans="3:4">
      <c r="C104" s="33"/>
      <c r="D104" s="33"/>
    </row>
    <row r="105" spans="3:4">
      <c r="C105" s="33"/>
      <c r="D105" s="33"/>
    </row>
    <row r="106" spans="3:4">
      <c r="C106" s="33"/>
      <c r="D106" s="33"/>
    </row>
    <row r="107" spans="3:4">
      <c r="C107" s="33"/>
      <c r="D107" s="33"/>
    </row>
    <row r="108" spans="3:4">
      <c r="C108" s="33"/>
      <c r="D108" s="33"/>
    </row>
    <row r="109" spans="3:4">
      <c r="C109" s="33"/>
      <c r="D109" s="33"/>
    </row>
    <row r="110" spans="3:4">
      <c r="C110" s="33"/>
      <c r="D110" s="33"/>
    </row>
    <row r="111" spans="3:4">
      <c r="C111" s="33"/>
      <c r="D111" s="33"/>
    </row>
    <row r="112" spans="3:4">
      <c r="C112" s="33"/>
      <c r="D112" s="33"/>
    </row>
    <row r="113" spans="3:4">
      <c r="C113" s="33"/>
      <c r="D113" s="33"/>
    </row>
    <row r="114" spans="3:4">
      <c r="C114" s="33"/>
      <c r="D114" s="33"/>
    </row>
    <row r="115" spans="3:4">
      <c r="C115" s="33"/>
      <c r="D115" s="33"/>
    </row>
    <row r="116" spans="3:4">
      <c r="C116" s="33"/>
      <c r="D116" s="33"/>
    </row>
    <row r="117" spans="3:4">
      <c r="C117" s="33"/>
      <c r="D117" s="33"/>
    </row>
    <row r="118" spans="3:4">
      <c r="C118" s="33"/>
      <c r="D118" s="33"/>
    </row>
    <row r="119" spans="3:4">
      <c r="C119" s="33"/>
      <c r="D119" s="33"/>
    </row>
    <row r="120" spans="3:4">
      <c r="C120" s="33"/>
      <c r="D120" s="33"/>
    </row>
    <row r="121" spans="3:4">
      <c r="C121" s="33"/>
      <c r="D121" s="33"/>
    </row>
    <row r="122" spans="3:4">
      <c r="C122" s="33"/>
      <c r="D122" s="33"/>
    </row>
    <row r="123" spans="3:4">
      <c r="C123" s="33"/>
      <c r="D123" s="33"/>
    </row>
    <row r="124" spans="3:4">
      <c r="C124" s="33"/>
      <c r="D124" s="33"/>
    </row>
    <row r="125" spans="3:4">
      <c r="C125" s="33"/>
      <c r="D125" s="33"/>
    </row>
    <row r="126" spans="3:4">
      <c r="C126" s="33"/>
      <c r="D126" s="33"/>
    </row>
    <row r="127" spans="3:4">
      <c r="C127" s="33"/>
      <c r="D127" s="33"/>
    </row>
    <row r="128" spans="3:4">
      <c r="C128" s="33"/>
      <c r="D128" s="33"/>
    </row>
    <row r="129" spans="3:4">
      <c r="C129" s="33"/>
      <c r="D129" s="33"/>
    </row>
    <row r="130" spans="3:4">
      <c r="C130" s="33"/>
      <c r="D130" s="33"/>
    </row>
    <row r="131" spans="3:4">
      <c r="C131" s="33"/>
      <c r="D131" s="33"/>
    </row>
    <row r="132" spans="3:4">
      <c r="C132" s="33"/>
      <c r="D132" s="33"/>
    </row>
    <row r="133" spans="3:4">
      <c r="C133" s="33"/>
      <c r="D133" s="33"/>
    </row>
    <row r="134" spans="3:4">
      <c r="C134" s="33"/>
      <c r="D134" s="33"/>
    </row>
    <row r="135" spans="3:4">
      <c r="C135" s="33"/>
      <c r="D135" s="33"/>
    </row>
    <row r="136" spans="3:4">
      <c r="C136" s="33"/>
      <c r="D136" s="33"/>
    </row>
    <row r="137" spans="3:4">
      <c r="C137" s="33"/>
      <c r="D137" s="33"/>
    </row>
    <row r="138" spans="3:4">
      <c r="C138" s="33"/>
      <c r="D138" s="33"/>
    </row>
    <row r="139" spans="3:4">
      <c r="C139" s="33"/>
      <c r="D139" s="33"/>
    </row>
    <row r="140" spans="3:4">
      <c r="C140" s="33"/>
      <c r="D140" s="33"/>
    </row>
    <row r="141" spans="3:4">
      <c r="C141" s="33"/>
      <c r="D141" s="33"/>
    </row>
    <row r="142" spans="3:4">
      <c r="C142" s="33"/>
      <c r="D142" s="33"/>
    </row>
    <row r="143" spans="3:4">
      <c r="C143" s="33"/>
      <c r="D143" s="33"/>
    </row>
    <row r="144" spans="3:4">
      <c r="C144" s="33"/>
      <c r="D144" s="33"/>
    </row>
    <row r="145" spans="3:4">
      <c r="C145" s="33"/>
      <c r="D145" s="33"/>
    </row>
    <row r="146" spans="3:4">
      <c r="C146" s="33"/>
      <c r="D146" s="33"/>
    </row>
    <row r="147" spans="3:4">
      <c r="C147" s="33"/>
      <c r="D147" s="33"/>
    </row>
    <row r="148" spans="3:4">
      <c r="C148" s="33"/>
      <c r="D148" s="33"/>
    </row>
    <row r="149" spans="3:4">
      <c r="C149" s="33"/>
      <c r="D149" s="33"/>
    </row>
    <row r="150" spans="3:4">
      <c r="C150" s="33"/>
      <c r="D150" s="33"/>
    </row>
    <row r="151" spans="3:4">
      <c r="C151" s="33"/>
      <c r="D151" s="33"/>
    </row>
    <row r="152" spans="3:4">
      <c r="C152" s="33"/>
      <c r="D152" s="33"/>
    </row>
    <row r="153" spans="3:4">
      <c r="C153" s="33"/>
      <c r="D153" s="33"/>
    </row>
    <row r="154" spans="3:4">
      <c r="C154" s="33"/>
      <c r="D154" s="33"/>
    </row>
    <row r="155" spans="3:4">
      <c r="C155" s="33"/>
      <c r="D155" s="33"/>
    </row>
    <row r="156" spans="3:4">
      <c r="C156" s="33"/>
      <c r="D156" s="33"/>
    </row>
    <row r="157" spans="3:4">
      <c r="C157" s="33"/>
      <c r="D157" s="33"/>
    </row>
    <row r="158" spans="3:4">
      <c r="C158" s="33"/>
      <c r="D158" s="33"/>
    </row>
    <row r="159" spans="3:4">
      <c r="C159" s="33"/>
      <c r="D159" s="33"/>
    </row>
    <row r="160" spans="3:4">
      <c r="C160" s="33"/>
      <c r="D160" s="33"/>
    </row>
    <row r="161" spans="3:4">
      <c r="C161" s="33"/>
      <c r="D161" s="33"/>
    </row>
    <row r="162" spans="3:4">
      <c r="C162" s="33"/>
      <c r="D162" s="33"/>
    </row>
    <row r="163" spans="3:4">
      <c r="C163" s="33"/>
      <c r="D163" s="33"/>
    </row>
    <row r="164" spans="3:4">
      <c r="C164" s="33"/>
      <c r="D164" s="33"/>
    </row>
    <row r="165" spans="3:4">
      <c r="C165" s="33"/>
      <c r="D165" s="33"/>
    </row>
    <row r="166" spans="3:4">
      <c r="C166" s="33"/>
      <c r="D166" s="33"/>
    </row>
    <row r="167" spans="3:4">
      <c r="C167" s="33"/>
      <c r="D167" s="33"/>
    </row>
    <row r="168" spans="3:4">
      <c r="C168" s="33"/>
      <c r="D168" s="33"/>
    </row>
    <row r="169" spans="3:4">
      <c r="C169" s="33"/>
      <c r="D169" s="33"/>
    </row>
    <row r="170" spans="3:4">
      <c r="C170" s="33"/>
      <c r="D170" s="33"/>
    </row>
    <row r="171" spans="3:4">
      <c r="C171" s="33"/>
      <c r="D171" s="33"/>
    </row>
    <row r="172" spans="3:4">
      <c r="C172" s="33"/>
      <c r="D172" s="33"/>
    </row>
    <row r="173" spans="3:4">
      <c r="C173" s="33"/>
      <c r="D173" s="33"/>
    </row>
    <row r="174" spans="3:4">
      <c r="C174" s="33"/>
      <c r="D174" s="33"/>
    </row>
    <row r="175" spans="3:4">
      <c r="C175" s="33"/>
      <c r="D175" s="33"/>
    </row>
    <row r="176" spans="3:4">
      <c r="C176" s="33"/>
      <c r="D176" s="33"/>
    </row>
    <row r="177" spans="3:4">
      <c r="C177" s="33"/>
      <c r="D177" s="33"/>
    </row>
    <row r="178" spans="3:4">
      <c r="C178" s="33"/>
      <c r="D178" s="33"/>
    </row>
    <row r="179" spans="3:4">
      <c r="C179" s="33"/>
      <c r="D179" s="33"/>
    </row>
    <row r="180" spans="3:4">
      <c r="C180" s="33"/>
      <c r="D180" s="33"/>
    </row>
    <row r="181" spans="3:4">
      <c r="C181" s="33"/>
      <c r="D181" s="33"/>
    </row>
    <row r="182" spans="3:4">
      <c r="C182" s="33"/>
      <c r="D182" s="33"/>
    </row>
    <row r="183" spans="3:4">
      <c r="C183" s="33"/>
      <c r="D183" s="33"/>
    </row>
    <row r="184" spans="3:4">
      <c r="C184" s="33"/>
      <c r="D184" s="33"/>
    </row>
    <row r="185" spans="3:4">
      <c r="C185" s="33"/>
      <c r="D185" s="33"/>
    </row>
    <row r="186" spans="3:4">
      <c r="C186" s="33"/>
      <c r="D186" s="33"/>
    </row>
    <row r="187" spans="3:4">
      <c r="C187" s="33"/>
      <c r="D187" s="33"/>
    </row>
    <row r="188" spans="3:4">
      <c r="C188" s="33"/>
      <c r="D188" s="33"/>
    </row>
    <row r="189" spans="3:4">
      <c r="C189" s="33"/>
      <c r="D189" s="33"/>
    </row>
    <row r="190" spans="3:4">
      <c r="C190" s="33"/>
      <c r="D190" s="33"/>
    </row>
    <row r="191" spans="3:4">
      <c r="C191" s="33"/>
      <c r="D191" s="33"/>
    </row>
    <row r="192" spans="3:4">
      <c r="C192" s="33"/>
      <c r="D192" s="33"/>
    </row>
    <row r="193" spans="3:4">
      <c r="C193" s="33"/>
      <c r="D193" s="33"/>
    </row>
    <row r="194" spans="3:4">
      <c r="C194" s="33"/>
      <c r="D194" s="33"/>
    </row>
    <row r="195" spans="3:4">
      <c r="C195" s="33"/>
      <c r="D195" s="33"/>
    </row>
    <row r="196" spans="3:4">
      <c r="C196" s="33"/>
      <c r="D196" s="33"/>
    </row>
    <row r="197" spans="3:4">
      <c r="C197" s="33"/>
      <c r="D197" s="33"/>
    </row>
    <row r="198" spans="3:4">
      <c r="C198" s="33"/>
      <c r="D198" s="33"/>
    </row>
    <row r="199" spans="3:4">
      <c r="C199" s="33"/>
      <c r="D199" s="33"/>
    </row>
    <row r="200" spans="3:4">
      <c r="C200" s="33"/>
      <c r="D200" s="33"/>
    </row>
    <row r="201" spans="3:4">
      <c r="C201" s="33"/>
      <c r="D201" s="33"/>
    </row>
    <row r="202" spans="3:4">
      <c r="C202" s="33"/>
      <c r="D202" s="33"/>
    </row>
    <row r="203" spans="3:4">
      <c r="C203" s="33"/>
      <c r="D203" s="33"/>
    </row>
    <row r="204" spans="3:4">
      <c r="C204" s="33"/>
      <c r="D204" s="33"/>
    </row>
    <row r="205" spans="3:4">
      <c r="C205" s="33"/>
      <c r="D205" s="33"/>
    </row>
    <row r="206" spans="3:4">
      <c r="C206" s="33"/>
      <c r="D206" s="33"/>
    </row>
    <row r="207" spans="3:4">
      <c r="C207" s="33"/>
      <c r="D207" s="33"/>
    </row>
    <row r="208" spans="3:4">
      <c r="C208" s="33"/>
      <c r="D208" s="33"/>
    </row>
    <row r="209" spans="3:4">
      <c r="C209" s="33"/>
      <c r="D209" s="33"/>
    </row>
    <row r="210" spans="3:4">
      <c r="C210" s="33"/>
      <c r="D210" s="33"/>
    </row>
    <row r="211" spans="3:4">
      <c r="C211" s="33"/>
      <c r="D211" s="33"/>
    </row>
    <row r="212" spans="3:4">
      <c r="C212" s="33"/>
      <c r="D212" s="33"/>
    </row>
    <row r="213" spans="3:4">
      <c r="C213" s="33"/>
      <c r="D213" s="33"/>
    </row>
    <row r="214" spans="3:4">
      <c r="C214" s="33"/>
      <c r="D214" s="33"/>
    </row>
    <row r="215" spans="3:4">
      <c r="C215" s="33"/>
      <c r="D215" s="33"/>
    </row>
    <row r="216" spans="3:4">
      <c r="C216" s="33"/>
      <c r="D216" s="33"/>
    </row>
    <row r="217" spans="3:4">
      <c r="C217" s="33"/>
      <c r="D217" s="33"/>
    </row>
    <row r="218" spans="3:4">
      <c r="C218" s="33"/>
      <c r="D218" s="33"/>
    </row>
    <row r="219" spans="3:4">
      <c r="C219" s="33"/>
      <c r="D219" s="33"/>
    </row>
    <row r="220" spans="3:4">
      <c r="C220" s="33"/>
      <c r="D220" s="33"/>
    </row>
    <row r="221" spans="3:4">
      <c r="C221" s="33"/>
      <c r="D221" s="33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2024-01-26T03:09:24Z</dcterms:modified>
</cp:coreProperties>
</file>