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42C4AD6-0195-4C1F-AC56-308B51528BC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E23" i="1"/>
  <c r="F23" i="1"/>
  <c r="G23" i="1"/>
  <c r="I23" i="1"/>
  <c r="Q23" i="1"/>
  <c r="E24" i="1"/>
  <c r="F24" i="1"/>
  <c r="G24" i="1"/>
  <c r="I24" i="1"/>
  <c r="Q24" i="1"/>
  <c r="C7" i="1"/>
  <c r="E21" i="1"/>
  <c r="F21" i="1"/>
  <c r="G21" i="1"/>
  <c r="I21" i="1"/>
  <c r="B2" i="1"/>
  <c r="C9" i="1"/>
  <c r="Q21" i="1"/>
  <c r="D9" i="1"/>
  <c r="F15" i="1"/>
  <c r="C17" i="1"/>
  <c r="C11" i="1"/>
  <c r="C12" i="1"/>
  <c r="C16" i="1" l="1"/>
  <c r="D18" i="1" s="1"/>
  <c r="C15" i="1"/>
  <c r="F17" i="1" s="1"/>
  <c r="O22" i="1"/>
  <c r="O21" i="1"/>
  <c r="O23" i="1"/>
  <c r="O24" i="1"/>
  <c r="F16" i="1"/>
  <c r="F18" i="1" l="1"/>
  <c r="C18" i="1"/>
</calcChain>
</file>

<file path=xl/sharedStrings.xml><?xml version="1.0" encoding="utf-8"?>
<sst xmlns="http://schemas.openxmlformats.org/spreadsheetml/2006/main" count="52" uniqueCount="50">
  <si>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</si>
  <si>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</si>
  <si>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</si>
  <si>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</si>
  <si>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</si>
  <si>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</si>
  <si>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</si>
  <si>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</si>
  <si>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</si>
  <si>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</si>
  <si>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</si>
  <si>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</si>
  <si>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</si>
  <si>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</si>
  <si>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</si>
  <si>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</si>
  <si>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</si>
  <si>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</si>
  <si>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</si>
  <si>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</si>
  <si>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</si>
  <si>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</si>
  <si>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</si>
  <si>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</si>
  <si>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</si>
  <si>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</si>
  <si>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</si>
  <si>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</si>
  <si>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</si>
  <si>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</si>
  <si>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</si>
  <si>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</si>
  <si>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</si>
  <si>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</si>
  <si>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</si>
  <si>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</si>
  <si>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</si>
  <si>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</si>
  <si>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</si>
  <si>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</si>
  <si>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</si>
  <si>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add star</t>
  </si>
  <si>
    <t>Local time</t>
  </si>
  <si>
    <t>AQ Cir / 9015-0071</t>
  </si>
  <si>
    <t>J.M. Kreiner, 2004, Acta Astronomica, vol. 54, pp 207-210.</t>
  </si>
  <si>
    <t>GCVS 4</t>
  </si>
  <si>
    <t>IBVS 5542</t>
  </si>
  <si>
    <t>OEJV 0048</t>
  </si>
  <si>
    <t>I</t>
  </si>
  <si>
    <t>OEJV 0155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</si>
</sst>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6" fillId="0" borderId="0" xfId="0" applyFont="1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AQ Cir - O-C Diagr.</a:t>
            </a:r>
          </a:p>
        </c:rich>
      </c:tx>
      <c:layout>
        <c:manualLayout>
          <c:xMode val="edge"/>
          <c:yMode val="edge"/>
          <c:x val="0.38646616541353385"/>
          <c:y val="3.59280998966038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12604</c:v>
                </c:pt>
                <c:pt idx="2">
                  <c:v>22051</c:v>
                </c:pt>
                <c:pt idx="3">
                  <c:v>23960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9A-4D1B-8AE0-6A3FC497237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12604</c:v>
                </c:pt>
                <c:pt idx="2">
                  <c:v>22051</c:v>
                </c:pt>
                <c:pt idx="3">
                  <c:v>23960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-2.0570399996358901E-2</c:v>
                </c:pt>
                <c:pt idx="2">
                  <c:v>5.0967399998626206E-2</c:v>
                </c:pt>
                <c:pt idx="3">
                  <c:v>5.770400000619702E-2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9A-4D1B-8AE0-6A3FC497237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12604</c:v>
                </c:pt>
                <c:pt idx="2">
                  <c:v>22051</c:v>
                </c:pt>
                <c:pt idx="3">
                  <c:v>23960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9A-4D1B-8AE0-6A3FC497237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12604</c:v>
                </c:pt>
                <c:pt idx="2">
                  <c:v>22051</c:v>
                </c:pt>
                <c:pt idx="3">
                  <c:v>23960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9A-4D1B-8AE0-6A3FC497237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12604</c:v>
                </c:pt>
                <c:pt idx="2">
                  <c:v>22051</c:v>
                </c:pt>
                <c:pt idx="3">
                  <c:v>23960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9A-4D1B-8AE0-6A3FC497237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12604</c:v>
                </c:pt>
                <c:pt idx="2">
                  <c:v>22051</c:v>
                </c:pt>
                <c:pt idx="3">
                  <c:v>23960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9A-4D1B-8AE0-6A3FC497237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12604</c:v>
                </c:pt>
                <c:pt idx="2">
                  <c:v>22051</c:v>
                </c:pt>
                <c:pt idx="3">
                  <c:v>23960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9A-4D1B-8AE0-6A3FC497237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12604</c:v>
                </c:pt>
                <c:pt idx="2">
                  <c:v>22051</c:v>
                </c:pt>
                <c:pt idx="3">
                  <c:v>23960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-1.6868325124406822E-2</c:v>
                </c:pt>
                <c:pt idx="1">
                  <c:v>1.6584860639967121E-2</c:v>
                </c:pt>
                <c:pt idx="2">
                  <c:v>4.1658824930354346E-2</c:v>
                </c:pt>
                <c:pt idx="3">
                  <c:v>4.6725639562549673E-2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9A-4D1B-8AE0-6A3FC497237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12604</c:v>
                </c:pt>
                <c:pt idx="2">
                  <c:v>22051</c:v>
                </c:pt>
                <c:pt idx="3">
                  <c:v>23960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9A-4D1B-8AE0-6A3FC4972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477872"/>
        <c:axId val="1"/>
      </c:scatterChart>
      <c:valAx>
        <c:axId val="516477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98799013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09273840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6477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700310188498"/>
          <c:w val="0.7142857142857143"/>
          <c:h val="5.98803785890400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18</xdr:row>
      <xdr:rowOff>95250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0E0C5C1-2C3B-8E3F-F53B-BC86F9C21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43</v>
      </c>
      <c r="F1" s="32" t="s">
        <v>41</v>
      </c>
      <c r="G1" s="33"/>
      <c r="H1" s="28"/>
      <c r="I1" s="34"/>
      <c r="J1" s="35"/>
      <c r="K1" s="31"/>
      <c r="L1" s="36"/>
      <c r="M1" s="37"/>
      <c r="N1" s="37"/>
      <c r="O1" s="38"/>
    </row>
    <row r="2" spans="1:15" x14ac:dyDescent="0.2">
      <c r="A2" t="s">
        <v>23</v>
      </c>
      <c r="B2">
        <f>O1</f>
        <v>0</v>
      </c>
      <c r="C2" s="27"/>
      <c r="D2" s="3"/>
    </row>
    <row r="4" spans="1:15" x14ac:dyDescent="0.2">
      <c r="A4" s="5" t="s">
        <v>0</v>
      </c>
      <c r="C4">
        <v>28656.35</v>
      </c>
      <c r="D4">
        <v>0.57284000000000002</v>
      </c>
    </row>
    <row r="5" spans="1:15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>
        <f>+C4</f>
        <v>28656.35</v>
      </c>
    </row>
    <row r="8" spans="1:15" x14ac:dyDescent="0.2">
      <c r="A8" t="s">
        <v>3</v>
      </c>
      <c r="C8">
        <v>1.1457025999999999</v>
      </c>
      <c r="D8" t="s">
        <v>44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-1.6868325124406822E-2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2.6541721488713061E-6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29">
        <v>1</v>
      </c>
    </row>
    <row r="15" spans="1:15" x14ac:dyDescent="0.2">
      <c r="A15" s="12" t="s">
        <v>17</v>
      </c>
      <c r="B15" s="10"/>
      <c r="C15" s="13">
        <f ca="1">(C7+C11)+(C8+C12)*INT(MAX(F21:F3533))</f>
        <v>56107.431021639561</v>
      </c>
      <c r="E15" s="14" t="s">
        <v>30</v>
      </c>
      <c r="F15" s="30">
        <f ca="1">NOW()+15018.5+$C$5/24</f>
        <v>60335.675414120371</v>
      </c>
    </row>
    <row r="16" spans="1:15" x14ac:dyDescent="0.2">
      <c r="A16" s="16" t="s">
        <v>4</v>
      </c>
      <c r="B16" s="10"/>
      <c r="C16" s="17">
        <f ca="1">+C8+C12</f>
        <v>1.1457052541721489</v>
      </c>
      <c r="E16" s="14" t="s">
        <v>35</v>
      </c>
      <c r="F16" s="15">
        <f ca="1">ROUND(2*(F15-$C$7)/$C$8,0)/2+F14</f>
        <v>27651.5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36</v>
      </c>
      <c r="F17" s="23">
        <f ca="1">ROUND(2*(F15-$C$15)/$C$16,0)/2+F14</f>
        <v>3691.5</v>
      </c>
    </row>
    <row r="18" spans="1:21" ht="14.25" thickTop="1" thickBot="1" x14ac:dyDescent="0.25">
      <c r="A18" s="16" t="s">
        <v>5</v>
      </c>
      <c r="B18" s="10"/>
      <c r="C18" s="19">
        <f ca="1">+C15</f>
        <v>56107.431021639561</v>
      </c>
      <c r="D18" s="20">
        <f ca="1">+C16</f>
        <v>1.1457052541721489</v>
      </c>
      <c r="E18" s="14" t="s">
        <v>31</v>
      </c>
      <c r="F18" s="18">
        <f ca="1">+$C$15+$C$16*F17-15018.5-$C$5/24</f>
        <v>45318.697800749382</v>
      </c>
    </row>
    <row r="19" spans="1:21" ht="13.5" thickTop="1" x14ac:dyDescent="0.2">
      <c r="F19" s="39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45</v>
      </c>
      <c r="B21" s="3"/>
      <c r="C21">
        <v>28656.35</v>
      </c>
      <c r="D21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-1.6868325124406822E-2</v>
      </c>
      <c r="Q21" s="2">
        <f>+C21-15018.5</f>
        <v>13637.849999999999</v>
      </c>
    </row>
    <row r="22" spans="1:21" x14ac:dyDescent="0.2">
      <c r="A22" t="s">
        <v>46</v>
      </c>
      <c r="B22" s="3"/>
      <c r="C22">
        <v>43096.764999999999</v>
      </c>
      <c r="E22">
        <f>+(C22-C$7)/C$8</f>
        <v>12603.982045602412</v>
      </c>
      <c r="F22">
        <f>ROUND(2*E22,0)/2</f>
        <v>12604</v>
      </c>
      <c r="G22">
        <f>+C22-(C$7+F22*C$8)</f>
        <v>-2.0570399996358901E-2</v>
      </c>
      <c r="I22">
        <f>+G22</f>
        <v>-2.0570399996358901E-2</v>
      </c>
      <c r="O22">
        <f ca="1">+C$11+C$12*$F22</f>
        <v>1.6584860639967121E-2</v>
      </c>
      <c r="Q22" s="2">
        <f>+C22-15018.5</f>
        <v>28078.264999999999</v>
      </c>
    </row>
    <row r="23" spans="1:21" x14ac:dyDescent="0.2">
      <c r="A23" t="s">
        <v>47</v>
      </c>
      <c r="B23" s="3" t="s">
        <v>48</v>
      </c>
      <c r="C23">
        <v>53920.288999999997</v>
      </c>
      <c r="D23">
        <v>7.0000000000000001E-3</v>
      </c>
      <c r="E23">
        <f>+(C23-C$7)/C$8</f>
        <v>22051.044485715578</v>
      </c>
      <c r="F23">
        <f>ROUND(2*E23,0)/2</f>
        <v>22051</v>
      </c>
      <c r="G23">
        <f>+C23-(C$7+F23*C$8)</f>
        <v>5.0967399998626206E-2</v>
      </c>
      <c r="I23">
        <f>+G23</f>
        <v>5.0967399998626206E-2</v>
      </c>
      <c r="O23">
        <f ca="1">+C$11+C$12*$F23</f>
        <v>4.1658824930354346E-2</v>
      </c>
      <c r="Q23" s="2">
        <f>+C23-15018.5</f>
        <v>38901.788999999997</v>
      </c>
    </row>
    <row r="24" spans="1:21" x14ac:dyDescent="0.2">
      <c r="A24" t="s">
        <v>49</v>
      </c>
      <c r="B24" s="3" t="s">
        <v>48</v>
      </c>
      <c r="C24">
        <v>56107.442000000003</v>
      </c>
      <c r="D24">
        <v>2E-3</v>
      </c>
      <c r="E24">
        <f>+(C24-C$7)/C$8</f>
        <v>23960.050365600993</v>
      </c>
      <c r="F24">
        <f>ROUND(2*E24,0)/2</f>
        <v>23960</v>
      </c>
      <c r="G24">
        <f>+C24-(C$7+F24*C$8)</f>
        <v>5.770400000619702E-2</v>
      </c>
      <c r="I24">
        <f>+G24</f>
        <v>5.770400000619702E-2</v>
      </c>
      <c r="O24">
        <f ca="1">+C$11+C$12*$F24</f>
        <v>4.6725639562549673E-2</v>
      </c>
      <c r="Q24" s="2">
        <f>+C24-15018.5</f>
        <v>41088.942000000003</v>
      </c>
    </row>
    <row r="25" spans="1:21" x14ac:dyDescent="0.2">
      <c r="B25" s="3"/>
      <c r="Q25" s="2"/>
    </row>
    <row r="26" spans="1:21" x14ac:dyDescent="0.2">
      <c r="B26" s="3"/>
      <c r="Q26" s="2"/>
    </row>
    <row r="27" spans="1:21" x14ac:dyDescent="0.2">
      <c r="B27" s="3"/>
      <c r="Q27" s="2"/>
    </row>
    <row r="28" spans="1:21" x14ac:dyDescent="0.2">
      <c r="B28" s="3"/>
      <c r="Q28" s="2"/>
    </row>
    <row r="29" spans="1:21" x14ac:dyDescent="0.2">
      <c r="B29" s="3"/>
      <c r="Q29" s="2"/>
    </row>
    <row r="30" spans="1:21" x14ac:dyDescent="0.2">
      <c r="B30" s="3"/>
      <c r="Q30" s="2"/>
    </row>
    <row r="31" spans="1:21" x14ac:dyDescent="0.2">
      <c r="B31" s="3"/>
      <c r="Q31" s="2"/>
    </row>
    <row r="32" spans="1:21" x14ac:dyDescent="0.2">
      <c r="B32" s="3"/>
      <c r="Q32" s="2"/>
    </row>
    <row r="33" spans="2:17" x14ac:dyDescent="0.2">
      <c r="B33" s="3"/>
      <c r="Q33" s="2"/>
    </row>
    <row r="34" spans="2:17" x14ac:dyDescent="0.2">
      <c r="B34" s="3"/>
    </row>
    <row r="35" spans="2:17" x14ac:dyDescent="0.2">
      <c r="B35" s="3"/>
    </row>
    <row r="36" spans="2:17" x14ac:dyDescent="0.2">
      <c r="B36" s="3"/>
    </row>
    <row r="37" spans="2:17" x14ac:dyDescent="0.2">
      <c r="B37" s="3"/>
    </row>
    <row r="38" spans="2:17" x14ac:dyDescent="0.2">
      <c r="B38" s="3"/>
    </row>
    <row r="39" spans="2:17" x14ac:dyDescent="0.2">
      <c r="B39" s="3"/>
    </row>
    <row r="40" spans="2:17" x14ac:dyDescent="0.2">
      <c r="B40" s="3"/>
    </row>
    <row r="41" spans="2:17" x14ac:dyDescent="0.2">
      <c r="B41" s="3"/>
    </row>
    <row r="42" spans="2:17" x14ac:dyDescent="0.2">
      <c r="B42" s="3"/>
    </row>
    <row r="43" spans="2:17" x14ac:dyDescent="0.2">
      <c r="B43" s="3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2024-01-26T03:12:35Z</dcterms:modified>
</cp:coreProperties>
</file>