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AD2503-8FB9-47CC-9DD4-70D120B8D23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E14" i="1"/>
  <c r="E15" i="1" s="1"/>
  <c r="C17" i="1"/>
  <c r="Q22" i="1"/>
  <c r="C7" i="1"/>
  <c r="E23" i="1"/>
  <c r="F23" i="1"/>
  <c r="C8" i="1"/>
  <c r="Q21" i="1"/>
  <c r="E21" i="1"/>
  <c r="F21" i="1"/>
  <c r="G21" i="1"/>
  <c r="H21" i="1"/>
  <c r="E22" i="1"/>
  <c r="F22" i="1"/>
  <c r="G22" i="1"/>
  <c r="G23" i="1"/>
  <c r="J23" i="1"/>
  <c r="I22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<sst xmlns="http://schemas.openxmlformats.org/spreadsheetml/2006/main" count="49" uniqueCount="47">
  <si>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</si>
  <si>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</si>
  <si>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</si>
  <si>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</si>
  <si>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</si>
  <si>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</si>
  <si>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</si>
  <si>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</si>
  <si>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</si>
  <si>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</si>
  <si>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</si>
  <si>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</si>
  <si>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</si>
  <si>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</si>
  <si>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</si>
  <si>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</si>
  <si>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</si>
  <si>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</si>
  <si>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</si>
  <si>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</si>
  <si>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</si>
  <si>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</si>
  <si>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</si>
  <si>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</si>
  <si>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</si>
  <si>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</si>
  <si>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</si>
  <si>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</si>
  <si>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</si>
  <si>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</si>
  <si>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</si>
  <si>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</si>
  <si>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</si>
  <si>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</si>
  <si>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</si>
  <si>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</si>
  <si>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</si>
  <si>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</si>
  <si>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</si>
  <si>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AT Cir / GSC 9017-1182               </t>
  </si>
  <si>
    <t xml:space="preserve">EA/DM     </t>
  </si>
  <si>
    <t>IBVS 5809</t>
  </si>
  <si>
    <t>Add cycle</t>
  </si>
  <si>
    <t>Old Cycle</t>
  </si>
  <si>
    <t>OEJV 0130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</si>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</sst>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D3-479B-9525-7BA9CA95A1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3.9850000001024455E-2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D3-479B-9525-7BA9CA95A1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4.8099999999976717E-2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D3-479B-9525-7BA9CA95A1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D3-479B-9525-7BA9CA95A1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D3-479B-9525-7BA9CA95A1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D3-479B-9525-7BA9CA95A1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D3-479B-9525-7BA9CA95A1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267</c:v>
                </c:pt>
                <c:pt idx="2">
                  <c:v>882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3.6268292684406157E-2</c:v>
                </c:pt>
                <c:pt idx="1">
                  <c:v>3.9850000001024455E-2</c:v>
                </c:pt>
                <c:pt idx="2">
                  <c:v>4.8099999999976717E-2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D3-479B-9525-7BA9CA95A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7696"/>
        <c:axId val="1"/>
      </c:scatterChart>
      <c:valAx>
        <c:axId val="68166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1</xdr:rowOff>
    </xdr:from>
    <xdr:to>
      <xdr:col>18</xdr:col>
      <xdr:colOff>85725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F0681C-8BD1-4555-2D2B-447EC8436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22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38</v>
      </c>
      <c r="C4" s="8">
        <v>52503.25</v>
      </c>
      <c r="D4" s="9">
        <v>3.25745</v>
      </c>
    </row>
    <row r="5" spans="1:7" x14ac:dyDescent="0.2">
      <c r="C5" s="31" t="s">
        <v>36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52503.25</v>
      </c>
    </row>
    <row r="8" spans="1:7" x14ac:dyDescent="0.2">
      <c r="A8" t="s">
        <v>2</v>
      </c>
      <c r="C8">
        <f>D4</f>
        <v>3.25745</v>
      </c>
      <c r="D8" s="30"/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3.6268292684406157E-2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15</v>
      </c>
      <c r="B12" s="12"/>
      <c r="C12" s="24">
        <f ca="1">SLOPE(INDIRECT($G$11):G992,INDIRECT($F$11):F992)</f>
        <v>1.3414634144637825E-5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16" t="s">
        <v>42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60335.675962152774</v>
      </c>
    </row>
    <row r="15" spans="1:7" x14ac:dyDescent="0.2">
      <c r="A15" s="14" t="s">
        <v>16</v>
      </c>
      <c r="B15" s="12"/>
      <c r="C15" s="15">
        <f ca="1">(C7+C11)+(C8+C12)*INT(MAX(F21:F3533))</f>
        <v>55376.368999999999</v>
      </c>
      <c r="D15" s="16" t="s">
        <v>43</v>
      </c>
      <c r="E15" s="17">
        <f ca="1">ROUND(2*(E14-$C$7)/$C$8,0)/2+E13</f>
        <v>2405.5</v>
      </c>
    </row>
    <row r="16" spans="1:7" x14ac:dyDescent="0.2">
      <c r="A16" s="18" t="s">
        <v>3</v>
      </c>
      <c r="B16" s="12"/>
      <c r="C16" s="19">
        <f ca="1">+C8+C12</f>
        <v>3.2574634146341448</v>
      </c>
      <c r="D16" s="16" t="s">
        <v>31</v>
      </c>
      <c r="E16" s="26">
        <f ca="1">ROUND(2*(E14-$C$15)/$C$16,0)/2+E13</f>
        <v>1523.5</v>
      </c>
    </row>
    <row r="17" spans="1:17" ht="13.5" thickBot="1" x14ac:dyDescent="0.25">
      <c r="A17" s="16" t="s">
        <v>27</v>
      </c>
      <c r="B17" s="12"/>
      <c r="C17" s="12">
        <f>COUNT(C21:C2191)</f>
        <v>3</v>
      </c>
      <c r="D17" s="16" t="s">
        <v>32</v>
      </c>
      <c r="E17" s="20">
        <f ca="1">+$C$15+$C$16*E16-15018.5-$C$9/24</f>
        <v>45321.010345528455</v>
      </c>
    </row>
    <row r="18" spans="1:17" ht="14.25" thickTop="1" thickBot="1" x14ac:dyDescent="0.25">
      <c r="A18" s="18" t="s">
        <v>4</v>
      </c>
      <c r="B18" s="12"/>
      <c r="C18" s="21">
        <f ca="1">+C15</f>
        <v>55376.368999999999</v>
      </c>
      <c r="D18" s="22">
        <f ca="1">+C16</f>
        <v>3.2574634146341448</v>
      </c>
      <c r="E18" s="23" t="s">
        <v>33</v>
      </c>
    </row>
    <row r="19" spans="1:17" ht="13.5" thickTop="1" x14ac:dyDescent="0.2">
      <c r="A19" s="27" t="s">
        <v>34</v>
      </c>
      <c r="E19" s="28">
        <v>22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26</v>
      </c>
      <c r="J20" s="7" t="s">
        <v>45</v>
      </c>
      <c r="K20" s="7" t="s">
        <v>46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37</v>
      </c>
      <c r="B21" s="32" t="s">
        <v>35</v>
      </c>
      <c r="C21" s="33">
        <v>52503.25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3.6268292684406157E-2</v>
      </c>
      <c r="Q21" s="2">
        <f>+C21-15018.5</f>
        <v>37484.75</v>
      </c>
    </row>
    <row r="22" spans="1:17" x14ac:dyDescent="0.2">
      <c r="A22" s="34" t="s">
        <v>41</v>
      </c>
      <c r="B22" s="35"/>
      <c r="C22" s="34">
        <v>53373.029000000002</v>
      </c>
      <c r="D22" s="34">
        <v>4.0000000000000001E-3</v>
      </c>
      <c r="E22">
        <f>+(C22-C$7)/C$8</f>
        <v>267.01223349552635</v>
      </c>
      <c r="F22">
        <f>ROUND(2*E22,0)/2</f>
        <v>267</v>
      </c>
      <c r="G22">
        <f>+C22-(C$7+F22*C$8)</f>
        <v>3.9850000001024455E-2</v>
      </c>
      <c r="I22">
        <f>+G22</f>
        <v>3.9850000001024455E-2</v>
      </c>
      <c r="O22">
        <f ca="1">+C$11+C$12*$F22</f>
        <v>3.9850000001024455E-2</v>
      </c>
      <c r="Q22" s="2">
        <f>+C22-15018.5</f>
        <v>38354.529000000002</v>
      </c>
    </row>
    <row r="23" spans="1:17" x14ac:dyDescent="0.2">
      <c r="A23" s="36" t="s">
        <v>44</v>
      </c>
      <c r="B23" s="37" t="s">
        <v>35</v>
      </c>
      <c r="C23" s="38">
        <v>55376.368999999999</v>
      </c>
      <c r="D23" s="38">
        <v>8.0000000000000002E-3</v>
      </c>
      <c r="E23">
        <f>+(C23-C$7)/C$8</f>
        <v>882.01476615143713</v>
      </c>
      <c r="F23">
        <f>ROUND(2*E23,0)/2</f>
        <v>882</v>
      </c>
      <c r="G23">
        <f>+C23-(C$7+F23*C$8)</f>
        <v>4.8099999999976717E-2</v>
      </c>
      <c r="J23">
        <f>+G23</f>
        <v>4.8099999999976717E-2</v>
      </c>
      <c r="O23">
        <f ca="1">+C$11+C$12*$F23</f>
        <v>4.8099999999976717E-2</v>
      </c>
      <c r="Q23" s="2">
        <f>+C23-15018.5</f>
        <v>40357.868999999999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2024-01-26T03:13:23Z</dcterms:modified>
</cp:coreProperties>
</file>