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59D64F2-B738-422C-A3F1-E1C2EABF10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3" i="1"/>
  <c r="D23" i="1"/>
  <c r="Q22" i="1"/>
  <c r="C7" i="1"/>
  <c r="E23" i="1"/>
  <c r="F23" i="1"/>
  <c r="C8" i="1"/>
  <c r="G11" i="1"/>
  <c r="Q21" i="1"/>
  <c r="E15" i="1"/>
  <c r="C17" i="1"/>
  <c r="E21" i="1"/>
  <c r="F21" i="1"/>
  <c r="G21" i="1"/>
  <c r="E22" i="1"/>
  <c r="F22" i="1"/>
  <c r="G22" i="1"/>
  <c r="I22" i="1"/>
  <c r="G23" i="1"/>
  <c r="J23" i="1"/>
  <c r="H21" i="1"/>
  <c r="C12" i="1"/>
  <c r="C16" i="1" l="1"/>
  <c r="D18" i="1" s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<sst xmlns="http://schemas.openxmlformats.org/spreadsheetml/2006/main" count="47" uniqueCount="45">
  <si>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</si>
  <si>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</si>
  <si>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</si>
  <si>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</si>
  <si>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</si>
  <si>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</si>
  <si>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</si>
  <si>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</si>
  <si>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</si>
  <si>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</si>
  <si>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</si>
  <si>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</si>
  <si>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</si>
  <si>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</si>
  <si>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</si>
  <si>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</si>
  <si>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</si>
  <si>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</si>
  <si>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</si>
  <si>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</si>
  <si>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</si>
  <si>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</si>
  <si>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</si>
  <si>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</si>
  <si>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</si>
  <si>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</si>
  <si>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</si>
  <si>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</si>
  <si>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</si>
  <si>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</si>
  <si>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</si>
  <si>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</si>
  <si>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</si>
  <si>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</si>
  <si>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</si>
  <si>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</si>
  <si>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</si>
  <si>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</si>
  <si>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</si>
  <si>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BB Cir / GSC 8692-1510               </t>
  </si>
  <si>
    <t xml:space="preserve">EA/SD:    </t>
  </si>
  <si>
    <t>IBVS 5809</t>
  </si>
  <si>
    <t>OEJV 0073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</si>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</sst>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C8-47AD-8632-31CB4C5E87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1.6130000003613532E-2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C8-47AD-8632-31CB4C5E87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2.3386999993817881E-2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C8-47AD-8632-31CB4C5E87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C8-47AD-8632-31CB4C5E87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C8-47AD-8632-31CB4C5E87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C8-47AD-8632-31CB4C5E87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C8-47AD-8632-31CB4C5E87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230</c:v>
                </c:pt>
                <c:pt idx="2">
                  <c:v>577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2.6924411071805997E-3</c:v>
                </c:pt>
                <c:pt idx="1">
                  <c:v>1.1652943753344925E-2</c:v>
                </c:pt>
                <c:pt idx="2">
                  <c:v>2.5171615136905884E-2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C8-47AD-8632-31CB4C5E8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9136"/>
        <c:axId val="1"/>
      </c:scatterChart>
      <c:valAx>
        <c:axId val="68166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9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B7D972-8630-D92C-4CC1-166B6D002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22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38</v>
      </c>
      <c r="C4" s="8">
        <v>52501.197099999998</v>
      </c>
      <c r="D4" s="9">
        <v>3.0871689999999998</v>
      </c>
    </row>
    <row r="5" spans="1:7" x14ac:dyDescent="0.2">
      <c r="C5" s="31" t="s">
        <v>36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52501.197099999998</v>
      </c>
    </row>
    <row r="8" spans="1:7" x14ac:dyDescent="0.2">
      <c r="A8" t="s">
        <v>2</v>
      </c>
      <c r="C8">
        <f>D4</f>
        <v>3.0871689999999998</v>
      </c>
      <c r="D8" s="30"/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2.6924411071805997E-3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3.8958707157236199E-5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54282.518784615131</v>
      </c>
      <c r="D15" s="16" t="s">
        <v>30</v>
      </c>
      <c r="E15" s="17">
        <f ca="1">TODAY()+15018.5-B9/24</f>
        <v>60335.5</v>
      </c>
    </row>
    <row r="16" spans="1:7" x14ac:dyDescent="0.2">
      <c r="A16" s="18" t="s">
        <v>3</v>
      </c>
      <c r="B16" s="12"/>
      <c r="C16" s="19">
        <f ca="1">+C8+C12</f>
        <v>3.087207958707157</v>
      </c>
      <c r="D16" s="16" t="s">
        <v>31</v>
      </c>
      <c r="E16" s="17">
        <f ca="1">ROUND(2*(E15-C15)/C16,0)/2+1</f>
        <v>1961.5</v>
      </c>
    </row>
    <row r="17" spans="1:17" ht="13.5" thickBot="1" x14ac:dyDescent="0.25">
      <c r="A17" s="16" t="s">
        <v>27</v>
      </c>
      <c r="B17" s="12"/>
      <c r="C17" s="12">
        <f>COUNT(C21:C2174)</f>
        <v>3</v>
      </c>
      <c r="D17" s="16" t="s">
        <v>32</v>
      </c>
      <c r="E17" s="20">
        <f ca="1">+C15+C16*E16-15018.5-C9/24</f>
        <v>45319.973028952554</v>
      </c>
    </row>
    <row r="18" spans="1:17" ht="14.25" thickTop="1" thickBot="1" x14ac:dyDescent="0.25">
      <c r="A18" s="18" t="s">
        <v>4</v>
      </c>
      <c r="B18" s="12"/>
      <c r="C18" s="21">
        <f ca="1">+C15</f>
        <v>54282.518784615131</v>
      </c>
      <c r="D18" s="22">
        <f ca="1">+C16</f>
        <v>3.087207958707157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26</v>
      </c>
      <c r="J20" s="7" t="s">
        <v>43</v>
      </c>
      <c r="K20" s="7" t="s">
        <v>44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37</v>
      </c>
      <c r="B21" s="32" t="s">
        <v>35</v>
      </c>
      <c r="C21" s="33">
        <v>52501.197099999998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2.6924411071805997E-3</v>
      </c>
      <c r="Q21" s="2">
        <f>+C21-15018.5</f>
        <v>37482.697099999998</v>
      </c>
    </row>
    <row r="22" spans="1:17" x14ac:dyDescent="0.2">
      <c r="A22" s="36" t="s">
        <v>41</v>
      </c>
      <c r="B22" s="34"/>
      <c r="C22" s="36">
        <v>53211.2621</v>
      </c>
      <c r="D22" s="36">
        <v>4.0000000000000002E-4</v>
      </c>
      <c r="E22">
        <f>+(C22-C$7)/C$8</f>
        <v>230.00522485163668</v>
      </c>
      <c r="F22">
        <f>ROUND(2*E22,0)/2</f>
        <v>230</v>
      </c>
      <c r="G22">
        <f>+C22-(C$7+F22*C$8)</f>
        <v>1.6130000003613532E-2</v>
      </c>
      <c r="I22">
        <f>+G22</f>
        <v>1.6130000003613532E-2</v>
      </c>
      <c r="O22">
        <f ca="1">+C$11+C$12*$F22</f>
        <v>1.1652943753344925E-2</v>
      </c>
      <c r="Q22" s="2">
        <f>+C22-15018.5</f>
        <v>38192.7621</v>
      </c>
    </row>
    <row r="23" spans="1:17" x14ac:dyDescent="0.2">
      <c r="A23" s="35" t="s">
        <v>42</v>
      </c>
      <c r="B23" s="32" t="s">
        <v>35</v>
      </c>
      <c r="C23" s="33">
        <v>54282.516999999993</v>
      </c>
      <c r="D23" s="33">
        <f>0.005</f>
        <v>5.0000000000000001E-3</v>
      </c>
      <c r="E23">
        <f>+(C23-C$7)/C$8</f>
        <v>577.00757554898848</v>
      </c>
      <c r="F23">
        <f>ROUND(2*E23,0)/2</f>
        <v>577</v>
      </c>
      <c r="G23">
        <f>+C23-(C$7+F23*C$8)</f>
        <v>2.3386999993817881E-2</v>
      </c>
      <c r="J23">
        <f>+G23</f>
        <v>2.3386999993817881E-2</v>
      </c>
      <c r="O23">
        <f ca="1">+C$11+C$12*$F23</f>
        <v>2.5171615136905884E-2</v>
      </c>
      <c r="Q23" s="2">
        <f>+C23-15018.5</f>
        <v>39264.016999999993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2024-01-26T03:15:59Z</dcterms:modified>
</cp:coreProperties>
</file>