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3428167-51C4-40CD-BB40-DD3C28418F6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E25" i="1"/>
  <c r="F25" i="1"/>
  <c r="G25" i="1"/>
  <c r="I25" i="1"/>
  <c r="E28" i="1"/>
  <c r="F28" i="1"/>
  <c r="Q21" i="1"/>
  <c r="Q22" i="1"/>
  <c r="Q23" i="1"/>
  <c r="Q24" i="1"/>
  <c r="Q25" i="1"/>
  <c r="Q26" i="1"/>
  <c r="G11" i="1"/>
  <c r="F11" i="1"/>
  <c r="E14" i="1"/>
  <c r="C17" i="1"/>
  <c r="Q28" i="1"/>
  <c r="C7" i="1"/>
  <c r="E21" i="1"/>
  <c r="F21" i="1"/>
  <c r="C8" i="1"/>
  <c r="Q27" i="1"/>
  <c r="E22" i="1"/>
  <c r="F22" i="1"/>
  <c r="G22" i="1"/>
  <c r="I22" i="1"/>
  <c r="E27" i="1"/>
  <c r="F27" i="1"/>
  <c r="G27" i="1"/>
  <c r="H27" i="1"/>
  <c r="E24" i="1"/>
  <c r="F24" i="1"/>
  <c r="G24" i="1"/>
  <c r="I24" i="1"/>
  <c r="G21" i="1"/>
  <c r="G23" i="1"/>
  <c r="I23" i="1"/>
  <c r="G28" i="1"/>
  <c r="I28" i="1"/>
  <c r="E26" i="1"/>
  <c r="F26" i="1"/>
  <c r="G26" i="1"/>
  <c r="I26" i="1"/>
  <c r="I21" i="1"/>
  <c r="C12" i="1"/>
  <c r="C16" i="1" l="1"/>
  <c r="D18" i="1" s="1"/>
  <c r="E15" i="1"/>
  <c r="C11" i="1"/>
  <c r="O23" i="1" l="1"/>
  <c r="O26" i="1"/>
  <c r="O25" i="1"/>
  <c r="O27" i="1"/>
  <c r="O21" i="1"/>
  <c r="O24" i="1"/>
  <c r="O22" i="1"/>
  <c r="O28" i="1"/>
  <c r="C15" i="1"/>
  <c r="C18" i="1" l="1"/>
  <c r="E16" i="1"/>
  <c r="E17" i="1" s="1"/>
</calcChain>
</file>

<file path=xl/sharedStrings.xml><?xml version="1.0" encoding="utf-8"?>
<sst xmlns="http://schemas.openxmlformats.org/spreadsheetml/2006/main" count="66" uniqueCount="49">
  <si>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</si>
  <si>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</si>
  <si>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</si>
  <si>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</si>
  <si>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</si>
  <si>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</si>
  <si>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</si>
  <si>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</si>
  <si>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</si>
  <si>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</si>
  <si>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</si>
  <si>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</si>
  <si>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</si>
  <si>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</si>
  <si>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</si>
  <si>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</si>
  <si>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</si>
  <si>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</si>
  <si>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</si>
  <si>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</si>
  <si>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</si>
  <si>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</si>
  <si>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</si>
  <si>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</si>
  <si>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</si>
  <si>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</si>
  <si>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</si>
  <si>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</si>
  <si>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</si>
  <si>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</si>
  <si>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</si>
  <si>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</si>
  <si>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</si>
  <si>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</si>
  <si>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</si>
  <si>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</si>
  <si>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</si>
  <si>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</si>
  <si>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</si>
  <si>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</si>
  <si>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BD Cir / GSC 8684-3159               </t>
  </si>
  <si>
    <t xml:space="preserve">EA/KE:    </t>
  </si>
  <si>
    <t>IBVS 5809</t>
  </si>
  <si>
    <t>Add cycle</t>
  </si>
  <si>
    <t>Old Cycle</t>
  </si>
  <si>
    <t>IBVS 2436</t>
  </si>
  <si>
    <t>pg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</si>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</sst>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BD Cir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0.01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-2105</c:v>
                </c:pt>
                <c:pt idx="1">
                  <c:v>-2058</c:v>
                </c:pt>
                <c:pt idx="2">
                  <c:v>-2048</c:v>
                </c:pt>
                <c:pt idx="3">
                  <c:v>-2006</c:v>
                </c:pt>
                <c:pt idx="4">
                  <c:v>-2005</c:v>
                </c:pt>
                <c:pt idx="5">
                  <c:v>-1150</c:v>
                </c:pt>
                <c:pt idx="6">
                  <c:v>0</c:v>
                </c:pt>
                <c:pt idx="7">
                  <c:v>132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D7-4504-8892-862D6E299C1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-2105</c:v>
                </c:pt>
                <c:pt idx="1">
                  <c:v>-2058</c:v>
                </c:pt>
                <c:pt idx="2">
                  <c:v>-2048</c:v>
                </c:pt>
                <c:pt idx="3">
                  <c:v>-2006</c:v>
                </c:pt>
                <c:pt idx="4">
                  <c:v>-2005</c:v>
                </c:pt>
                <c:pt idx="5">
                  <c:v>-1150</c:v>
                </c:pt>
                <c:pt idx="6">
                  <c:v>0</c:v>
                </c:pt>
                <c:pt idx="7">
                  <c:v>132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2.6499999949010089E-3</c:v>
                </c:pt>
                <c:pt idx="1">
                  <c:v>-2.6460000000952277E-2</c:v>
                </c:pt>
                <c:pt idx="2">
                  <c:v>-0.12576000000262866</c:v>
                </c:pt>
                <c:pt idx="3">
                  <c:v>-0.15122000000701519</c:v>
                </c:pt>
                <c:pt idx="4">
                  <c:v>6.264999999984866E-2</c:v>
                </c:pt>
                <c:pt idx="5">
                  <c:v>-2.4499999999534339E-2</c:v>
                </c:pt>
                <c:pt idx="7">
                  <c:v>8.4000000060768798E-4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D7-4504-8892-862D6E299C1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-2105</c:v>
                </c:pt>
                <c:pt idx="1">
                  <c:v>-2058</c:v>
                </c:pt>
                <c:pt idx="2">
                  <c:v>-2048</c:v>
                </c:pt>
                <c:pt idx="3">
                  <c:v>-2006</c:v>
                </c:pt>
                <c:pt idx="4">
                  <c:v>-2005</c:v>
                </c:pt>
                <c:pt idx="5">
                  <c:v>-1150</c:v>
                </c:pt>
                <c:pt idx="6">
                  <c:v>0</c:v>
                </c:pt>
                <c:pt idx="7">
                  <c:v>132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D7-4504-8892-862D6E299C1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-2105</c:v>
                </c:pt>
                <c:pt idx="1">
                  <c:v>-2058</c:v>
                </c:pt>
                <c:pt idx="2">
                  <c:v>-2048</c:v>
                </c:pt>
                <c:pt idx="3">
                  <c:v>-2006</c:v>
                </c:pt>
                <c:pt idx="4">
                  <c:v>-2005</c:v>
                </c:pt>
                <c:pt idx="5">
                  <c:v>-1150</c:v>
                </c:pt>
                <c:pt idx="6">
                  <c:v>0</c:v>
                </c:pt>
                <c:pt idx="7">
                  <c:v>132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D7-4504-8892-862D6E299C1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-2105</c:v>
                </c:pt>
                <c:pt idx="1">
                  <c:v>-2058</c:v>
                </c:pt>
                <c:pt idx="2">
                  <c:v>-2048</c:v>
                </c:pt>
                <c:pt idx="3">
                  <c:v>-2006</c:v>
                </c:pt>
                <c:pt idx="4">
                  <c:v>-2005</c:v>
                </c:pt>
                <c:pt idx="5">
                  <c:v>-1150</c:v>
                </c:pt>
                <c:pt idx="6">
                  <c:v>0</c:v>
                </c:pt>
                <c:pt idx="7">
                  <c:v>132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D7-4504-8892-862D6E299C1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-2105</c:v>
                </c:pt>
                <c:pt idx="1">
                  <c:v>-2058</c:v>
                </c:pt>
                <c:pt idx="2">
                  <c:v>-2048</c:v>
                </c:pt>
                <c:pt idx="3">
                  <c:v>-2006</c:v>
                </c:pt>
                <c:pt idx="4">
                  <c:v>-2005</c:v>
                </c:pt>
                <c:pt idx="5">
                  <c:v>-1150</c:v>
                </c:pt>
                <c:pt idx="6">
                  <c:v>0</c:v>
                </c:pt>
                <c:pt idx="7">
                  <c:v>132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D7-4504-8892-862D6E299C1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-2105</c:v>
                </c:pt>
                <c:pt idx="1">
                  <c:v>-2058</c:v>
                </c:pt>
                <c:pt idx="2">
                  <c:v>-2048</c:v>
                </c:pt>
                <c:pt idx="3">
                  <c:v>-2006</c:v>
                </c:pt>
                <c:pt idx="4">
                  <c:v>-2005</c:v>
                </c:pt>
                <c:pt idx="5">
                  <c:v>-1150</c:v>
                </c:pt>
                <c:pt idx="6">
                  <c:v>0</c:v>
                </c:pt>
                <c:pt idx="7">
                  <c:v>132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D7-4504-8892-862D6E299C1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-2105</c:v>
                </c:pt>
                <c:pt idx="1">
                  <c:v>-2058</c:v>
                </c:pt>
                <c:pt idx="2">
                  <c:v>-2048</c:v>
                </c:pt>
                <c:pt idx="3">
                  <c:v>-2006</c:v>
                </c:pt>
                <c:pt idx="4">
                  <c:v>-2005</c:v>
                </c:pt>
                <c:pt idx="5">
                  <c:v>-1150</c:v>
                </c:pt>
                <c:pt idx="6">
                  <c:v>0</c:v>
                </c:pt>
                <c:pt idx="7">
                  <c:v>132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-4.8414584996614343E-2</c:v>
                </c:pt>
                <c:pt idx="1">
                  <c:v>-4.7361141432679943E-2</c:v>
                </c:pt>
                <c:pt idx="2">
                  <c:v>-4.7137004504183261E-2</c:v>
                </c:pt>
                <c:pt idx="3">
                  <c:v>-4.6195629404497202E-2</c:v>
                </c:pt>
                <c:pt idx="4">
                  <c:v>-4.6173215711647529E-2</c:v>
                </c:pt>
                <c:pt idx="5">
                  <c:v>-2.7009508325181262E-2</c:v>
                </c:pt>
                <c:pt idx="6">
                  <c:v>-1.2337615480628866E-3</c:v>
                </c:pt>
                <c:pt idx="7">
                  <c:v>1.7248459080933093E-3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D7-4504-8892-862D6E299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297368"/>
        <c:axId val="1"/>
      </c:scatterChart>
      <c:valAx>
        <c:axId val="669297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297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08270676691728"/>
          <c:y val="0.92375366568914952"/>
          <c:w val="0.6676691729323309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A14BDD6-3AC2-967C-6001-17EC2205F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selection activeCell="E3" sqref="E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22</v>
      </c>
      <c r="B2" t="s">
        <v>41</v>
      </c>
      <c r="C2" s="3"/>
      <c r="D2" s="3"/>
    </row>
    <row r="3" spans="1:7" ht="13.5" thickBot="1" x14ac:dyDescent="0.25"/>
    <row r="4" spans="1:7" ht="14.25" thickTop="1" thickBot="1" x14ac:dyDescent="0.25">
      <c r="A4" s="5" t="s">
        <v>39</v>
      </c>
      <c r="C4" s="8">
        <v>52500.61</v>
      </c>
      <c r="D4" s="9">
        <v>6.7911299999999999</v>
      </c>
    </row>
    <row r="5" spans="1:7" x14ac:dyDescent="0.2">
      <c r="C5" s="31" t="s">
        <v>37</v>
      </c>
    </row>
    <row r="6" spans="1:7" x14ac:dyDescent="0.2">
      <c r="A6" s="5" t="s">
        <v>0</v>
      </c>
    </row>
    <row r="7" spans="1:7" x14ac:dyDescent="0.2">
      <c r="A7" t="s">
        <v>1</v>
      </c>
      <c r="C7">
        <f>C4</f>
        <v>52500.61</v>
      </c>
    </row>
    <row r="8" spans="1:7" x14ac:dyDescent="0.2">
      <c r="A8" t="s">
        <v>2</v>
      </c>
      <c r="C8">
        <f>D4</f>
        <v>6.7911299999999999</v>
      </c>
      <c r="D8" s="30"/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7" x14ac:dyDescent="0.2">
      <c r="A11" s="12" t="s">
        <v>14</v>
      </c>
      <c r="B11" s="12"/>
      <c r="C11" s="24">
        <f ca="1">INTERCEPT(INDIRECT($G$11):G992,INDIRECT($F$11):F992)</f>
        <v>-1.2337615480628866E-3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15</v>
      </c>
      <c r="B12" s="12"/>
      <c r="C12" s="24">
        <f ca="1">SLOPE(INDIRECT($G$11):G992,INDIRECT($F$11):F992)</f>
        <v>2.2413692849668151E-5</v>
      </c>
      <c r="D12" s="3"/>
      <c r="E12" s="12"/>
    </row>
    <row r="13" spans="1:7" x14ac:dyDescent="0.2">
      <c r="A13" s="12" t="s">
        <v>17</v>
      </c>
      <c r="B13" s="12"/>
      <c r="C13" s="3" t="s">
        <v>12</v>
      </c>
      <c r="D13" s="16" t="s">
        <v>43</v>
      </c>
      <c r="E13" s="13">
        <v>1</v>
      </c>
    </row>
    <row r="14" spans="1:7" x14ac:dyDescent="0.2">
      <c r="A14" s="12"/>
      <c r="B14" s="12"/>
      <c r="C14" s="12"/>
      <c r="D14" s="16" t="s">
        <v>31</v>
      </c>
      <c r="E14" s="17">
        <f ca="1">NOW()+15018.5+$C$9/24</f>
        <v>60335.678330092589</v>
      </c>
    </row>
    <row r="15" spans="1:7" x14ac:dyDescent="0.2">
      <c r="A15" s="14" t="s">
        <v>16</v>
      </c>
      <c r="B15" s="12"/>
      <c r="C15" s="15">
        <f ca="1">(C7+C11)+(C8+C12)*INT(MAX(F21:F3533))</f>
        <v>53397.040884845912</v>
      </c>
      <c r="D15" s="16" t="s">
        <v>44</v>
      </c>
      <c r="E15" s="17">
        <f ca="1">ROUND(2*(E14-$C$7)/$C$8,0)/2+E13</f>
        <v>1154.5</v>
      </c>
    </row>
    <row r="16" spans="1:7" x14ac:dyDescent="0.2">
      <c r="A16" s="18" t="s">
        <v>3</v>
      </c>
      <c r="B16" s="12"/>
      <c r="C16" s="19">
        <f ca="1">+C8+C12</f>
        <v>6.7911524136928492</v>
      </c>
      <c r="D16" s="16" t="s">
        <v>32</v>
      </c>
      <c r="E16" s="26">
        <f ca="1">ROUND(2*(E14-$C$15)/$C$16,0)/2+E13</f>
        <v>1022.5</v>
      </c>
    </row>
    <row r="17" spans="1:17" ht="13.5" thickBot="1" x14ac:dyDescent="0.25">
      <c r="A17" s="16" t="s">
        <v>28</v>
      </c>
      <c r="B17" s="12"/>
      <c r="C17" s="12">
        <f>COUNT(C21:C2191)</f>
        <v>8</v>
      </c>
      <c r="D17" s="16" t="s">
        <v>33</v>
      </c>
      <c r="E17" s="20">
        <f ca="1">+$C$15+$C$16*E16-15018.5-$C$9/24</f>
        <v>45322.890061180187</v>
      </c>
    </row>
    <row r="18" spans="1:17" ht="14.25" thickTop="1" thickBot="1" x14ac:dyDescent="0.25">
      <c r="A18" s="18" t="s">
        <v>4</v>
      </c>
      <c r="B18" s="12"/>
      <c r="C18" s="21">
        <f ca="1">+C15</f>
        <v>53397.040884845912</v>
      </c>
      <c r="D18" s="22">
        <f ca="1">+C16</f>
        <v>6.7911524136928492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38</v>
      </c>
      <c r="I20" s="7" t="s">
        <v>27</v>
      </c>
      <c r="J20" s="7" t="s">
        <v>48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7" x14ac:dyDescent="0.2">
      <c r="A21" s="36" t="s">
        <v>45</v>
      </c>
      <c r="B21" s="37" t="s">
        <v>36</v>
      </c>
      <c r="C21" s="36">
        <v>38205.284</v>
      </c>
      <c r="D21" s="36" t="s">
        <v>46</v>
      </c>
      <c r="E21">
        <f t="shared" ref="E21:E28" si="0">+(C21-C$7)/C$8</f>
        <v>-2104.9996097851167</v>
      </c>
      <c r="F21">
        <f t="shared" ref="F21:F28" si="1">ROUND(2*E21,0)/2</f>
        <v>-2105</v>
      </c>
      <c r="G21">
        <f t="shared" ref="G21:G28" si="2">+C21-(C$7+F21*C$8)</f>
        <v>2.6499999949010089E-3</v>
      </c>
      <c r="I21">
        <f t="shared" ref="I21:I26" si="3">+G21</f>
        <v>2.6499999949010089E-3</v>
      </c>
      <c r="O21">
        <f t="shared" ref="O21:O28" ca="1" si="4">+C$11+C$12*$F21</f>
        <v>-4.8414584996614343E-2</v>
      </c>
      <c r="Q21" s="2">
        <f t="shared" ref="Q21:Q28" si="5">+C21-15018.5</f>
        <v>23186.784</v>
      </c>
    </row>
    <row r="22" spans="1:17" x14ac:dyDescent="0.2">
      <c r="A22" s="36" t="s">
        <v>45</v>
      </c>
      <c r="B22" s="37" t="s">
        <v>36</v>
      </c>
      <c r="C22" s="36">
        <v>38524.438000000002</v>
      </c>
      <c r="D22" s="36" t="s">
        <v>46</v>
      </c>
      <c r="E22">
        <f t="shared" si="0"/>
        <v>-2058.0038962587964</v>
      </c>
      <c r="F22">
        <f t="shared" si="1"/>
        <v>-2058</v>
      </c>
      <c r="G22">
        <f t="shared" si="2"/>
        <v>-2.6460000000952277E-2</v>
      </c>
      <c r="I22">
        <f t="shared" si="3"/>
        <v>-2.6460000000952277E-2</v>
      </c>
      <c r="O22">
        <f t="shared" ca="1" si="4"/>
        <v>-4.7361141432679943E-2</v>
      </c>
      <c r="Q22" s="2">
        <f t="shared" si="5"/>
        <v>23505.938000000002</v>
      </c>
    </row>
    <row r="23" spans="1:17" x14ac:dyDescent="0.2">
      <c r="A23" s="36" t="s">
        <v>45</v>
      </c>
      <c r="B23" s="37" t="s">
        <v>36</v>
      </c>
      <c r="C23" s="36">
        <v>38592.25</v>
      </c>
      <c r="D23" s="36" t="s">
        <v>46</v>
      </c>
      <c r="E23">
        <f t="shared" si="0"/>
        <v>-2048.0185182731007</v>
      </c>
      <c r="F23">
        <f t="shared" si="1"/>
        <v>-2048</v>
      </c>
      <c r="G23">
        <f t="shared" si="2"/>
        <v>-0.12576000000262866</v>
      </c>
      <c r="I23">
        <f t="shared" si="3"/>
        <v>-0.12576000000262866</v>
      </c>
      <c r="O23">
        <f t="shared" ca="1" si="4"/>
        <v>-4.7137004504183261E-2</v>
      </c>
      <c r="Q23" s="2">
        <f t="shared" si="5"/>
        <v>23573.75</v>
      </c>
    </row>
    <row r="24" spans="1:17" x14ac:dyDescent="0.2">
      <c r="A24" s="36" t="s">
        <v>45</v>
      </c>
      <c r="B24" s="37" t="s">
        <v>36</v>
      </c>
      <c r="C24" s="36">
        <v>38877.451999999997</v>
      </c>
      <c r="D24" s="36" t="s">
        <v>46</v>
      </c>
      <c r="E24">
        <f t="shared" si="0"/>
        <v>-2006.022267280998</v>
      </c>
      <c r="F24">
        <f t="shared" si="1"/>
        <v>-2006</v>
      </c>
      <c r="G24">
        <f t="shared" si="2"/>
        <v>-0.15122000000701519</v>
      </c>
      <c r="I24">
        <f t="shared" si="3"/>
        <v>-0.15122000000701519</v>
      </c>
      <c r="O24">
        <f t="shared" ca="1" si="4"/>
        <v>-4.6195629404497202E-2</v>
      </c>
      <c r="Q24" s="2">
        <f t="shared" si="5"/>
        <v>23858.951999999997</v>
      </c>
    </row>
    <row r="25" spans="1:17" x14ac:dyDescent="0.2">
      <c r="A25" s="36" t="s">
        <v>45</v>
      </c>
      <c r="B25" s="37" t="s">
        <v>36</v>
      </c>
      <c r="C25" s="36">
        <v>38884.457000000002</v>
      </c>
      <c r="D25" s="36" t="s">
        <v>46</v>
      </c>
      <c r="E25">
        <f t="shared" si="0"/>
        <v>-2004.9907747311565</v>
      </c>
      <c r="F25">
        <f t="shared" si="1"/>
        <v>-2005</v>
      </c>
      <c r="G25">
        <f t="shared" si="2"/>
        <v>6.264999999984866E-2</v>
      </c>
      <c r="I25">
        <f t="shared" si="3"/>
        <v>6.264999999984866E-2</v>
      </c>
      <c r="O25">
        <f t="shared" ca="1" si="4"/>
        <v>-4.6173215711647529E-2</v>
      </c>
      <c r="Q25" s="2">
        <f t="shared" si="5"/>
        <v>23865.957000000002</v>
      </c>
    </row>
    <row r="26" spans="1:17" x14ac:dyDescent="0.2">
      <c r="A26" s="36" t="s">
        <v>45</v>
      </c>
      <c r="B26" s="37" t="s">
        <v>36</v>
      </c>
      <c r="C26" s="36">
        <v>44690.786</v>
      </c>
      <c r="D26" s="36" t="s">
        <v>47</v>
      </c>
      <c r="E26">
        <f t="shared" si="0"/>
        <v>-1150.0036076470337</v>
      </c>
      <c r="F26">
        <f t="shared" si="1"/>
        <v>-1150</v>
      </c>
      <c r="G26">
        <f t="shared" si="2"/>
        <v>-2.4499999999534339E-2</v>
      </c>
      <c r="I26">
        <f t="shared" si="3"/>
        <v>-2.4499999999534339E-2</v>
      </c>
      <c r="O26">
        <f t="shared" ca="1" si="4"/>
        <v>-2.7009508325181262E-2</v>
      </c>
      <c r="Q26" s="2">
        <f t="shared" si="5"/>
        <v>29672.286</v>
      </c>
    </row>
    <row r="27" spans="1:17" x14ac:dyDescent="0.2">
      <c r="A27" s="33" t="s">
        <v>38</v>
      </c>
      <c r="B27" s="32" t="s">
        <v>36</v>
      </c>
      <c r="C27" s="33">
        <v>52500.61</v>
      </c>
      <c r="D27" s="29"/>
      <c r="E27">
        <f t="shared" si="0"/>
        <v>0</v>
      </c>
      <c r="F27">
        <f t="shared" si="1"/>
        <v>0</v>
      </c>
      <c r="G27">
        <f t="shared" si="2"/>
        <v>0</v>
      </c>
      <c r="H27">
        <f>+G27</f>
        <v>0</v>
      </c>
      <c r="O27">
        <f t="shared" ca="1" si="4"/>
        <v>-1.2337615480628866E-3</v>
      </c>
      <c r="Q27" s="2">
        <f t="shared" si="5"/>
        <v>37482.11</v>
      </c>
    </row>
    <row r="28" spans="1:17" x14ac:dyDescent="0.2">
      <c r="A28" s="34" t="s">
        <v>42</v>
      </c>
      <c r="B28" s="35" t="s">
        <v>36</v>
      </c>
      <c r="C28" s="34">
        <v>53397.04</v>
      </c>
      <c r="D28" s="34">
        <v>0.01</v>
      </c>
      <c r="E28">
        <f t="shared" si="0"/>
        <v>132.00012369075549</v>
      </c>
      <c r="F28">
        <f t="shared" si="1"/>
        <v>132</v>
      </c>
      <c r="G28">
        <f t="shared" si="2"/>
        <v>8.4000000060768798E-4</v>
      </c>
      <c r="I28">
        <f>+G28</f>
        <v>8.4000000060768798E-4</v>
      </c>
      <c r="O28">
        <f t="shared" ca="1" si="4"/>
        <v>1.7248459080933093E-3</v>
      </c>
      <c r="Q28" s="2">
        <f t="shared" si="5"/>
        <v>38378.54</v>
      </c>
    </row>
    <row r="29" spans="1:17" x14ac:dyDescent="0.2">
      <c r="C29" s="10"/>
      <c r="D29" s="10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2024-01-26T03:16:47Z</dcterms:modified>
</cp:coreProperties>
</file>