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824313A-F061-4757-95CA-59F7570817D2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3" r:id="rId1"/>
    <sheet name="Active 2 (VSX)" sheetId="1" r:id="rId2"/>
    <sheet name="Active 3" sheetId="2" r:id="rId3"/>
  </sheets>
  <calcPr calcId="181029"/>
</workbook>
</file>

<file path=xl/calcChain.xml><?xml version="1.0" encoding="utf-8"?>
<calcChain xmlns="http://schemas.openxmlformats.org/spreadsheetml/2006/main">
  <c r="C9" i="3" l="1"/>
  <c r="D9" i="3"/>
  <c r="E24" i="3"/>
  <c r="F24" i="3"/>
  <c r="G24" i="3"/>
  <c r="I24" i="3"/>
  <c r="E21" i="3"/>
  <c r="F21" i="3"/>
  <c r="G21" i="3"/>
  <c r="I21" i="3"/>
  <c r="E22" i="3"/>
  <c r="F22" i="3"/>
  <c r="G22" i="3"/>
  <c r="I22" i="3"/>
  <c r="E23" i="3"/>
  <c r="F23" i="3"/>
  <c r="G23" i="3"/>
  <c r="I23" i="3"/>
  <c r="E25" i="3"/>
  <c r="F25" i="3"/>
  <c r="G25" i="3"/>
  <c r="K25" i="3"/>
  <c r="F16" i="3"/>
  <c r="F17" i="3" s="1"/>
  <c r="C17" i="3"/>
  <c r="Q24" i="3"/>
  <c r="Q21" i="3"/>
  <c r="Q22" i="3"/>
  <c r="Q23" i="3"/>
  <c r="Q25" i="3"/>
  <c r="D9" i="2"/>
  <c r="E9" i="2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K25" i="2"/>
  <c r="F16" i="2"/>
  <c r="F17" i="2" s="1"/>
  <c r="C17" i="2"/>
  <c r="Q21" i="2"/>
  <c r="Q22" i="2"/>
  <c r="Q23" i="2"/>
  <c r="Q24" i="2"/>
  <c r="Q25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K25" i="1"/>
  <c r="E21" i="1"/>
  <c r="F21" i="1"/>
  <c r="G21" i="1"/>
  <c r="I21" i="1"/>
  <c r="Q22" i="1"/>
  <c r="Q23" i="1"/>
  <c r="Q24" i="1"/>
  <c r="Q25" i="1"/>
  <c r="D9" i="1"/>
  <c r="E9" i="1"/>
  <c r="F16" i="1"/>
  <c r="F17" i="1" s="1"/>
  <c r="C17" i="1"/>
  <c r="Q21" i="1"/>
  <c r="C11" i="3"/>
  <c r="C11" i="1"/>
  <c r="C11" i="2"/>
  <c r="C12" i="1"/>
  <c r="C12" i="2"/>
  <c r="C12" i="3"/>
  <c r="C16" i="3" l="1"/>
  <c r="D18" i="3" s="1"/>
  <c r="C16" i="2"/>
  <c r="D18" i="2" s="1"/>
  <c r="C16" i="1"/>
  <c r="D18" i="1" s="1"/>
  <c r="O24" i="2"/>
  <c r="S24" i="2" s="1"/>
  <c r="O25" i="2"/>
  <c r="S25" i="2" s="1"/>
  <c r="O23" i="2"/>
  <c r="S23" i="2" s="1"/>
  <c r="O21" i="2"/>
  <c r="S21" i="2" s="1"/>
  <c r="C15" i="2"/>
  <c r="O22" i="2"/>
  <c r="S22" i="2" s="1"/>
  <c r="O25" i="1"/>
  <c r="S25" i="1" s="1"/>
  <c r="O23" i="1"/>
  <c r="S23" i="1" s="1"/>
  <c r="O22" i="1"/>
  <c r="S22" i="1" s="1"/>
  <c r="O21" i="1"/>
  <c r="S21" i="1" s="1"/>
  <c r="O24" i="1"/>
  <c r="S24" i="1" s="1"/>
  <c r="C15" i="1"/>
  <c r="O23" i="3"/>
  <c r="S23" i="3" s="1"/>
  <c r="O25" i="3"/>
  <c r="S25" i="3" s="1"/>
  <c r="O24" i="3"/>
  <c r="S24" i="3" s="1"/>
  <c r="O21" i="3"/>
  <c r="S21" i="3" s="1"/>
  <c r="O22" i="3"/>
  <c r="S22" i="3" s="1"/>
  <c r="C15" i="3"/>
  <c r="F18" i="1" l="1"/>
  <c r="F19" i="1" s="1"/>
  <c r="S19" i="2"/>
  <c r="C18" i="3"/>
  <c r="F18" i="3"/>
  <c r="F19" i="3" s="1"/>
  <c r="C18" i="2"/>
  <c r="F18" i="2"/>
  <c r="F19" i="2" s="1"/>
  <c r="S19" i="3"/>
  <c r="S19" i="1"/>
  <c r="C18" i="1"/>
</calcChain>
</file>

<file path=xl/sharedStrings.xml><?xml version="1.0" encoding="utf-8"?>
<sst xmlns="http://schemas.openxmlformats.org/spreadsheetml/2006/main" count="195" uniqueCount="58">
  <si>
    <t>as of 2019-07-14</t>
  </si>
  <si>
    <t>found by ToMcat 2019-07-14</t>
  </si>
  <si>
    <t>OEJV</t>
  </si>
  <si>
    <t>I</t>
  </si>
  <si>
    <t>II</t>
  </si>
  <si>
    <t>OEJV 0160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</si>
  <si>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</si>
  <si>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</si>
  <si>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</si>
  <si>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</si>
  <si>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</si>
  <si>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</si>
  <si>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</si>
  <si>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</si>
  <si>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</si>
  <si>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</si>
  <si>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</si>
  <si>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</si>
  <si>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</si>
  <si>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</si>
  <si>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</si>
  <si>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</si>
  <si>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</si>
  <si>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</si>
  <si>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</si>
  <si>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</si>
  <si>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</si>
  <si>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</si>
  <si>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</si>
  <si>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</si>
  <si>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</si>
  <si>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</si>
  <si>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</si>
  <si>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</si>
  <si>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</si>
  <si>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</si>
  <si>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</si>
  <si>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</si>
  <si>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</si>
  <si>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</si>
  <si>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</si>
  <si>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</si>
  <si>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</si>
  <si>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</si>
  <si>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</si>
  <si>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</si>
  <si>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</si>
  <si>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</si>
  <si>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CL Cir</t>
  </si>
  <si>
    <t>G8688-1451</t>
  </si>
  <si>
    <t>EA</t>
  </si>
  <si>
    <t>pr_0</t>
  </si>
  <si>
    <t>A0V</t>
  </si>
  <si>
    <t>CL Cir / GSC 8688-1451</t>
  </si>
  <si>
    <t>VSX</t>
  </si>
  <si>
    <t>OEJV 0116</t>
  </si>
  <si>
    <t>OEJV 0048</t>
  </si>
  <si>
    <t>All files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</si>
</sst>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2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3" fillId="0" borderId="0" xfId="0" applyFont="1" applyAlignment="1"/>
    <xf numFmtId="0" fontId="3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Cir - O-C Diagr.</a:t>
            </a:r>
          </a:p>
        </c:rich>
      </c:tx>
      <c:layout>
        <c:manualLayout>
          <c:xMode val="edge"/>
          <c:yMode val="edge"/>
          <c:x val="0.40150375939849625"/>
          <c:y val="3.8011695906432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181.5</c:v>
                </c:pt>
                <c:pt idx="3">
                  <c:v>415</c:v>
                </c:pt>
                <c:pt idx="4">
                  <c:v>415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26-4BE4-9E5A-DDF457C32F4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181.5</c:v>
                </c:pt>
                <c:pt idx="3">
                  <c:v>415</c:v>
                </c:pt>
                <c:pt idx="4">
                  <c:v>415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-1.9500000053085387E-3</c:v>
                </c:pt>
                <c:pt idx="2">
                  <c:v>9.315000000060536E-2</c:v>
                </c:pt>
                <c:pt idx="3">
                  <c:v>-4.5941368749481626E-2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26-4BE4-9E5A-DDF457C32F4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181.5</c:v>
                </c:pt>
                <c:pt idx="3">
                  <c:v>415</c:v>
                </c:pt>
                <c:pt idx="4">
                  <c:v>415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26-4BE4-9E5A-DDF457C32F4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181.5</c:v>
                </c:pt>
                <c:pt idx="3">
                  <c:v>415</c:v>
                </c:pt>
                <c:pt idx="4">
                  <c:v>415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4">
                  <c:v>7.5789999995322432E-2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26-4BE4-9E5A-DDF457C32F4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181.5</c:v>
                </c:pt>
                <c:pt idx="3">
                  <c:v>415</c:v>
                </c:pt>
                <c:pt idx="4">
                  <c:v>415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26-4BE4-9E5A-DDF457C32F4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181.5</c:v>
                </c:pt>
                <c:pt idx="3">
                  <c:v>415</c:v>
                </c:pt>
                <c:pt idx="4">
                  <c:v>415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26-4BE4-9E5A-DDF457C32F4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0.01</c:v>
                  </c:pt>
                  <c:pt idx="3">
                    <c:v>0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181.5</c:v>
                </c:pt>
                <c:pt idx="3">
                  <c:v>415</c:v>
                </c:pt>
                <c:pt idx="4">
                  <c:v>415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26-4BE4-9E5A-DDF457C32F4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181.5</c:v>
                </c:pt>
                <c:pt idx="3">
                  <c:v>415</c:v>
                </c:pt>
                <c:pt idx="4">
                  <c:v>415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3.3039842148822489E-2</c:v>
                </c:pt>
                <c:pt idx="1">
                  <c:v>3.3034352654082298E-2</c:v>
                </c:pt>
                <c:pt idx="2">
                  <c:v>3.1047155558132127E-2</c:v>
                </c:pt>
                <c:pt idx="3">
                  <c:v>2.8483561514461603E-2</c:v>
                </c:pt>
                <c:pt idx="4">
                  <c:v>2.8483561514461603E-2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26-4BE4-9E5A-DDF457C32F4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181.5</c:v>
                </c:pt>
                <c:pt idx="3">
                  <c:v>415</c:v>
                </c:pt>
                <c:pt idx="4">
                  <c:v>415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26-4BE4-9E5A-DDF457C32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5256"/>
        <c:axId val="1"/>
      </c:scatterChart>
      <c:valAx>
        <c:axId val="681675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5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Cir - O-C Diagr.</a:t>
            </a:r>
          </a:p>
        </c:rich>
      </c:tx>
      <c:layout>
        <c:manualLayout>
          <c:xMode val="edge"/>
          <c:yMode val="edge"/>
          <c:x val="0.40150375939849625"/>
          <c:y val="3.8011695906432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06015037593984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 (VSX)'!$H$20:$H$20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 (VSX)'!$D$21:$D$239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2 (VSX)'!$D$21:$D$239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(VSX)'!$F$21:$F$999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-470</c:v>
                </c:pt>
                <c:pt idx="2">
                  <c:v>-469.5</c:v>
                </c:pt>
                <c:pt idx="3">
                  <c:v>-264.5</c:v>
                </c:pt>
                <c:pt idx="4">
                  <c:v>0</c:v>
                </c:pt>
              </c:numCache>
            </c:numRef>
          </c:xVal>
          <c:yVal>
            <c:numRef>
              <c:f>'Active 2 (VSX)'!$H$21:$H$999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B6-44D2-A68E-2597D15D9693}"/>
            </c:ext>
          </c:extLst>
        </c:ser>
        <c:ser>
          <c:idx val="1"/>
          <c:order val="1"/>
          <c:tx>
            <c:strRef>
              <c:f>'Active 2 (VSX)'!$I$20:$I$20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 (VSX)'!$D$21:$D$999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2 (VSX)'!$D$21:$D$999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(VSX)'!$F$21:$F$999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-470</c:v>
                </c:pt>
                <c:pt idx="2">
                  <c:v>-469.5</c:v>
                </c:pt>
                <c:pt idx="3">
                  <c:v>-264.5</c:v>
                </c:pt>
                <c:pt idx="4">
                  <c:v>0</c:v>
                </c:pt>
              </c:numCache>
            </c:numRef>
          </c:xVal>
          <c:yVal>
            <c:numRef>
              <c:f>'Active 2 (VSX)'!$I$21:$I$999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0.217441368746222</c:v>
                </c:pt>
                <c:pt idx="2">
                  <c:v>0.5634413687439519</c:v>
                </c:pt>
                <c:pt idx="3">
                  <c:v>0.52044136874610558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6-44D2-A68E-2597D15D9693}"/>
            </c:ext>
          </c:extLst>
        </c:ser>
        <c:ser>
          <c:idx val="3"/>
          <c:order val="2"/>
          <c:tx>
            <c:strRef>
              <c:f>'Active 2 (VSX)'!$J$20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 (VSX)'!$D$21:$D$999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2 (VSX)'!$D$21:$D$999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(VSX)'!$F$21:$F$999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-470</c:v>
                </c:pt>
                <c:pt idx="2">
                  <c:v>-469.5</c:v>
                </c:pt>
                <c:pt idx="3">
                  <c:v>-264.5</c:v>
                </c:pt>
                <c:pt idx="4">
                  <c:v>0</c:v>
                </c:pt>
              </c:numCache>
            </c:numRef>
          </c:xVal>
          <c:yVal>
            <c:numRef>
              <c:f>'Active 2 (VSX)'!$J$21:$J$999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B6-44D2-A68E-2597D15D9693}"/>
            </c:ext>
          </c:extLst>
        </c:ser>
        <c:ser>
          <c:idx val="4"/>
          <c:order val="3"/>
          <c:tx>
            <c:strRef>
              <c:f>'Active 2 (VSX)'!$K$20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 (VSX)'!$D$21:$D$999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2 (VSX)'!$D$21:$D$999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(VSX)'!$F$21:$F$999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-470</c:v>
                </c:pt>
                <c:pt idx="2">
                  <c:v>-469.5</c:v>
                </c:pt>
                <c:pt idx="3">
                  <c:v>-264.5</c:v>
                </c:pt>
                <c:pt idx="4">
                  <c:v>0</c:v>
                </c:pt>
              </c:numCache>
            </c:numRef>
          </c:xVal>
          <c:yVal>
            <c:numRef>
              <c:f>'Active 2 (VSX)'!$K$21:$K$999</c:f>
              <c:numCache>
                <c:formatCode>General</c:formatCode>
                <c:ptCount val="979"/>
                <c:pt idx="4">
                  <c:v>0.12173136874480406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B6-44D2-A68E-2597D15D9693}"/>
            </c:ext>
          </c:extLst>
        </c:ser>
        <c:ser>
          <c:idx val="2"/>
          <c:order val="4"/>
          <c:tx>
            <c:strRef>
              <c:f>'Active 2 (VSX)'!$L$20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 (VSX)'!$D$21:$D$999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2 (VSX)'!$D$21:$D$999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(VSX)'!$F$21:$F$999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-470</c:v>
                </c:pt>
                <c:pt idx="2">
                  <c:v>-469.5</c:v>
                </c:pt>
                <c:pt idx="3">
                  <c:v>-264.5</c:v>
                </c:pt>
                <c:pt idx="4">
                  <c:v>0</c:v>
                </c:pt>
              </c:numCache>
            </c:numRef>
          </c:xVal>
          <c:yVal>
            <c:numRef>
              <c:f>'Active 2 (VSX)'!$L$21:$L$999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B6-44D2-A68E-2597D15D9693}"/>
            </c:ext>
          </c:extLst>
        </c:ser>
        <c:ser>
          <c:idx val="5"/>
          <c:order val="5"/>
          <c:tx>
            <c:strRef>
              <c:f>'Active 2 (VSX)'!$M$20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 (VSX)'!$D$21:$D$999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2 (VSX)'!$D$21:$D$999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(VSX)'!$F$21:$F$999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-470</c:v>
                </c:pt>
                <c:pt idx="2">
                  <c:v>-469.5</c:v>
                </c:pt>
                <c:pt idx="3">
                  <c:v>-264.5</c:v>
                </c:pt>
                <c:pt idx="4">
                  <c:v>0</c:v>
                </c:pt>
              </c:numCache>
            </c:numRef>
          </c:xVal>
          <c:yVal>
            <c:numRef>
              <c:f>'Active 2 (VSX)'!$M$21:$M$999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B6-44D2-A68E-2597D15D9693}"/>
            </c:ext>
          </c:extLst>
        </c:ser>
        <c:ser>
          <c:idx val="6"/>
          <c:order val="6"/>
          <c:tx>
            <c:strRef>
              <c:f>'Active 2 (VSX)'!$N$20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 (VSX)'!$D$21:$D$999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2 (VSX)'!$D$21:$D$999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(VSX)'!$F$21:$F$999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-470</c:v>
                </c:pt>
                <c:pt idx="2">
                  <c:v>-469.5</c:v>
                </c:pt>
                <c:pt idx="3">
                  <c:v>-264.5</c:v>
                </c:pt>
                <c:pt idx="4">
                  <c:v>0</c:v>
                </c:pt>
              </c:numCache>
            </c:numRef>
          </c:xVal>
          <c:yVal>
            <c:numRef>
              <c:f>'Active 2 (VSX)'!$N$21:$N$999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B6-44D2-A68E-2597D15D9693}"/>
            </c:ext>
          </c:extLst>
        </c:ser>
        <c:ser>
          <c:idx val="7"/>
          <c:order val="7"/>
          <c:tx>
            <c:strRef>
              <c:f>'Active 2 (VSX)'!$O$20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 (VSX)'!$F$21:$F$999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-470</c:v>
                </c:pt>
                <c:pt idx="2">
                  <c:v>-469.5</c:v>
                </c:pt>
                <c:pt idx="3">
                  <c:v>-264.5</c:v>
                </c:pt>
                <c:pt idx="4">
                  <c:v>0</c:v>
                </c:pt>
              </c:numCache>
            </c:numRef>
          </c:xVal>
          <c:yVal>
            <c:numRef>
              <c:f>'Active 2 (VSX)'!$O$21:$O$999</c:f>
              <c:numCache>
                <c:formatCode>General</c:formatCode>
                <c:ptCount val="979"/>
                <c:pt idx="0">
                  <c:v>0.108696538409885</c:v>
                </c:pt>
                <c:pt idx="1">
                  <c:v>0.45205136231177834</c:v>
                </c:pt>
                <c:pt idx="2">
                  <c:v>0.45168609122252101</c:v>
                </c:pt>
                <c:pt idx="3">
                  <c:v>0.30192494462701436</c:v>
                </c:pt>
                <c:pt idx="4">
                  <c:v>0.108696538409885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B6-44D2-A68E-2597D15D9693}"/>
            </c:ext>
          </c:extLst>
        </c:ser>
        <c:ser>
          <c:idx val="8"/>
          <c:order val="8"/>
          <c:tx>
            <c:strRef>
              <c:f>'Active 2 (VSX)'!$U$20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(VSX)'!$F$21:$F$999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-470</c:v>
                </c:pt>
                <c:pt idx="2">
                  <c:v>-469.5</c:v>
                </c:pt>
                <c:pt idx="3">
                  <c:v>-264.5</c:v>
                </c:pt>
                <c:pt idx="4">
                  <c:v>0</c:v>
                </c:pt>
              </c:numCache>
            </c:numRef>
          </c:xVal>
          <c:yVal>
            <c:numRef>
              <c:f>'Active 2 (VSX)'!$U$21:$U$999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B6-44D2-A68E-2597D15D9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55056"/>
        <c:axId val="1"/>
      </c:scatterChart>
      <c:valAx>
        <c:axId val="56555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55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Cir - O-C Diagr.</a:t>
            </a:r>
          </a:p>
        </c:rich>
      </c:tx>
      <c:layout>
        <c:manualLayout>
          <c:xMode val="edge"/>
          <c:yMode val="edge"/>
          <c:x val="0.40150375939849625"/>
          <c:y val="3.8011695906432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-10379</c:v>
                </c:pt>
                <c:pt idx="2">
                  <c:v>-10366.5</c:v>
                </c:pt>
                <c:pt idx="3">
                  <c:v>-5839.5</c:v>
                </c:pt>
                <c:pt idx="4">
                  <c:v>0.5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EB-42B1-9424-7AF59FD2526F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-10379</c:v>
                </c:pt>
                <c:pt idx="2">
                  <c:v>-10366.5</c:v>
                </c:pt>
                <c:pt idx="3">
                  <c:v>-5839.5</c:v>
                </c:pt>
                <c:pt idx="4">
                  <c:v>0.5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1.541368750622496E-3</c:v>
                </c:pt>
                <c:pt idx="2">
                  <c:v>7.9136874410323799E-4</c:v>
                </c:pt>
                <c:pt idx="3">
                  <c:v>5.4491368748131208E-2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EB-42B1-9424-7AF59FD2526F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-10379</c:v>
                </c:pt>
                <c:pt idx="2">
                  <c:v>-10366.5</c:v>
                </c:pt>
                <c:pt idx="3">
                  <c:v>-5839.5</c:v>
                </c:pt>
                <c:pt idx="4">
                  <c:v>0.5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EB-42B1-9424-7AF59FD2526F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-10379</c:v>
                </c:pt>
                <c:pt idx="2">
                  <c:v>-10366.5</c:v>
                </c:pt>
                <c:pt idx="3">
                  <c:v>-5839.5</c:v>
                </c:pt>
                <c:pt idx="4">
                  <c:v>0.5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  <c:pt idx="4">
                  <c:v>2.7813687484012917E-3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EB-42B1-9424-7AF59FD2526F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-10379</c:v>
                </c:pt>
                <c:pt idx="2">
                  <c:v>-10366.5</c:v>
                </c:pt>
                <c:pt idx="3">
                  <c:v>-5839.5</c:v>
                </c:pt>
                <c:pt idx="4">
                  <c:v>0.5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EB-42B1-9424-7AF59FD2526F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-10379</c:v>
                </c:pt>
                <c:pt idx="2">
                  <c:v>-10366.5</c:v>
                </c:pt>
                <c:pt idx="3">
                  <c:v>-5839.5</c:v>
                </c:pt>
                <c:pt idx="4">
                  <c:v>0.5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EB-42B1-9424-7AF59FD2526F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-10379</c:v>
                </c:pt>
                <c:pt idx="2">
                  <c:v>-10366.5</c:v>
                </c:pt>
                <c:pt idx="3">
                  <c:v>-5839.5</c:v>
                </c:pt>
                <c:pt idx="4">
                  <c:v>0.5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EB-42B1-9424-7AF59FD2526F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-10379</c:v>
                </c:pt>
                <c:pt idx="2">
                  <c:v>-10366.5</c:v>
                </c:pt>
                <c:pt idx="3">
                  <c:v>-5839.5</c:v>
                </c:pt>
                <c:pt idx="4">
                  <c:v>0.5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1.0665704822350046E-2</c:v>
                </c:pt>
                <c:pt idx="1">
                  <c:v>1.3116323535450294E-2</c:v>
                </c:pt>
                <c:pt idx="2">
                  <c:v>1.311337212067876E-2</c:v>
                </c:pt>
                <c:pt idx="3">
                  <c:v>1.2044487747019947E-2</c:v>
                </c:pt>
                <c:pt idx="4">
                  <c:v>1.0665586765759185E-2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EB-42B1-9424-7AF59FD2526F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-10379</c:v>
                </c:pt>
                <c:pt idx="2">
                  <c:v>-10366.5</c:v>
                </c:pt>
                <c:pt idx="3">
                  <c:v>-5839.5</c:v>
                </c:pt>
                <c:pt idx="4">
                  <c:v>0.5</c:v>
                </c:pt>
              </c:numCache>
            </c:numRef>
          </c:xVal>
          <c:yVal>
            <c:numRef>
              <c:f>'Active 3'!$U$21:$U$999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EB-42B1-9424-7AF59FD25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612960"/>
        <c:axId val="1"/>
      </c:scatterChart>
      <c:valAx>
        <c:axId val="560612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612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30918655-3466-B591-AFBE-0F93FFDF5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4C6316-0CDC-0D5E-CDBB-952D6F54C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DC0CDCF-A53C-498F-87DC-B3875FE05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drawing" Target="../drawings/drawing3.xm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53</v>
      </c>
      <c r="F1" s="35" t="s">
        <v>48</v>
      </c>
      <c r="G1" s="36">
        <v>2010</v>
      </c>
      <c r="H1" s="31"/>
      <c r="I1" s="37" t="s">
        <v>49</v>
      </c>
      <c r="J1" s="35" t="s">
        <v>48</v>
      </c>
      <c r="K1" s="38">
        <v>14.44041</v>
      </c>
      <c r="L1" s="32">
        <v>-56.213300000000004</v>
      </c>
      <c r="M1" s="39">
        <v>56387.600558631253</v>
      </c>
      <c r="N1" s="39">
        <v>5.2530749796003615</v>
      </c>
      <c r="O1" s="40" t="s">
        <v>50</v>
      </c>
      <c r="P1" s="41">
        <v>8.57</v>
      </c>
      <c r="Q1" s="42">
        <v>9.15</v>
      </c>
      <c r="R1" s="43" t="s">
        <v>51</v>
      </c>
      <c r="S1" s="44" t="s">
        <v>52</v>
      </c>
    </row>
    <row r="2" spans="1:19" x14ac:dyDescent="0.2">
      <c r="A2" t="s">
        <v>29</v>
      </c>
      <c r="B2" t="s">
        <v>50</v>
      </c>
      <c r="C2" s="30"/>
      <c r="D2" s="3"/>
      <c r="F2" s="50" t="s">
        <v>57</v>
      </c>
    </row>
    <row r="3" spans="1:19" ht="13.5" thickBot="1" x14ac:dyDescent="0.25"/>
    <row r="4" spans="1:19" ht="14.25" thickTop="1" thickBot="1" x14ac:dyDescent="0.25">
      <c r="A4" s="5" t="s">
        <v>6</v>
      </c>
      <c r="C4" s="27" t="s">
        <v>43</v>
      </c>
      <c r="D4" s="28" t="s">
        <v>43</v>
      </c>
      <c r="E4" s="49" t="s">
        <v>0</v>
      </c>
    </row>
    <row r="5" spans="1:19" ht="13.5" thickTop="1" x14ac:dyDescent="0.2">
      <c r="A5" s="9" t="s">
        <v>34</v>
      </c>
      <c r="B5" s="10"/>
      <c r="C5" s="11">
        <v>-9.5</v>
      </c>
      <c r="D5" s="10" t="s">
        <v>35</v>
      </c>
      <c r="E5" s="10"/>
    </row>
    <row r="6" spans="1:19" x14ac:dyDescent="0.2">
      <c r="A6" s="5" t="s">
        <v>7</v>
      </c>
    </row>
    <row r="7" spans="1:19" x14ac:dyDescent="0.2">
      <c r="A7" t="s">
        <v>8</v>
      </c>
      <c r="C7" s="51">
        <v>53918.438000000002</v>
      </c>
      <c r="D7" s="29" t="s">
        <v>2</v>
      </c>
    </row>
    <row r="8" spans="1:19" x14ac:dyDescent="0.2">
      <c r="A8" t="s">
        <v>9</v>
      </c>
      <c r="C8" s="51">
        <v>5.9499000000000004</v>
      </c>
      <c r="D8" s="29" t="s">
        <v>1</v>
      </c>
    </row>
    <row r="9" spans="1:19" x14ac:dyDescent="0.2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19" x14ac:dyDescent="0.2">
      <c r="A11" s="10" t="s">
        <v>21</v>
      </c>
      <c r="B11" s="10"/>
      <c r="C11" s="21">
        <f ca="1">INTERCEPT(INDIRECT($D$9):G992,INDIRECT($C$9):F992)</f>
        <v>3.3039842148822489E-2</v>
      </c>
      <c r="D11" s="3"/>
      <c r="E11" s="10"/>
    </row>
    <row r="12" spans="1:19" x14ac:dyDescent="0.2">
      <c r="A12" s="10" t="s">
        <v>22</v>
      </c>
      <c r="B12" s="10"/>
      <c r="C12" s="21">
        <f ca="1">SLOPE(INDIRECT($D$9):G992,INDIRECT($C$9):F992)</f>
        <v>-1.0978989480387673E-5</v>
      </c>
      <c r="D12" s="3"/>
      <c r="E12" s="10"/>
    </row>
    <row r="13" spans="1:19" x14ac:dyDescent="0.2">
      <c r="A13" s="10" t="s">
        <v>24</v>
      </c>
      <c r="B13" s="10"/>
      <c r="C13" s="3" t="s">
        <v>19</v>
      </c>
    </row>
    <row r="14" spans="1:19" x14ac:dyDescent="0.2">
      <c r="A14" s="10"/>
      <c r="B14" s="10"/>
      <c r="C14" s="10"/>
    </row>
    <row r="15" spans="1:19" x14ac:dyDescent="0.2">
      <c r="A15" s="12" t="s">
        <v>23</v>
      </c>
      <c r="B15" s="10"/>
      <c r="C15" s="13">
        <f ca="1">(C7+C11)+(C8+C12)*INT(MAX(F21:F3533))</f>
        <v>56387.674983561519</v>
      </c>
      <c r="E15" s="14" t="s">
        <v>40</v>
      </c>
      <c r="F15" s="33">
        <v>1</v>
      </c>
    </row>
    <row r="16" spans="1:19" x14ac:dyDescent="0.2">
      <c r="A16" s="16" t="s">
        <v>10</v>
      </c>
      <c r="B16" s="10"/>
      <c r="C16" s="17">
        <f ca="1">+C8+C12</f>
        <v>5.9498890210105202</v>
      </c>
      <c r="E16" s="14" t="s">
        <v>36</v>
      </c>
      <c r="F16" s="34">
        <f ca="1">NOW()+15018.5+$C$5/24</f>
        <v>60335.681055439811</v>
      </c>
    </row>
    <row r="17" spans="1:21" ht="13.5" thickBot="1" x14ac:dyDescent="0.25">
      <c r="A17" s="14" t="s">
        <v>33</v>
      </c>
      <c r="B17" s="10"/>
      <c r="C17" s="10">
        <f>COUNT(C21:C2191)</f>
        <v>5</v>
      </c>
      <c r="E17" s="14" t="s">
        <v>41</v>
      </c>
      <c r="F17" s="15">
        <f ca="1">ROUND(2*(F16-$C$7)/$C$8,0)/2+F15</f>
        <v>1079.5</v>
      </c>
    </row>
    <row r="18" spans="1:21" ht="14.25" thickTop="1" thickBot="1" x14ac:dyDescent="0.25">
      <c r="A18" s="16" t="s">
        <v>11</v>
      </c>
      <c r="B18" s="10"/>
      <c r="C18" s="19">
        <f ca="1">+C15</f>
        <v>56387.674983561519</v>
      </c>
      <c r="D18" s="20">
        <f ca="1">+C16</f>
        <v>5.9498890210105202</v>
      </c>
      <c r="E18" s="14" t="s">
        <v>42</v>
      </c>
      <c r="F18" s="23">
        <f ca="1">ROUND(2*(F16-$C$15)/$C$16,0)/2+F15</f>
        <v>664.5</v>
      </c>
    </row>
    <row r="19" spans="1:21" ht="13.5" thickTop="1" x14ac:dyDescent="0.2">
      <c r="E19" s="14" t="s">
        <v>37</v>
      </c>
      <c r="F19" s="18">
        <f ca="1">+$C$15+$C$16*F18-15018.5-$C$5/24</f>
        <v>45323.272071356347</v>
      </c>
      <c r="S19">
        <f ca="1">SQRT(SUM(S21:S25)/5)</f>
        <v>5.2819066168568414E-2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s="45" t="s">
        <v>56</v>
      </c>
      <c r="B21" s="46" t="s">
        <v>3</v>
      </c>
      <c r="C21" s="45">
        <v>53918.438000000002</v>
      </c>
      <c r="D21" s="45">
        <v>2E-3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3.3039842148822489E-2</v>
      </c>
      <c r="Q21" s="2">
        <f>+C21-15018.5</f>
        <v>38899.938000000002</v>
      </c>
      <c r="S21">
        <f ca="1">(O21-G21)^2</f>
        <v>1.0916311692191071E-3</v>
      </c>
    </row>
    <row r="22" spans="1:21" x14ac:dyDescent="0.2">
      <c r="A22" s="45" t="s">
        <v>56</v>
      </c>
      <c r="B22" s="46" t="s">
        <v>4</v>
      </c>
      <c r="C22" s="45">
        <v>53921.411</v>
      </c>
      <c r="D22" s="45">
        <v>2E-3</v>
      </c>
      <c r="E22">
        <f>+(C22-C$7)/C$8</f>
        <v>0.49967226339907178</v>
      </c>
      <c r="F22">
        <f>ROUND(2*E22,0)/2</f>
        <v>0.5</v>
      </c>
      <c r="G22">
        <f>+C22-(C$7+F22*C$8)</f>
        <v>-1.9500000053085387E-3</v>
      </c>
      <c r="I22">
        <f>+G22</f>
        <v>-1.9500000053085387E-3</v>
      </c>
      <c r="O22">
        <f ca="1">+C$11+C$12*$F22</f>
        <v>3.3034352654082298E-2</v>
      </c>
      <c r="Q22" s="2">
        <f>+C22-15018.5</f>
        <v>38902.911</v>
      </c>
      <c r="S22">
        <f ca="1">(O22-G22)^2</f>
        <v>1.2239049309966266E-3</v>
      </c>
    </row>
    <row r="23" spans="1:21" x14ac:dyDescent="0.2">
      <c r="A23" s="45" t="s">
        <v>55</v>
      </c>
      <c r="B23" s="46" t="s">
        <v>4</v>
      </c>
      <c r="C23" s="45">
        <v>54998.438000000002</v>
      </c>
      <c r="D23" s="45">
        <v>0.01</v>
      </c>
      <c r="E23">
        <f>+(C23-C$7)/C$8</f>
        <v>181.51565572530629</v>
      </c>
      <c r="F23">
        <f>ROUND(2*E23,0)/2</f>
        <v>181.5</v>
      </c>
      <c r="G23">
        <f>+C23-(C$7+F23*C$8)</f>
        <v>9.315000000060536E-2</v>
      </c>
      <c r="I23">
        <f>+G23</f>
        <v>9.315000000060536E-2</v>
      </c>
      <c r="O23">
        <f ca="1">+C$11+C$12*$F23</f>
        <v>3.1047155558132127E-2</v>
      </c>
      <c r="Q23" s="2">
        <f>+C23-15018.5</f>
        <v>39979.938000000002</v>
      </c>
      <c r="S23">
        <f ca="1">(O23-G23)^2</f>
        <v>3.8567632878460279E-3</v>
      </c>
    </row>
    <row r="24" spans="1:21" x14ac:dyDescent="0.2">
      <c r="A24" t="s">
        <v>54</v>
      </c>
      <c r="C24" s="8">
        <v>56387.600558631253</v>
      </c>
      <c r="D24" s="8" t="s">
        <v>19</v>
      </c>
      <c r="E24">
        <f>+(C24-C$7)/C$8</f>
        <v>414.9922786317839</v>
      </c>
      <c r="F24">
        <f>ROUND(2*E24,0)/2</f>
        <v>415</v>
      </c>
      <c r="G24">
        <f>+C24-(C$7+F24*C$8)</f>
        <v>-4.5941368749481626E-2</v>
      </c>
      <c r="I24">
        <f>+G24</f>
        <v>-4.5941368749481626E-2</v>
      </c>
      <c r="O24">
        <f ca="1">+C$11+C$12*$F24</f>
        <v>2.8483561514461603E-2</v>
      </c>
      <c r="Q24" s="2">
        <f>+C24-15018.5</f>
        <v>41369.100558631253</v>
      </c>
      <c r="S24">
        <f ca="1">(O24-G24)^2</f>
        <v>5.5390702447928129E-3</v>
      </c>
    </row>
    <row r="25" spans="1:21" x14ac:dyDescent="0.2">
      <c r="A25" s="47" t="s">
        <v>5</v>
      </c>
      <c r="B25" s="48" t="s">
        <v>3</v>
      </c>
      <c r="C25" s="45">
        <v>56387.722289999998</v>
      </c>
      <c r="D25" s="45">
        <v>2.0000000000000001E-4</v>
      </c>
      <c r="E25">
        <f>+(C25-C$7)/C$8</f>
        <v>415.01273802920986</v>
      </c>
      <c r="F25">
        <f>ROUND(2*E25,0)/2</f>
        <v>415</v>
      </c>
      <c r="G25">
        <f>+C25-(C$7+F25*C$8)</f>
        <v>7.5789999995322432E-2</v>
      </c>
      <c r="K25">
        <f>+G25</f>
        <v>7.5789999995322432E-2</v>
      </c>
      <c r="O25">
        <f ca="1">+C$11+C$12*$F25</f>
        <v>2.8483561514461603E-2</v>
      </c>
      <c r="Q25" s="2">
        <f>+C25-15018.5</f>
        <v>41369.222289999998</v>
      </c>
      <c r="S25">
        <f ca="1">(O25-G25)^2</f>
        <v>2.2378991217434701E-3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L42127" r:id="rId1" display="http://vsolj.cetus-net.org/bulletin.html"/>
    <hyperlink ref="L20871" r:id="rId2" display="http://vsolj.cetus-net.org/bulletin.html"/>
    <hyperlink ref="M42127" r:id="rId3" display="http://vsolj.cetus-net.org/bulletin.html"/>
    <hyperlink ref="AW65368" r:id="rId4" display="http://cdsbib.u-strasbg.fr/cgi-bin/cdsbib?1990RMxAA..21..381G"/>
    <hyperlink ref="L42124" r:id="rId5" display="https://www.aavso.org/ejaavso"/>
    <hyperlink ref="L53642" r:id="rId6" display="http://vsolj.cetus-net.org/bulletin.html"/>
    <hyperlink ref="AV11101" r:id="rId7" display="http://cdsbib.u-strasbg.fr/cgi-bin/cdsbib?1990RMxAA..21..381G"/>
    <hyperlink ref="AV11104" r:id="rId8" display="http://cdsbib.u-strasbg.fr/cgi-bin/cdsbib?1990RMxAA..21..381G"/>
    <hyperlink ref="AV11102" r:id="rId9" display="http://cdsbib.u-strasbg.fr/cgi-bin/cdsbib?1990RMxAA..21..381G"/>
    <hyperlink ref="AV18178" r:id="rId10" display="http://cdsbib.u-strasbg.fr/cgi-bin/cdsbib?1990RMxAA..21..381G"/>
    <hyperlink ref="AW42801" r:id="rId11" display="http://cdsbib.u-strasbg.fr/cgi-bin/cdsbib?1990RMxAA..21..381G"/>
    <hyperlink ref="AW42802" r:id="rId12" display="http://cdsbib.u-strasbg.fr/cgi-bin/cdsbib?1990RMxAA..21..381G"/>
    <hyperlink ref="L1749" r:id="rId13" display="https://www.aavso.org/ejaavso"/>
    <hyperlink ref="AW61871" r:id="rId14" display="http://cdsbib.u-strasbg.fr/cgi-bin/cdsbib?1990RMxAA..21..381G"/>
    <hyperlink ref="AW23750" r:id="rId15" display="http://cdsbib.u-strasbg.fr/cgi-bin/cdsbib?1990RMxAA..21..381G"/>
    <hyperlink ref="AW23749" r:id="rId16" display="http://cdsbib.u-strasbg.fr/cgi-bin/cdsbib?1990RMxAA..21..381G"/>
    <hyperlink ref="AV20327" r:id="rId17" display="http://cdsbib.u-strasbg.fr/cgi-bin/cdsbib?1990RMxAA..21..381G"/>
    <hyperlink ref="AV21104" r:id="rId18" display="http://cdsbib.u-strasbg.fr/cgi-bin/cdsbib?1990RMxAA..21..381G"/>
    <hyperlink ref="AV21107" r:id="rId19" display="http://cdsbib.u-strasbg.fr/cgi-bin/cdsbib?1990RMxAA..21..381G"/>
    <hyperlink ref="AV21027" r:id="rId20" display="http://cdsbib.u-strasbg.fr/cgi-bin/cdsbib?1990RMxAA..21..381G"/>
    <hyperlink ref="N25637" r:id="rId21" display="http://vsolj.cetus-net.org/bulletin.html"/>
    <hyperlink ref="N42120" r:id="rId22" display="https://www.aavso.org/ejaavso"/>
    <hyperlink ref="O25637" r:id="rId23" display="http://vsolj.cetus-net.org/bulletin.html"/>
    <hyperlink ref="AY8612" r:id="rId24" display="http://cdsbib.u-strasbg.fr/cgi-bin/cdsbib?1990RMxAA..21..381G"/>
    <hyperlink ref="N27383" r:id="rId25" display="https://www.aavso.org/ejaavso"/>
    <hyperlink ref="AX45722" r:id="rId26" display="http://cdsbib.u-strasbg.fr/cgi-bin/cdsbib?1990RMxAA..21..381G"/>
    <hyperlink ref="AX11178" r:id="rId27" display="http://cdsbib.u-strasbg.fr/cgi-bin/cdsbib?1990RMxAA..21..381G"/>
    <hyperlink ref="AX11873" r:id="rId28" display="http://cdsbib.u-strasbg.fr/cgi-bin/cdsbib?1990RMxAA..21..381G"/>
    <hyperlink ref="AX11100" r:id="rId29" display="http://cdsbib.u-strasbg.fr/cgi-bin/cdsbib?1990RMxAA..21..381G"/>
    <hyperlink ref="AY55934" r:id="rId30" display="http://cdsbib.u-strasbg.fr/cgi-bin/cdsbib?1990RMxAA..21..381G"/>
    <hyperlink ref="AY55935" r:id="rId31" display="http://cdsbib.u-strasbg.fr/cgi-bin/cdsbib?1990RMxAA..21..381G"/>
    <hyperlink ref="AY31106" r:id="rId32" display="http://cdsbib.u-strasbg.fr/cgi-bin/cdsbib?1990RMxAA..21..381G"/>
    <hyperlink ref="AY16179" r:id="rId33" display="http://cdsbib.u-strasbg.fr/cgi-bin/cdsbib?1990RMxAA..21..381G"/>
    <hyperlink ref="AY16178" r:id="rId34" display="http://cdsbib.u-strasbg.fr/cgi-bin/cdsbib?1990RMxAA..21..381G"/>
    <hyperlink ref="AX21026" r:id="rId35" display="http://cdsbib.u-strasbg.fr/cgi-bin/cdsbib?1990RMxAA..21..381G"/>
    <hyperlink ref="AX21528" r:id="rId36" display="http://cdsbib.u-strasbg.fr/cgi-bin/cdsbib?1990RMxAA..21..381G"/>
    <hyperlink ref="AX21532" r:id="rId37" display="http://cdsbib.u-strasbg.fr/cgi-bin/cdsbib?1990RMxAA..21..381G"/>
    <hyperlink ref="AX21509" r:id="rId38" display="http://cdsbib.u-strasbg.fr/cgi-bin/cdsbib?1990RMxAA..21..381G"/>
    <hyperlink ref="BI42123" r:id="rId39" display="http://cdsbib.u-strasbg.fr/cgi-bin/cdsbib?1990RMxAA..21..381G"/>
    <hyperlink ref="AT6087" r:id="rId40" display="http://cdsbib.u-strasbg.fr/cgi-bin/cdsbib?1990RMxAA..21..381G"/>
    <hyperlink ref="AU38513" r:id="rId41" display="http://cdsbib.u-strasbg.fr/cgi-bin/cdsbib?1990RMxAA..21..381G"/>
    <hyperlink ref="AU42501" r:id="rId42" display="http://cdsbib.u-strasbg.fr/cgi-bin/cdsbib?1990RMxAA..21..381G"/>
    <hyperlink ref="AU42432" r:id="rId43" display="http://cdsbib.u-strasbg.fr/cgi-bin/cdsbib?1990RMxAA..21..381G"/>
    <hyperlink ref="AT42519" r:id="rId44" display="http://cdsbib.u-strasbg.fr/cgi-bin/cdsbib?1990RMxAA..21..381G"/>
    <hyperlink ref="AU42155" r:id="rId45" display="http://cdsbib.u-strasbg.fr/cgi-bin/cdsbib?1990RMxAA..21..381G"/>
    <hyperlink ref="AU42260" r:id="rId46" display="http://cdsbib.u-strasbg.fr/cgi-bin/cdsbib?1990RMxAA..21..381G"/>
    <hyperlink ref="AU42156" r:id="rId47" display="http://cdsbib.u-strasbg.fr/cgi-bin/cdsbib?1990RMxAA..21..381G"/>
    <hyperlink ref="AT42520" r:id="rId48" display="http://cdsbib.u-strasbg.fr/cgi-bin/cdsbib?1990RMxAA..21..381G"/>
    <hyperlink ref="AU42261" r:id="rId49" display="http://cdsbib.u-strasbg.fr/cgi-bin/cdsbib?1990RMxAA..21..381G"/>
    <hyperlink ref="AU42613" r:id="rId50" display="http://cdsbib.u-strasbg.fr/cgi-bin/cdsbib?1990RMxAA..21..381G"/>
    <hyperlink ref="AT46916" r:id="rId51" display="http://cdsbib.u-strasbg.fr/cgi-bin/cdsbib?1990RMxAA..21..381G"/>
    <hyperlink ref="M44535" r:id="rId52" display="http://vsolj.cetus-net.org/bulletin.html"/>
    <hyperlink ref="M44528" r:id="rId53" display="http://vsolj.cetus-net.org/bulletin.html"/>
    <hyperlink ref="AU46927" r:id="rId54" display="http://cdsbib.u-strasbg.fr/cgi-bin/cdsbib?1990RMxAA..21..381G"/>
    <hyperlink ref="AU46932" r:id="rId55" display="http://cdsbib.u-strasbg.fr/cgi-bin/cdsbib?1990RMxAA..21..381G"/>
    <hyperlink ref="AU46928" r:id="rId56" display="http://cdsbib.u-strasbg.fr/cgi-bin/cdsbib?1990RMxAA..21..381G"/>
    <hyperlink ref="AW46916" r:id="rId57" display="http://cdsbib.u-strasbg.fr/cgi-bin/cdsbib?1990RMxAA..21..381G"/>
    <hyperlink ref="P44535" r:id="rId58" display="http://vsolj.cetus-net.org/bulletin.html"/>
    <hyperlink ref="P44528" r:id="rId59" display="http://vsolj.cetus-net.org/bulletin.html"/>
    <hyperlink ref="AX46927" r:id="rId60" display="http://cdsbib.u-strasbg.fr/cgi-bin/cdsbib?1990RMxAA..21..381G"/>
    <hyperlink ref="AX46932" r:id="rId61" display="http://cdsbib.u-strasbg.fr/cgi-bin/cdsbib?1990RMxAA..21..381G"/>
    <hyperlink ref="AX46928" r:id="rId62" display="http://cdsbib.u-strasbg.fr/cgi-bin/cdsbib?1990RMxAA..21..381G"/>
  </hyperlinks>
  <pageMargins left="0.75" right="0.75" top="1" bottom="1" header="0.5" footer="0.5"/>
  <pageSetup paperSize="9" orientation="portrait" horizontalDpi="0" verticalDpi="0" r:id="rId63"/>
  <headerFooter alignWithMargins="0"/>
  <drawing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D5" sqref="D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53</v>
      </c>
      <c r="F1" s="35" t="s">
        <v>48</v>
      </c>
      <c r="G1" s="36">
        <v>2010</v>
      </c>
      <c r="H1" s="31"/>
      <c r="I1" s="37" t="s">
        <v>49</v>
      </c>
      <c r="J1" s="35" t="s">
        <v>48</v>
      </c>
      <c r="K1" s="38">
        <v>14.44041</v>
      </c>
      <c r="L1" s="32">
        <v>-56.213300000000004</v>
      </c>
      <c r="M1" s="39">
        <v>56387.600558631253</v>
      </c>
      <c r="N1" s="39">
        <v>5.2530749796003615</v>
      </c>
      <c r="O1" s="40" t="s">
        <v>50</v>
      </c>
      <c r="P1" s="41">
        <v>8.57</v>
      </c>
      <c r="Q1" s="42">
        <v>9.15</v>
      </c>
      <c r="R1" s="43" t="s">
        <v>51</v>
      </c>
      <c r="S1" s="44" t="s">
        <v>52</v>
      </c>
    </row>
    <row r="2" spans="1:19" x14ac:dyDescent="0.2">
      <c r="A2" t="s">
        <v>29</v>
      </c>
      <c r="B2" t="s">
        <v>50</v>
      </c>
      <c r="C2" s="30"/>
      <c r="D2" s="3"/>
      <c r="F2" s="50" t="s">
        <v>57</v>
      </c>
    </row>
    <row r="3" spans="1:19" ht="13.5" thickBot="1" x14ac:dyDescent="0.25"/>
    <row r="4" spans="1:19" ht="14.25" thickTop="1" thickBot="1" x14ac:dyDescent="0.25">
      <c r="A4" s="5" t="s">
        <v>6</v>
      </c>
      <c r="C4" s="27" t="s">
        <v>43</v>
      </c>
      <c r="D4" s="28" t="s">
        <v>43</v>
      </c>
      <c r="E4" s="49" t="s">
        <v>0</v>
      </c>
    </row>
    <row r="5" spans="1:19" ht="13.5" thickTop="1" x14ac:dyDescent="0.2">
      <c r="A5" s="9" t="s">
        <v>34</v>
      </c>
      <c r="B5" s="10"/>
      <c r="C5" s="11">
        <v>-9.5</v>
      </c>
      <c r="D5" s="10" t="s">
        <v>35</v>
      </c>
      <c r="E5" s="10"/>
    </row>
    <row r="6" spans="1:19" x14ac:dyDescent="0.2">
      <c r="A6" s="5" t="s">
        <v>7</v>
      </c>
    </row>
    <row r="7" spans="1:19" x14ac:dyDescent="0.2">
      <c r="A7" t="s">
        <v>8</v>
      </c>
      <c r="C7" s="51">
        <v>56387.600558631253</v>
      </c>
      <c r="D7" s="29" t="s">
        <v>54</v>
      </c>
    </row>
    <row r="8" spans="1:19" x14ac:dyDescent="0.2">
      <c r="A8" t="s">
        <v>9</v>
      </c>
      <c r="C8" s="51">
        <v>5.2539999999999996</v>
      </c>
      <c r="D8" s="29" t="s">
        <v>54</v>
      </c>
    </row>
    <row r="9" spans="1:19" x14ac:dyDescent="0.2">
      <c r="A9" s="24" t="s">
        <v>38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19" x14ac:dyDescent="0.2">
      <c r="A11" s="10" t="s">
        <v>21</v>
      </c>
      <c r="B11" s="10"/>
      <c r="C11" s="21">
        <f ca="1">INTERCEPT(INDIRECT($E$9):G992,INDIRECT($D$9):F992)</f>
        <v>0.108696538409885</v>
      </c>
      <c r="D11" s="3"/>
      <c r="E11" s="10"/>
    </row>
    <row r="12" spans="1:19" x14ac:dyDescent="0.2">
      <c r="A12" s="10" t="s">
        <v>22</v>
      </c>
      <c r="B12" s="10"/>
      <c r="C12" s="21">
        <f ca="1">SLOPE(INDIRECT($E$9):G992,INDIRECT($D$9):F992)</f>
        <v>-7.3054217851466663E-4</v>
      </c>
      <c r="D12" s="3"/>
      <c r="E12" s="10"/>
    </row>
    <row r="13" spans="1:19" x14ac:dyDescent="0.2">
      <c r="A13" s="10" t="s">
        <v>24</v>
      </c>
      <c r="B13" s="10"/>
      <c r="C13" s="3" t="s">
        <v>19</v>
      </c>
    </row>
    <row r="14" spans="1:19" x14ac:dyDescent="0.2">
      <c r="A14" s="10"/>
      <c r="B14" s="10"/>
      <c r="C14" s="10"/>
    </row>
    <row r="15" spans="1:19" x14ac:dyDescent="0.2">
      <c r="A15" s="12" t="s">
        <v>23</v>
      </c>
      <c r="B15" s="10"/>
      <c r="C15" s="13">
        <f ca="1">(C7+C11)+(C8+C12)*INT(MAX(F21:F3533))</f>
        <v>56387.709255169662</v>
      </c>
      <c r="E15" s="14" t="s">
        <v>40</v>
      </c>
      <c r="F15" s="33">
        <v>1</v>
      </c>
    </row>
    <row r="16" spans="1:19" x14ac:dyDescent="0.2">
      <c r="A16" s="16" t="s">
        <v>10</v>
      </c>
      <c r="B16" s="10"/>
      <c r="C16" s="17">
        <f ca="1">+C8+C12</f>
        <v>5.2532694578214851</v>
      </c>
      <c r="E16" s="14" t="s">
        <v>36</v>
      </c>
      <c r="F16" s="34">
        <f ca="1">NOW()+15018.5+$C$5/24</f>
        <v>60335.681055439811</v>
      </c>
    </row>
    <row r="17" spans="1:21" ht="13.5" thickBot="1" x14ac:dyDescent="0.25">
      <c r="A17" s="14" t="s">
        <v>33</v>
      </c>
      <c r="B17" s="10"/>
      <c r="C17" s="10">
        <f>COUNT(C21:C2191)</f>
        <v>5</v>
      </c>
      <c r="E17" s="14" t="s">
        <v>41</v>
      </c>
      <c r="F17" s="15">
        <f ca="1">ROUND(2*(F16-$C$7)/$C$8,0)/2+F15</f>
        <v>752.5</v>
      </c>
    </row>
    <row r="18" spans="1:21" ht="14.25" thickTop="1" thickBot="1" x14ac:dyDescent="0.25">
      <c r="A18" s="16" t="s">
        <v>11</v>
      </c>
      <c r="B18" s="10"/>
      <c r="C18" s="19">
        <f ca="1">+C15</f>
        <v>56387.709255169662</v>
      </c>
      <c r="D18" s="20">
        <f ca="1">+C16</f>
        <v>5.2532694578214851</v>
      </c>
      <c r="E18" s="14" t="s">
        <v>42</v>
      </c>
      <c r="F18" s="23">
        <f ca="1">ROUND(2*(F16-$C$15)/$C$16,0)/2+F15</f>
        <v>752.5</v>
      </c>
    </row>
    <row r="19" spans="1:21" ht="13.5" thickTop="1" x14ac:dyDescent="0.2">
      <c r="E19" s="14" t="s">
        <v>37</v>
      </c>
      <c r="F19" s="18">
        <f ca="1">+$C$15+$C$16*F18-15018.5-$C$5/24</f>
        <v>45322.690355513667</v>
      </c>
      <c r="S19">
        <f ca="1">SQRT(SUM(S21:S25)/5)</f>
        <v>0.15954019117994608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">
        <v>54</v>
      </c>
      <c r="C21" s="8">
        <v>56387.600558631253</v>
      </c>
      <c r="D21" s="8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0.108696538409885</v>
      </c>
      <c r="Q21" s="2">
        <f>+C21-15018.5</f>
        <v>41369.100558631253</v>
      </c>
      <c r="S21">
        <f ca="1">(O21-G21)^2</f>
        <v>1.1814937462291604E-2</v>
      </c>
    </row>
    <row r="22" spans="1:21" x14ac:dyDescent="0.2">
      <c r="A22" s="45" t="s">
        <v>56</v>
      </c>
      <c r="B22" s="46" t="s">
        <v>3</v>
      </c>
      <c r="C22" s="45">
        <v>53918.438000000002</v>
      </c>
      <c r="D22" s="45">
        <v>2E-3</v>
      </c>
      <c r="E22">
        <f>+(C22-C$7)/C$8</f>
        <v>-469.95861412852139</v>
      </c>
      <c r="F22">
        <f>ROUND(2*E22,0)/2</f>
        <v>-470</v>
      </c>
      <c r="G22">
        <f>+C22-(C$7+F22*C$8)</f>
        <v>0.217441368746222</v>
      </c>
      <c r="I22">
        <f>+G22</f>
        <v>0.217441368746222</v>
      </c>
      <c r="O22">
        <f ca="1">+C$11+C$12*$F22</f>
        <v>0.45205136231177834</v>
      </c>
      <c r="Q22" s="2">
        <f>+C22-15018.5</f>
        <v>38899.938000000002</v>
      </c>
      <c r="S22">
        <f ca="1">(O22-G22)^2</f>
        <v>5.5041849080830388E-2</v>
      </c>
    </row>
    <row r="23" spans="1:21" x14ac:dyDescent="0.2">
      <c r="A23" s="45" t="s">
        <v>56</v>
      </c>
      <c r="B23" s="46" t="s">
        <v>4</v>
      </c>
      <c r="C23" s="45">
        <v>53921.411</v>
      </c>
      <c r="D23" s="45">
        <v>2E-3</v>
      </c>
      <c r="E23">
        <f>+(C23-C$7)/C$8</f>
        <v>-469.39275954154039</v>
      </c>
      <c r="F23">
        <f>ROUND(2*E23,0)/2</f>
        <v>-469.5</v>
      </c>
      <c r="G23">
        <f>+C23-(C$7+F23*C$8)</f>
        <v>0.5634413687439519</v>
      </c>
      <c r="I23">
        <f>+G23</f>
        <v>0.5634413687439519</v>
      </c>
      <c r="O23">
        <f ca="1">+C$11+C$12*$F23</f>
        <v>0.45168609122252101</v>
      </c>
      <c r="Q23" s="2">
        <f>+C23-15018.5</f>
        <v>38902.911</v>
      </c>
      <c r="S23">
        <f ca="1">(O23-G23)^2</f>
        <v>1.2489242053892036E-2</v>
      </c>
    </row>
    <row r="24" spans="1:21" x14ac:dyDescent="0.2">
      <c r="A24" s="45" t="s">
        <v>55</v>
      </c>
      <c r="B24" s="46" t="s">
        <v>4</v>
      </c>
      <c r="C24" s="45">
        <v>54998.438000000002</v>
      </c>
      <c r="D24" s="45">
        <v>0.01</v>
      </c>
      <c r="E24">
        <f>+(C24-C$7)/C$8</f>
        <v>-264.40094378211865</v>
      </c>
      <c r="F24">
        <f>ROUND(2*E24,0)/2</f>
        <v>-264.5</v>
      </c>
      <c r="G24">
        <f>+C24-(C$7+F24*C$8)</f>
        <v>0.52044136874610558</v>
      </c>
      <c r="I24">
        <f>+G24</f>
        <v>0.52044136874610558</v>
      </c>
      <c r="O24">
        <f ca="1">+C$11+C$12*$F24</f>
        <v>0.30192494462701436</v>
      </c>
      <c r="Q24" s="2">
        <f>+C24-15018.5</f>
        <v>39979.938000000002</v>
      </c>
      <c r="S24">
        <f ca="1">(O24-G24)^2</f>
        <v>4.7749427609794552E-2</v>
      </c>
    </row>
    <row r="25" spans="1:21" x14ac:dyDescent="0.2">
      <c r="A25" s="47" t="s">
        <v>5</v>
      </c>
      <c r="B25" s="48" t="s">
        <v>3</v>
      </c>
      <c r="C25" s="45">
        <v>56387.722289999998</v>
      </c>
      <c r="D25" s="45">
        <v>2.0000000000000001E-4</v>
      </c>
      <c r="E25">
        <f>+(C25-C$7)/C$8</f>
        <v>2.3169274599315583E-2</v>
      </c>
      <c r="F25">
        <f>ROUND(2*E25,0)/2</f>
        <v>0</v>
      </c>
      <c r="G25">
        <f>+C25-(C$7+F25*C$8)</f>
        <v>0.12173136874480406</v>
      </c>
      <c r="K25">
        <f>+G25</f>
        <v>0.12173136874480406</v>
      </c>
      <c r="O25">
        <f ca="1">+C$11+C$12*$F25</f>
        <v>0.108696538409885</v>
      </c>
      <c r="Q25" s="2">
        <f>+C25-15018.5</f>
        <v>41369.222289999998</v>
      </c>
      <c r="S25">
        <f ca="1">(O25-G25)^2</f>
        <v>1.6990680186012617E-4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L42127" r:id="rId1" display="http://vsolj.cetus-net.org/bulletin.html"/>
    <hyperlink ref="L20871" r:id="rId2" display="http://vsolj.cetus-net.org/bulletin.html"/>
    <hyperlink ref="M42127" r:id="rId3" display="http://vsolj.cetus-net.org/bulletin.html"/>
    <hyperlink ref="AW65368" r:id="rId4" display="http://cdsbib.u-strasbg.fr/cgi-bin/cdsbib?1990RMxAA..21..381G"/>
    <hyperlink ref="L42124" r:id="rId5" display="https://www.aavso.org/ejaavso"/>
    <hyperlink ref="L53642" r:id="rId6" display="http://vsolj.cetus-net.org/bulletin.html"/>
    <hyperlink ref="AV11101" r:id="rId7" display="http://cdsbib.u-strasbg.fr/cgi-bin/cdsbib?1990RMxAA..21..381G"/>
    <hyperlink ref="AV11104" r:id="rId8" display="http://cdsbib.u-strasbg.fr/cgi-bin/cdsbib?1990RMxAA..21..381G"/>
    <hyperlink ref="AV11102" r:id="rId9" display="http://cdsbib.u-strasbg.fr/cgi-bin/cdsbib?1990RMxAA..21..381G"/>
    <hyperlink ref="AV18178" r:id="rId10" display="http://cdsbib.u-strasbg.fr/cgi-bin/cdsbib?1990RMxAA..21..381G"/>
    <hyperlink ref="AW42801" r:id="rId11" display="http://cdsbib.u-strasbg.fr/cgi-bin/cdsbib?1990RMxAA..21..381G"/>
    <hyperlink ref="AW42802" r:id="rId12" display="http://cdsbib.u-strasbg.fr/cgi-bin/cdsbib?1990RMxAA..21..381G"/>
    <hyperlink ref="L1749" r:id="rId13" display="https://www.aavso.org/ejaavso"/>
    <hyperlink ref="AW61871" r:id="rId14" display="http://cdsbib.u-strasbg.fr/cgi-bin/cdsbib?1990RMxAA..21..381G"/>
    <hyperlink ref="AW23750" r:id="rId15" display="http://cdsbib.u-strasbg.fr/cgi-bin/cdsbib?1990RMxAA..21..381G"/>
    <hyperlink ref="AW23749" r:id="rId16" display="http://cdsbib.u-strasbg.fr/cgi-bin/cdsbib?1990RMxAA..21..381G"/>
    <hyperlink ref="AV20327" r:id="rId17" display="http://cdsbib.u-strasbg.fr/cgi-bin/cdsbib?1990RMxAA..21..381G"/>
    <hyperlink ref="AV21104" r:id="rId18" display="http://cdsbib.u-strasbg.fr/cgi-bin/cdsbib?1990RMxAA..21..381G"/>
    <hyperlink ref="AV21107" r:id="rId19" display="http://cdsbib.u-strasbg.fr/cgi-bin/cdsbib?1990RMxAA..21..381G"/>
    <hyperlink ref="AV21027" r:id="rId20" display="http://cdsbib.u-strasbg.fr/cgi-bin/cdsbib?1990RMxAA..21..381G"/>
    <hyperlink ref="N25637" r:id="rId21" display="http://vsolj.cetus-net.org/bulletin.html"/>
    <hyperlink ref="N42120" r:id="rId22" display="https://www.aavso.org/ejaavso"/>
    <hyperlink ref="O25637" r:id="rId23" display="http://vsolj.cetus-net.org/bulletin.html"/>
    <hyperlink ref="AY8612" r:id="rId24" display="http://cdsbib.u-strasbg.fr/cgi-bin/cdsbib?1990RMxAA..21..381G"/>
    <hyperlink ref="N27383" r:id="rId25" display="https://www.aavso.org/ejaavso"/>
    <hyperlink ref="AX45722" r:id="rId26" display="http://cdsbib.u-strasbg.fr/cgi-bin/cdsbib?1990RMxAA..21..381G"/>
    <hyperlink ref="AX11178" r:id="rId27" display="http://cdsbib.u-strasbg.fr/cgi-bin/cdsbib?1990RMxAA..21..381G"/>
    <hyperlink ref="AX11873" r:id="rId28" display="http://cdsbib.u-strasbg.fr/cgi-bin/cdsbib?1990RMxAA..21..381G"/>
    <hyperlink ref="AX11100" r:id="rId29" display="http://cdsbib.u-strasbg.fr/cgi-bin/cdsbib?1990RMxAA..21..381G"/>
    <hyperlink ref="AY55934" r:id="rId30" display="http://cdsbib.u-strasbg.fr/cgi-bin/cdsbib?1990RMxAA..21..381G"/>
    <hyperlink ref="AY55935" r:id="rId31" display="http://cdsbib.u-strasbg.fr/cgi-bin/cdsbib?1990RMxAA..21..381G"/>
    <hyperlink ref="AY31106" r:id="rId32" display="http://cdsbib.u-strasbg.fr/cgi-bin/cdsbib?1990RMxAA..21..381G"/>
    <hyperlink ref="AY16179" r:id="rId33" display="http://cdsbib.u-strasbg.fr/cgi-bin/cdsbib?1990RMxAA..21..381G"/>
    <hyperlink ref="AY16178" r:id="rId34" display="http://cdsbib.u-strasbg.fr/cgi-bin/cdsbib?1990RMxAA..21..381G"/>
    <hyperlink ref="AX21026" r:id="rId35" display="http://cdsbib.u-strasbg.fr/cgi-bin/cdsbib?1990RMxAA..21..381G"/>
    <hyperlink ref="AX21528" r:id="rId36" display="http://cdsbib.u-strasbg.fr/cgi-bin/cdsbib?1990RMxAA..21..381G"/>
    <hyperlink ref="AX21532" r:id="rId37" display="http://cdsbib.u-strasbg.fr/cgi-bin/cdsbib?1990RMxAA..21..381G"/>
    <hyperlink ref="AX21509" r:id="rId38" display="http://cdsbib.u-strasbg.fr/cgi-bin/cdsbib?1990RMxAA..21..381G"/>
    <hyperlink ref="BI42123" r:id="rId39" display="http://cdsbib.u-strasbg.fr/cgi-bin/cdsbib?1990RMxAA..21..381G"/>
    <hyperlink ref="AT6087" r:id="rId40" display="http://cdsbib.u-strasbg.fr/cgi-bin/cdsbib?1990RMxAA..21..381G"/>
    <hyperlink ref="AU38513" r:id="rId41" display="http://cdsbib.u-strasbg.fr/cgi-bin/cdsbib?1990RMxAA..21..381G"/>
    <hyperlink ref="AU42501" r:id="rId42" display="http://cdsbib.u-strasbg.fr/cgi-bin/cdsbib?1990RMxAA..21..381G"/>
    <hyperlink ref="AU42432" r:id="rId43" display="http://cdsbib.u-strasbg.fr/cgi-bin/cdsbib?1990RMxAA..21..381G"/>
    <hyperlink ref="AT42519" r:id="rId44" display="http://cdsbib.u-strasbg.fr/cgi-bin/cdsbib?1990RMxAA..21..381G"/>
    <hyperlink ref="AU42155" r:id="rId45" display="http://cdsbib.u-strasbg.fr/cgi-bin/cdsbib?1990RMxAA..21..381G"/>
    <hyperlink ref="AU42260" r:id="rId46" display="http://cdsbib.u-strasbg.fr/cgi-bin/cdsbib?1990RMxAA..21..381G"/>
    <hyperlink ref="AU42156" r:id="rId47" display="http://cdsbib.u-strasbg.fr/cgi-bin/cdsbib?1990RMxAA..21..381G"/>
    <hyperlink ref="AT42520" r:id="rId48" display="http://cdsbib.u-strasbg.fr/cgi-bin/cdsbib?1990RMxAA..21..381G"/>
    <hyperlink ref="AU42261" r:id="rId49" display="http://cdsbib.u-strasbg.fr/cgi-bin/cdsbib?1990RMxAA..21..381G"/>
    <hyperlink ref="AU42613" r:id="rId50" display="http://cdsbib.u-strasbg.fr/cgi-bin/cdsbib?1990RMxAA..21..381G"/>
    <hyperlink ref="AT46916" r:id="rId51" display="http://cdsbib.u-strasbg.fr/cgi-bin/cdsbib?1990RMxAA..21..381G"/>
    <hyperlink ref="M44535" r:id="rId52" display="http://vsolj.cetus-net.org/bulletin.html"/>
    <hyperlink ref="M44528" r:id="rId53" display="http://vsolj.cetus-net.org/bulletin.html"/>
    <hyperlink ref="AU46927" r:id="rId54" display="http://cdsbib.u-strasbg.fr/cgi-bin/cdsbib?1990RMxAA..21..381G"/>
    <hyperlink ref="AU46932" r:id="rId55" display="http://cdsbib.u-strasbg.fr/cgi-bin/cdsbib?1990RMxAA..21..381G"/>
    <hyperlink ref="AU46928" r:id="rId56" display="http://cdsbib.u-strasbg.fr/cgi-bin/cdsbib?1990RMxAA..21..381G"/>
    <hyperlink ref="AW46916" r:id="rId57" display="http://cdsbib.u-strasbg.fr/cgi-bin/cdsbib?1990RMxAA..21..381G"/>
    <hyperlink ref="P44535" r:id="rId58" display="http://vsolj.cetus-net.org/bulletin.html"/>
    <hyperlink ref="P44528" r:id="rId59" display="http://vsolj.cetus-net.org/bulletin.html"/>
    <hyperlink ref="AX46927" r:id="rId60" display="http://cdsbib.u-strasbg.fr/cgi-bin/cdsbib?1990RMxAA..21..381G"/>
    <hyperlink ref="AX46932" r:id="rId61" display="http://cdsbib.u-strasbg.fr/cgi-bin/cdsbib?1990RMxAA..21..381G"/>
    <hyperlink ref="AX46928" r:id="rId62" display="http://cdsbib.u-strasbg.fr/cgi-bin/cdsbib?1990RMxAA..21..381G"/>
  </hyperlinks>
  <pageMargins left="0.75" right="0.75" top="1" bottom="1" header="0.5" footer="0.5"/>
  <headerFooter alignWithMargins="0"/>
  <drawing r:id="rId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D5" sqref="D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53</v>
      </c>
      <c r="F1" s="35" t="s">
        <v>48</v>
      </c>
      <c r="G1" s="36">
        <v>2010</v>
      </c>
      <c r="H1" s="31"/>
      <c r="I1" s="37" t="s">
        <v>49</v>
      </c>
      <c r="J1" s="35" t="s">
        <v>48</v>
      </c>
      <c r="K1" s="38">
        <v>14.44041</v>
      </c>
      <c r="L1" s="32">
        <v>-56.213300000000004</v>
      </c>
      <c r="M1" s="39">
        <v>56387.600558631253</v>
      </c>
      <c r="N1" s="39">
        <v>5.2530749796003615</v>
      </c>
      <c r="O1" s="40" t="s">
        <v>50</v>
      </c>
      <c r="P1" s="41">
        <v>8.57</v>
      </c>
      <c r="Q1" s="42">
        <v>9.15</v>
      </c>
      <c r="R1" s="43" t="s">
        <v>51</v>
      </c>
      <c r="S1" s="44" t="s">
        <v>52</v>
      </c>
    </row>
    <row r="2" spans="1:19" x14ac:dyDescent="0.2">
      <c r="A2" t="s">
        <v>29</v>
      </c>
      <c r="B2" t="s">
        <v>50</v>
      </c>
      <c r="C2" s="30"/>
      <c r="D2" s="3"/>
      <c r="F2" s="50" t="s">
        <v>57</v>
      </c>
    </row>
    <row r="3" spans="1:19" ht="13.5" thickBot="1" x14ac:dyDescent="0.25"/>
    <row r="4" spans="1:19" ht="14.25" thickTop="1" thickBot="1" x14ac:dyDescent="0.25">
      <c r="A4" s="5" t="s">
        <v>6</v>
      </c>
      <c r="C4" s="27" t="s">
        <v>43</v>
      </c>
      <c r="D4" s="28" t="s">
        <v>43</v>
      </c>
      <c r="E4" s="49" t="s">
        <v>0</v>
      </c>
    </row>
    <row r="5" spans="1:19" ht="13.5" thickTop="1" x14ac:dyDescent="0.2">
      <c r="A5" s="9" t="s">
        <v>34</v>
      </c>
      <c r="B5" s="10"/>
      <c r="C5" s="11">
        <v>-9.5</v>
      </c>
      <c r="D5" s="10" t="s">
        <v>35</v>
      </c>
      <c r="E5" s="10"/>
    </row>
    <row r="6" spans="1:19" x14ac:dyDescent="0.2">
      <c r="A6" s="5" t="s">
        <v>7</v>
      </c>
    </row>
    <row r="7" spans="1:19" x14ac:dyDescent="0.2">
      <c r="A7" t="s">
        <v>8</v>
      </c>
      <c r="C7" s="51">
        <v>56387.600558631253</v>
      </c>
      <c r="D7" s="29" t="s">
        <v>54</v>
      </c>
    </row>
    <row r="8" spans="1:19" x14ac:dyDescent="0.2">
      <c r="A8" t="s">
        <v>9</v>
      </c>
      <c r="C8" s="51">
        <v>0.2379</v>
      </c>
      <c r="D8" s="29" t="s">
        <v>54</v>
      </c>
    </row>
    <row r="9" spans="1:19" x14ac:dyDescent="0.2">
      <c r="A9" s="24" t="s">
        <v>38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19" x14ac:dyDescent="0.2">
      <c r="A11" s="10" t="s">
        <v>21</v>
      </c>
      <c r="B11" s="10"/>
      <c r="C11" s="21">
        <f ca="1">INTERCEPT(INDIRECT($E$9):G992,INDIRECT($D$9):F992)</f>
        <v>1.0665704822350046E-2</v>
      </c>
      <c r="D11" s="3"/>
      <c r="E11" s="10"/>
    </row>
    <row r="12" spans="1:19" x14ac:dyDescent="0.2">
      <c r="A12" s="10" t="s">
        <v>22</v>
      </c>
      <c r="B12" s="10"/>
      <c r="C12" s="21">
        <f ca="1">SLOPE(INDIRECT($E$9):G992,INDIRECT($D$9):F992)</f>
        <v>-2.3611318172273334E-7</v>
      </c>
      <c r="D12" s="3"/>
      <c r="E12" s="10"/>
    </row>
    <row r="13" spans="1:19" x14ac:dyDescent="0.2">
      <c r="A13" s="10" t="s">
        <v>24</v>
      </c>
      <c r="B13" s="10"/>
      <c r="C13" s="3" t="s">
        <v>19</v>
      </c>
    </row>
    <row r="14" spans="1:19" x14ac:dyDescent="0.2">
      <c r="A14" s="10"/>
      <c r="B14" s="10"/>
      <c r="C14" s="10"/>
    </row>
    <row r="15" spans="1:19" x14ac:dyDescent="0.2">
      <c r="A15" s="12" t="s">
        <v>23</v>
      </c>
      <c r="B15" s="10"/>
      <c r="C15" s="13">
        <f ca="1">(C7+C11)+(C8+C12)*INT(MAX(F21:F3533))</f>
        <v>56387.611224336077</v>
      </c>
      <c r="E15" s="14" t="s">
        <v>40</v>
      </c>
      <c r="F15" s="33">
        <v>1</v>
      </c>
    </row>
    <row r="16" spans="1:19" x14ac:dyDescent="0.2">
      <c r="A16" s="16" t="s">
        <v>10</v>
      </c>
      <c r="B16" s="10"/>
      <c r="C16" s="17">
        <f ca="1">+C8+C12</f>
        <v>0.23789976388681827</v>
      </c>
      <c r="E16" s="14" t="s">
        <v>36</v>
      </c>
      <c r="F16" s="34">
        <f ca="1">NOW()+15018.5+$C$5/24</f>
        <v>60335.681055439811</v>
      </c>
    </row>
    <row r="17" spans="1:21" ht="13.5" thickBot="1" x14ac:dyDescent="0.25">
      <c r="A17" s="14" t="s">
        <v>33</v>
      </c>
      <c r="B17" s="10"/>
      <c r="C17" s="10">
        <f>COUNT(C21:C2191)</f>
        <v>5</v>
      </c>
      <c r="E17" s="14" t="s">
        <v>41</v>
      </c>
      <c r="F17" s="15">
        <f ca="1">ROUND(2*(F16-$C$7)/$C$8,0)/2+F15</f>
        <v>16596.5</v>
      </c>
    </row>
    <row r="18" spans="1:21" ht="14.25" thickTop="1" thickBot="1" x14ac:dyDescent="0.25">
      <c r="A18" s="16" t="s">
        <v>11</v>
      </c>
      <c r="B18" s="10"/>
      <c r="C18" s="19">
        <f ca="1">+C15</f>
        <v>56387.611224336077</v>
      </c>
      <c r="D18" s="20">
        <f ca="1">+C16</f>
        <v>0.23789976388681827</v>
      </c>
      <c r="E18" s="14" t="s">
        <v>42</v>
      </c>
      <c r="F18" s="23">
        <f ca="1">ROUND(2*(F16-$C$15)/$C$16,0)/2+F15</f>
        <v>16596.5</v>
      </c>
    </row>
    <row r="19" spans="1:21" ht="13.5" thickTop="1" x14ac:dyDescent="0.2">
      <c r="E19" s="14" t="s">
        <v>37</v>
      </c>
      <c r="F19" s="18">
        <f ca="1">+$C$15+$C$16*F18-15018.5-$C$5/24</f>
        <v>45317.810489016993</v>
      </c>
      <c r="S19">
        <f ca="1">SQRT(SUM(S21:S25)/5)</f>
        <v>2.1276593737289712E-2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">
        <v>54</v>
      </c>
      <c r="C21" s="8">
        <v>56387.600558631253</v>
      </c>
      <c r="D21" s="8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1.0665704822350046E-2</v>
      </c>
      <c r="Q21" s="2">
        <f>+C21-15018.5</f>
        <v>41369.100558631253</v>
      </c>
      <c r="S21">
        <f ca="1">(O21-G21)^2</f>
        <v>1.1375725935750101E-4</v>
      </c>
    </row>
    <row r="22" spans="1:21" x14ac:dyDescent="0.2">
      <c r="A22" s="45" t="s">
        <v>56</v>
      </c>
      <c r="B22" s="46" t="s">
        <v>3</v>
      </c>
      <c r="C22" s="45">
        <v>53918.438000000002</v>
      </c>
      <c r="D22" s="45">
        <v>2E-3</v>
      </c>
      <c r="E22">
        <f>+(C22-C$7)/C$8</f>
        <v>-10378.993520938424</v>
      </c>
      <c r="F22">
        <f>ROUND(2*E22,0)/2</f>
        <v>-10379</v>
      </c>
      <c r="G22">
        <f>+C22-(C$7+F22*C$8)</f>
        <v>1.541368750622496E-3</v>
      </c>
      <c r="I22">
        <f>+G22</f>
        <v>1.541368750622496E-3</v>
      </c>
      <c r="O22">
        <f ca="1">+C$11+C$12*$F22</f>
        <v>1.3116323535450294E-2</v>
      </c>
      <c r="Q22" s="2">
        <f>+C22-15018.5</f>
        <v>38899.938000000002</v>
      </c>
      <c r="S22">
        <f ca="1">(O22-G22)^2</f>
        <v>1.3397957827080795E-4</v>
      </c>
    </row>
    <row r="23" spans="1:21" x14ac:dyDescent="0.2">
      <c r="A23" s="45" t="s">
        <v>56</v>
      </c>
      <c r="B23" s="46" t="s">
        <v>4</v>
      </c>
      <c r="C23" s="45">
        <v>53921.411</v>
      </c>
      <c r="D23" s="45">
        <v>2E-3</v>
      </c>
      <c r="E23">
        <f>+(C23-C$7)/C$8</f>
        <v>-10366.496673523552</v>
      </c>
      <c r="F23">
        <f>ROUND(2*E23,0)/2</f>
        <v>-10366.5</v>
      </c>
      <c r="G23">
        <f>+C23-(C$7+F23*C$8)</f>
        <v>7.9136874410323799E-4</v>
      </c>
      <c r="I23">
        <f>+G23</f>
        <v>7.9136874410323799E-4</v>
      </c>
      <c r="O23">
        <f ca="1">+C$11+C$12*$F23</f>
        <v>1.311337212067876E-2</v>
      </c>
      <c r="Q23" s="2">
        <f>+C23-15018.5</f>
        <v>38902.911</v>
      </c>
      <c r="S23">
        <f ca="1">(O23-G23)^2</f>
        <v>1.5183176721233858E-4</v>
      </c>
    </row>
    <row r="24" spans="1:21" x14ac:dyDescent="0.2">
      <c r="A24" s="45" t="s">
        <v>55</v>
      </c>
      <c r="B24" s="46" t="s">
        <v>4</v>
      </c>
      <c r="C24" s="45">
        <v>54998.438000000002</v>
      </c>
      <c r="D24" s="45">
        <v>0.01</v>
      </c>
      <c r="E24">
        <f>+(C24-C$7)/C$8</f>
        <v>-5839.2709484289662</v>
      </c>
      <c r="F24">
        <f>ROUND(2*E24,0)/2</f>
        <v>-5839.5</v>
      </c>
      <c r="G24">
        <f>+C24-(C$7+F24*C$8)</f>
        <v>5.4491368748131208E-2</v>
      </c>
      <c r="I24">
        <f>+G24</f>
        <v>5.4491368748131208E-2</v>
      </c>
      <c r="O24">
        <f ca="1">+C$11+C$12*$F24</f>
        <v>1.2044487747019947E-2</v>
      </c>
      <c r="Q24" s="2">
        <f>+C24-15018.5</f>
        <v>39979.938000000002</v>
      </c>
      <c r="S24">
        <f ca="1">(O24-G24)^2</f>
        <v>1.8017377067225003E-3</v>
      </c>
    </row>
    <row r="25" spans="1:21" x14ac:dyDescent="0.2">
      <c r="A25" s="47" t="s">
        <v>5</v>
      </c>
      <c r="B25" s="48" t="s">
        <v>3</v>
      </c>
      <c r="C25" s="45">
        <v>56387.722289999998</v>
      </c>
      <c r="D25" s="45">
        <v>2.0000000000000001E-4</v>
      </c>
      <c r="E25">
        <f>+(C25-C$7)/C$8</f>
        <v>0.5116913356233882</v>
      </c>
      <c r="F25">
        <f>ROUND(2*E25,0)/2</f>
        <v>0.5</v>
      </c>
      <c r="G25">
        <f>+C25-(C$7+F25*C$8)</f>
        <v>2.7813687484012917E-3</v>
      </c>
      <c r="K25">
        <f>+G25</f>
        <v>2.7813687484012917E-3</v>
      </c>
      <c r="O25">
        <f ca="1">+C$11+C$12*$F25</f>
        <v>1.0665586765759185E-2</v>
      </c>
      <c r="Q25" s="2">
        <f>+C25-15018.5</f>
        <v>41369.222289999998</v>
      </c>
      <c r="S25">
        <f ca="1">(O25-G25)^2</f>
        <v>6.2160893745230819E-5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L42127" r:id="rId1" display="http://vsolj.cetus-net.org/bulletin.html"/>
    <hyperlink ref="L20871" r:id="rId2" display="http://vsolj.cetus-net.org/bulletin.html"/>
    <hyperlink ref="M42127" r:id="rId3" display="http://vsolj.cetus-net.org/bulletin.html"/>
    <hyperlink ref="AW65368" r:id="rId4" display="http://cdsbib.u-strasbg.fr/cgi-bin/cdsbib?1990RMxAA..21..381G"/>
    <hyperlink ref="L42124" r:id="rId5" display="https://www.aavso.org/ejaavso"/>
    <hyperlink ref="L53642" r:id="rId6" display="http://vsolj.cetus-net.org/bulletin.html"/>
    <hyperlink ref="AV11101" r:id="rId7" display="http://cdsbib.u-strasbg.fr/cgi-bin/cdsbib?1990RMxAA..21..381G"/>
    <hyperlink ref="AV11104" r:id="rId8" display="http://cdsbib.u-strasbg.fr/cgi-bin/cdsbib?1990RMxAA..21..381G"/>
    <hyperlink ref="AV11102" r:id="rId9" display="http://cdsbib.u-strasbg.fr/cgi-bin/cdsbib?1990RMxAA..21..381G"/>
    <hyperlink ref="AV18178" r:id="rId10" display="http://cdsbib.u-strasbg.fr/cgi-bin/cdsbib?1990RMxAA..21..381G"/>
    <hyperlink ref="AW42801" r:id="rId11" display="http://cdsbib.u-strasbg.fr/cgi-bin/cdsbib?1990RMxAA..21..381G"/>
    <hyperlink ref="AW42802" r:id="rId12" display="http://cdsbib.u-strasbg.fr/cgi-bin/cdsbib?1990RMxAA..21..381G"/>
    <hyperlink ref="L1749" r:id="rId13" display="https://www.aavso.org/ejaavso"/>
    <hyperlink ref="AW61871" r:id="rId14" display="http://cdsbib.u-strasbg.fr/cgi-bin/cdsbib?1990RMxAA..21..381G"/>
    <hyperlink ref="AW23750" r:id="rId15" display="http://cdsbib.u-strasbg.fr/cgi-bin/cdsbib?1990RMxAA..21..381G"/>
    <hyperlink ref="AW23749" r:id="rId16" display="http://cdsbib.u-strasbg.fr/cgi-bin/cdsbib?1990RMxAA..21..381G"/>
    <hyperlink ref="AV20327" r:id="rId17" display="http://cdsbib.u-strasbg.fr/cgi-bin/cdsbib?1990RMxAA..21..381G"/>
    <hyperlink ref="AV21104" r:id="rId18" display="http://cdsbib.u-strasbg.fr/cgi-bin/cdsbib?1990RMxAA..21..381G"/>
    <hyperlink ref="AV21107" r:id="rId19" display="http://cdsbib.u-strasbg.fr/cgi-bin/cdsbib?1990RMxAA..21..381G"/>
    <hyperlink ref="AV21027" r:id="rId20" display="http://cdsbib.u-strasbg.fr/cgi-bin/cdsbib?1990RMxAA..21..381G"/>
    <hyperlink ref="N25637" r:id="rId21" display="http://vsolj.cetus-net.org/bulletin.html"/>
    <hyperlink ref="N42120" r:id="rId22" display="https://www.aavso.org/ejaavso"/>
    <hyperlink ref="O25637" r:id="rId23" display="http://vsolj.cetus-net.org/bulletin.html"/>
    <hyperlink ref="AY8612" r:id="rId24" display="http://cdsbib.u-strasbg.fr/cgi-bin/cdsbib?1990RMxAA..21..381G"/>
    <hyperlink ref="N27383" r:id="rId25" display="https://www.aavso.org/ejaavso"/>
    <hyperlink ref="AX45722" r:id="rId26" display="http://cdsbib.u-strasbg.fr/cgi-bin/cdsbib?1990RMxAA..21..381G"/>
    <hyperlink ref="AX11178" r:id="rId27" display="http://cdsbib.u-strasbg.fr/cgi-bin/cdsbib?1990RMxAA..21..381G"/>
    <hyperlink ref="AX11873" r:id="rId28" display="http://cdsbib.u-strasbg.fr/cgi-bin/cdsbib?1990RMxAA..21..381G"/>
    <hyperlink ref="AX11100" r:id="rId29" display="http://cdsbib.u-strasbg.fr/cgi-bin/cdsbib?1990RMxAA..21..381G"/>
    <hyperlink ref="AY55934" r:id="rId30" display="http://cdsbib.u-strasbg.fr/cgi-bin/cdsbib?1990RMxAA..21..381G"/>
    <hyperlink ref="AY55935" r:id="rId31" display="http://cdsbib.u-strasbg.fr/cgi-bin/cdsbib?1990RMxAA..21..381G"/>
    <hyperlink ref="AY31106" r:id="rId32" display="http://cdsbib.u-strasbg.fr/cgi-bin/cdsbib?1990RMxAA..21..381G"/>
    <hyperlink ref="AY16179" r:id="rId33" display="http://cdsbib.u-strasbg.fr/cgi-bin/cdsbib?1990RMxAA..21..381G"/>
    <hyperlink ref="AY16178" r:id="rId34" display="http://cdsbib.u-strasbg.fr/cgi-bin/cdsbib?1990RMxAA..21..381G"/>
    <hyperlink ref="AX21026" r:id="rId35" display="http://cdsbib.u-strasbg.fr/cgi-bin/cdsbib?1990RMxAA..21..381G"/>
    <hyperlink ref="AX21528" r:id="rId36" display="http://cdsbib.u-strasbg.fr/cgi-bin/cdsbib?1990RMxAA..21..381G"/>
    <hyperlink ref="AX21532" r:id="rId37" display="http://cdsbib.u-strasbg.fr/cgi-bin/cdsbib?1990RMxAA..21..381G"/>
    <hyperlink ref="AX21509" r:id="rId38" display="http://cdsbib.u-strasbg.fr/cgi-bin/cdsbib?1990RMxAA..21..381G"/>
    <hyperlink ref="BI42123" r:id="rId39" display="http://cdsbib.u-strasbg.fr/cgi-bin/cdsbib?1990RMxAA..21..381G"/>
    <hyperlink ref="AT6087" r:id="rId40" display="http://cdsbib.u-strasbg.fr/cgi-bin/cdsbib?1990RMxAA..21..381G"/>
    <hyperlink ref="AU38513" r:id="rId41" display="http://cdsbib.u-strasbg.fr/cgi-bin/cdsbib?1990RMxAA..21..381G"/>
    <hyperlink ref="AU42501" r:id="rId42" display="http://cdsbib.u-strasbg.fr/cgi-bin/cdsbib?1990RMxAA..21..381G"/>
    <hyperlink ref="AU42432" r:id="rId43" display="http://cdsbib.u-strasbg.fr/cgi-bin/cdsbib?1990RMxAA..21..381G"/>
    <hyperlink ref="AT42519" r:id="rId44" display="http://cdsbib.u-strasbg.fr/cgi-bin/cdsbib?1990RMxAA..21..381G"/>
    <hyperlink ref="AU42155" r:id="rId45" display="http://cdsbib.u-strasbg.fr/cgi-bin/cdsbib?1990RMxAA..21..381G"/>
    <hyperlink ref="AU42260" r:id="rId46" display="http://cdsbib.u-strasbg.fr/cgi-bin/cdsbib?1990RMxAA..21..381G"/>
    <hyperlink ref="AU42156" r:id="rId47" display="http://cdsbib.u-strasbg.fr/cgi-bin/cdsbib?1990RMxAA..21..381G"/>
    <hyperlink ref="AT42520" r:id="rId48" display="http://cdsbib.u-strasbg.fr/cgi-bin/cdsbib?1990RMxAA..21..381G"/>
    <hyperlink ref="AU42261" r:id="rId49" display="http://cdsbib.u-strasbg.fr/cgi-bin/cdsbib?1990RMxAA..21..381G"/>
    <hyperlink ref="AU42613" r:id="rId50" display="http://cdsbib.u-strasbg.fr/cgi-bin/cdsbib?1990RMxAA..21..381G"/>
    <hyperlink ref="AT46916" r:id="rId51" display="http://cdsbib.u-strasbg.fr/cgi-bin/cdsbib?1990RMxAA..21..381G"/>
    <hyperlink ref="M44535" r:id="rId52" display="http://vsolj.cetus-net.org/bulletin.html"/>
    <hyperlink ref="M44528" r:id="rId53" display="http://vsolj.cetus-net.org/bulletin.html"/>
    <hyperlink ref="AU46927" r:id="rId54" display="http://cdsbib.u-strasbg.fr/cgi-bin/cdsbib?1990RMxAA..21..381G"/>
    <hyperlink ref="AU46932" r:id="rId55" display="http://cdsbib.u-strasbg.fr/cgi-bin/cdsbib?1990RMxAA..21..381G"/>
    <hyperlink ref="AU46928" r:id="rId56" display="http://cdsbib.u-strasbg.fr/cgi-bin/cdsbib?1990RMxAA..21..381G"/>
    <hyperlink ref="AW46916" r:id="rId57" display="http://cdsbib.u-strasbg.fr/cgi-bin/cdsbib?1990RMxAA..21..381G"/>
    <hyperlink ref="P44535" r:id="rId58" display="http://vsolj.cetus-net.org/bulletin.html"/>
    <hyperlink ref="P44528" r:id="rId59" display="http://vsolj.cetus-net.org/bulletin.html"/>
    <hyperlink ref="AX46927" r:id="rId60" display="http://cdsbib.u-strasbg.fr/cgi-bin/cdsbib?1990RMxAA..21..381G"/>
    <hyperlink ref="AX46932" r:id="rId61" display="http://cdsbib.u-strasbg.fr/cgi-bin/cdsbib?1990RMxAA..21..381G"/>
    <hyperlink ref="AX46928" r:id="rId62" display="http://cdsbib.u-strasbg.fr/cgi-bin/cdsbib?1990RMxAA..21..381G"/>
  </hyperlinks>
  <pageMargins left="0.75" right="0.75" top="1" bottom="1" header="0.5" footer="0.5"/>
  <headerFooter alignWithMargins="0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 (VSX)</vt:lpstr>
      <vt:lpstr>Active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2024-01-26T03:20:43Z</dcterms:modified>
</cp:coreProperties>
</file>