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492C161-45B2-4554-ADEA-1DAB44D1C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/>
  <c r="G44" i="1" s="1"/>
  <c r="K44" i="1" s="1"/>
  <c r="Q44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22" i="1"/>
  <c r="G11" i="1"/>
  <c r="F11" i="1"/>
  <c r="E14" i="1"/>
  <c r="E15" i="1" s="1"/>
  <c r="C17" i="1"/>
  <c r="C21" i="1"/>
  <c r="Q21" i="1" s="1"/>
  <c r="A21" i="1"/>
  <c r="C7" i="1"/>
  <c r="C8" i="1"/>
  <c r="E32" i="1" l="1"/>
  <c r="F32" i="1" s="1"/>
  <c r="G32" i="1" s="1"/>
  <c r="K32" i="1" s="1"/>
  <c r="E24" i="1"/>
  <c r="F24" i="1" s="1"/>
  <c r="G24" i="1" s="1"/>
  <c r="J24" i="1" s="1"/>
  <c r="E21" i="1"/>
  <c r="F21" i="1" s="1"/>
  <c r="G21" i="1" s="1"/>
  <c r="H21" i="1" s="1"/>
  <c r="E42" i="1"/>
  <c r="F42" i="1" s="1"/>
  <c r="G42" i="1" s="1"/>
  <c r="K42" i="1" s="1"/>
  <c r="E35" i="1"/>
  <c r="F35" i="1" s="1"/>
  <c r="G35" i="1" s="1"/>
  <c r="K35" i="1" s="1"/>
  <c r="E31" i="1"/>
  <c r="F31" i="1" s="1"/>
  <c r="G31" i="1" s="1"/>
  <c r="K31" i="1" s="1"/>
  <c r="E39" i="1"/>
  <c r="F39" i="1" s="1"/>
  <c r="G39" i="1" s="1"/>
  <c r="K39" i="1" s="1"/>
  <c r="E38" i="1"/>
  <c r="F38" i="1" s="1"/>
  <c r="G38" i="1" s="1"/>
  <c r="K38" i="1" s="1"/>
  <c r="E27" i="1"/>
  <c r="F27" i="1" s="1"/>
  <c r="G27" i="1" s="1"/>
  <c r="J27" i="1" s="1"/>
  <c r="E23" i="1"/>
  <c r="F23" i="1" s="1"/>
  <c r="G23" i="1" s="1"/>
  <c r="J23" i="1" s="1"/>
  <c r="E41" i="1"/>
  <c r="F41" i="1" s="1"/>
  <c r="G41" i="1" s="1"/>
  <c r="K41" i="1" s="1"/>
  <c r="E34" i="1"/>
  <c r="F34" i="1" s="1"/>
  <c r="G34" i="1" s="1"/>
  <c r="K34" i="1" s="1"/>
  <c r="E30" i="1"/>
  <c r="F30" i="1" s="1"/>
  <c r="G30" i="1" s="1"/>
  <c r="K30" i="1" s="1"/>
  <c r="E28" i="1"/>
  <c r="F28" i="1" s="1"/>
  <c r="G28" i="1" s="1"/>
  <c r="J28" i="1" s="1"/>
  <c r="E22" i="1"/>
  <c r="F22" i="1" s="1"/>
  <c r="G22" i="1" s="1"/>
  <c r="E37" i="1"/>
  <c r="F37" i="1" s="1"/>
  <c r="G37" i="1" s="1"/>
  <c r="K37" i="1" s="1"/>
  <c r="E26" i="1"/>
  <c r="F26" i="1" s="1"/>
  <c r="G26" i="1" s="1"/>
  <c r="J26" i="1" s="1"/>
  <c r="E40" i="1"/>
  <c r="F40" i="1" s="1"/>
  <c r="G40" i="1" s="1"/>
  <c r="K40" i="1" s="1"/>
  <c r="E33" i="1"/>
  <c r="F33" i="1" s="1"/>
  <c r="G33" i="1" s="1"/>
  <c r="K33" i="1" s="1"/>
  <c r="E29" i="1"/>
  <c r="F29" i="1" s="1"/>
  <c r="G29" i="1" s="1"/>
  <c r="K29" i="1" s="1"/>
  <c r="E43" i="1"/>
  <c r="F43" i="1" s="1"/>
  <c r="G43" i="1" s="1"/>
  <c r="K43" i="1" s="1"/>
  <c r="E25" i="1"/>
  <c r="F25" i="1" s="1"/>
  <c r="G25" i="1" s="1"/>
  <c r="J25" i="1" s="1"/>
  <c r="E36" i="1"/>
  <c r="F36" i="1" s="1"/>
  <c r="G36" i="1" s="1"/>
  <c r="K36" i="1" s="1"/>
  <c r="C11" i="1"/>
  <c r="C12" i="1"/>
  <c r="O44" i="1" l="1"/>
  <c r="I22" i="1"/>
  <c r="O25" i="1"/>
  <c r="O28" i="1"/>
  <c r="O24" i="1"/>
  <c r="O26" i="1"/>
  <c r="O23" i="1"/>
  <c r="O27" i="1"/>
  <c r="O29" i="1"/>
  <c r="O32" i="1"/>
  <c r="O34" i="1"/>
  <c r="O36" i="1"/>
  <c r="O22" i="1"/>
  <c r="O42" i="1"/>
  <c r="O35" i="1"/>
  <c r="O40" i="1"/>
  <c r="O33" i="1"/>
  <c r="O39" i="1"/>
  <c r="O38" i="1"/>
  <c r="C15" i="1"/>
  <c r="O21" i="1"/>
  <c r="O41" i="1"/>
  <c r="C16" i="1"/>
  <c r="D18" i="1" s="1"/>
  <c r="O37" i="1"/>
  <c r="O30" i="1"/>
  <c r="O43" i="1"/>
  <c r="O31" i="1"/>
  <c r="C18" i="1" l="1"/>
  <c r="E16" i="1"/>
  <c r="E17" i="1" s="1"/>
</calcChain>
</file>

<file path=xl/sharedStrings.xml><?xml version="1.0" encoding="utf-8"?>
<sst xmlns="http://schemas.openxmlformats.org/spreadsheetml/2006/main" count="117" uniqueCount="56">
  <si>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</si>
  <si>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</si>
  <si>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</si>
  <si>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</si>
  <si>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</si>
  <si>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</si>
  <si>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</si>
  <si>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</si>
  <si>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</si>
  <si>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</si>
  <si>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</si>
  <si>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</si>
  <si>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</si>
  <si>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</si>
  <si>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</si>
  <si>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</si>
  <si>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</si>
  <si>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</si>
  <si>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</si>
  <si>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</si>
  <si>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</si>
  <si>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</si>
  <si>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</si>
  <si>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</si>
  <si>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</si>
  <si>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</si>
  <si>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</si>
  <si>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</si>
  <si>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</si>
  <si>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</si>
  <si>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</si>
  <si>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</si>
  <si>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</si>
  <si>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</si>
  <si>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</si>
  <si>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G8703-0330_Cir.xls</t>
  </si>
  <si>
    <t>EW</t>
  </si>
  <si>
    <t>IBVS 5532 Eph.</t>
  </si>
  <si>
    <t>IBVS 5532</t>
  </si>
  <si>
    <t>Cir</t>
  </si>
  <si>
    <t>Add cycle</t>
  </si>
  <si>
    <t>Old Cycle</t>
  </si>
  <si>
    <t>OEJV 0130</t>
  </si>
  <si>
    <t>I</t>
  </si>
  <si>
    <t>OEJV</t>
  </si>
  <si>
    <t>DM Cir / GSC 8703-0330 / NSV 07044</t>
  </si>
  <si>
    <t>II</t>
  </si>
  <si>
    <t>JAVSO, 48, 250</t>
  </si>
  <si>
    <t>JAVSO, 49, 251</t>
  </si>
  <si>
    <t>V</t>
  </si>
  <si>
    <t>B</t>
  </si>
  <si>
    <t>TESS/BAJ/RAA</t>
  </si>
  <si>
    <t>JAVSO</t>
  </si>
  <si>
    <t>TESS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</si>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</sst>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0"/>
    <numFmt numFmtId="167" formatCode="0.00000000"/>
    <numFmt numFmtId="168" formatCode="0.000000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8" fillId="0" borderId="0" xfId="0" applyFont="1" applyAlignment="1"/>
    <xf numFmtId="0" fontId="0" fillId="0" borderId="0" xfId="0" applyBorder="1" applyAlignment="1"/>
    <xf numFmtId="167" fontId="18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8" fontId="19" fillId="0" borderId="0" xfId="0" applyNumberFormat="1" applyFont="1" applyAlignment="1" applyProtection="1">
      <alignment horizontal="left" vertical="center" wrapText="1"/>
      <protection locked="0"/>
    </xf>
    <xf numFmtId="167" fontId="19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 Cir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Active!$D$21:$D$227</c:f>
                <c:numCache>
                  <c:formatCode>General</c:formatCode>
                  <c:ptCount val="20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plus>
            <c:minus>
              <c:numRef>
                <c:f>Active!$D$21:$D$227</c:f>
                <c:numCache>
                  <c:formatCode>General</c:formatCode>
                  <c:ptCount val="20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6191</c:v>
                </c:pt>
                <c:pt idx="2">
                  <c:v>14513</c:v>
                </c:pt>
                <c:pt idx="3">
                  <c:v>14513.5</c:v>
                </c:pt>
                <c:pt idx="4">
                  <c:v>14548</c:v>
                </c:pt>
                <c:pt idx="5">
                  <c:v>14548.5</c:v>
                </c:pt>
                <c:pt idx="6">
                  <c:v>14584</c:v>
                </c:pt>
                <c:pt idx="7">
                  <c:v>14584.5</c:v>
                </c:pt>
                <c:pt idx="8">
                  <c:v>14588</c:v>
                </c:pt>
                <c:pt idx="9">
                  <c:v>14593</c:v>
                </c:pt>
                <c:pt idx="10">
                  <c:v>14595.5</c:v>
                </c:pt>
                <c:pt idx="11">
                  <c:v>15430.5</c:v>
                </c:pt>
                <c:pt idx="12">
                  <c:v>15430.5</c:v>
                </c:pt>
                <c:pt idx="13">
                  <c:v>15430.5</c:v>
                </c:pt>
                <c:pt idx="14">
                  <c:v>15431</c:v>
                </c:pt>
                <c:pt idx="15">
                  <c:v>15431</c:v>
                </c:pt>
                <c:pt idx="16">
                  <c:v>15431</c:v>
                </c:pt>
                <c:pt idx="17">
                  <c:v>15433</c:v>
                </c:pt>
                <c:pt idx="18">
                  <c:v>15433</c:v>
                </c:pt>
                <c:pt idx="19">
                  <c:v>15433</c:v>
                </c:pt>
                <c:pt idx="20">
                  <c:v>15433.5</c:v>
                </c:pt>
                <c:pt idx="21">
                  <c:v>15433.5</c:v>
                </c:pt>
                <c:pt idx="22">
                  <c:v>15433.5</c:v>
                </c:pt>
                <c:pt idx="23">
                  <c:v>18261.5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A3-44F4-A013-3DFF3B3A2E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6191</c:v>
                </c:pt>
                <c:pt idx="2">
                  <c:v>14513</c:v>
                </c:pt>
                <c:pt idx="3">
                  <c:v>14513.5</c:v>
                </c:pt>
                <c:pt idx="4">
                  <c:v>14548</c:v>
                </c:pt>
                <c:pt idx="5">
                  <c:v>14548.5</c:v>
                </c:pt>
                <c:pt idx="6">
                  <c:v>14584</c:v>
                </c:pt>
                <c:pt idx="7">
                  <c:v>14584.5</c:v>
                </c:pt>
                <c:pt idx="8">
                  <c:v>14588</c:v>
                </c:pt>
                <c:pt idx="9">
                  <c:v>14593</c:v>
                </c:pt>
                <c:pt idx="10">
                  <c:v>14595.5</c:v>
                </c:pt>
                <c:pt idx="11">
                  <c:v>15430.5</c:v>
                </c:pt>
                <c:pt idx="12">
                  <c:v>15430.5</c:v>
                </c:pt>
                <c:pt idx="13">
                  <c:v>15430.5</c:v>
                </c:pt>
                <c:pt idx="14">
                  <c:v>15431</c:v>
                </c:pt>
                <c:pt idx="15">
                  <c:v>15431</c:v>
                </c:pt>
                <c:pt idx="16">
                  <c:v>15431</c:v>
                </c:pt>
                <c:pt idx="17">
                  <c:v>15433</c:v>
                </c:pt>
                <c:pt idx="18">
                  <c:v>15433</c:v>
                </c:pt>
                <c:pt idx="19">
                  <c:v>15433</c:v>
                </c:pt>
                <c:pt idx="20">
                  <c:v>15433.5</c:v>
                </c:pt>
                <c:pt idx="21">
                  <c:v>15433.5</c:v>
                </c:pt>
                <c:pt idx="22">
                  <c:v>15433.5</c:v>
                </c:pt>
                <c:pt idx="23">
                  <c:v>18261.5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1">
                  <c:v>2.4357000002055429E-2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A3-44F4-A013-3DFF3B3A2E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6191</c:v>
                </c:pt>
                <c:pt idx="2">
                  <c:v>14513</c:v>
                </c:pt>
                <c:pt idx="3">
                  <c:v>14513.5</c:v>
                </c:pt>
                <c:pt idx="4">
                  <c:v>14548</c:v>
                </c:pt>
                <c:pt idx="5">
                  <c:v>14548.5</c:v>
                </c:pt>
                <c:pt idx="6">
                  <c:v>14584</c:v>
                </c:pt>
                <c:pt idx="7">
                  <c:v>14584.5</c:v>
                </c:pt>
                <c:pt idx="8">
                  <c:v>14588</c:v>
                </c:pt>
                <c:pt idx="9">
                  <c:v>14593</c:v>
                </c:pt>
                <c:pt idx="10">
                  <c:v>14595.5</c:v>
                </c:pt>
                <c:pt idx="11">
                  <c:v>15430.5</c:v>
                </c:pt>
                <c:pt idx="12">
                  <c:v>15430.5</c:v>
                </c:pt>
                <c:pt idx="13">
                  <c:v>15430.5</c:v>
                </c:pt>
                <c:pt idx="14">
                  <c:v>15431</c:v>
                </c:pt>
                <c:pt idx="15">
                  <c:v>15431</c:v>
                </c:pt>
                <c:pt idx="16">
                  <c:v>15431</c:v>
                </c:pt>
                <c:pt idx="17">
                  <c:v>15433</c:v>
                </c:pt>
                <c:pt idx="18">
                  <c:v>15433</c:v>
                </c:pt>
                <c:pt idx="19">
                  <c:v>15433</c:v>
                </c:pt>
                <c:pt idx="20">
                  <c:v>15433.5</c:v>
                </c:pt>
                <c:pt idx="21">
                  <c:v>15433.5</c:v>
                </c:pt>
                <c:pt idx="22">
                  <c:v>15433.5</c:v>
                </c:pt>
                <c:pt idx="23">
                  <c:v>18261.5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2">
                  <c:v>3.8433022840763442E-2</c:v>
                </c:pt>
                <c:pt idx="3">
                  <c:v>3.9625885248824488E-2</c:v>
                </c:pt>
                <c:pt idx="4">
                  <c:v>3.8246512653131504E-2</c:v>
                </c:pt>
                <c:pt idx="5">
                  <c:v>3.9568872671225108E-2</c:v>
                </c:pt>
                <c:pt idx="6">
                  <c:v>3.8540899731742684E-2</c:v>
                </c:pt>
                <c:pt idx="7">
                  <c:v>4.0022788787609898E-2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A3-44F4-A013-3DFF3B3A2E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JAVSO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6191</c:v>
                </c:pt>
                <c:pt idx="2">
                  <c:v>14513</c:v>
                </c:pt>
                <c:pt idx="3">
                  <c:v>14513.5</c:v>
                </c:pt>
                <c:pt idx="4">
                  <c:v>14548</c:v>
                </c:pt>
                <c:pt idx="5">
                  <c:v>14548.5</c:v>
                </c:pt>
                <c:pt idx="6">
                  <c:v>14584</c:v>
                </c:pt>
                <c:pt idx="7">
                  <c:v>14584.5</c:v>
                </c:pt>
                <c:pt idx="8">
                  <c:v>14588</c:v>
                </c:pt>
                <c:pt idx="9">
                  <c:v>14593</c:v>
                </c:pt>
                <c:pt idx="10">
                  <c:v>14595.5</c:v>
                </c:pt>
                <c:pt idx="11">
                  <c:v>15430.5</c:v>
                </c:pt>
                <c:pt idx="12">
                  <c:v>15430.5</c:v>
                </c:pt>
                <c:pt idx="13">
                  <c:v>15430.5</c:v>
                </c:pt>
                <c:pt idx="14">
                  <c:v>15431</c:v>
                </c:pt>
                <c:pt idx="15">
                  <c:v>15431</c:v>
                </c:pt>
                <c:pt idx="16">
                  <c:v>15431</c:v>
                </c:pt>
                <c:pt idx="17">
                  <c:v>15433</c:v>
                </c:pt>
                <c:pt idx="18">
                  <c:v>15433</c:v>
                </c:pt>
                <c:pt idx="19">
                  <c:v>15433</c:v>
                </c:pt>
                <c:pt idx="20">
                  <c:v>15433.5</c:v>
                </c:pt>
                <c:pt idx="21">
                  <c:v>15433.5</c:v>
                </c:pt>
                <c:pt idx="22">
                  <c:v>15433.5</c:v>
                </c:pt>
                <c:pt idx="23">
                  <c:v>18261.5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8">
                  <c:v>3.8565999828279018E-2</c:v>
                </c:pt>
                <c:pt idx="9">
                  <c:v>3.8420999917434528E-2</c:v>
                </c:pt>
                <c:pt idx="10">
                  <c:v>3.9968500190298073E-2</c:v>
                </c:pt>
                <c:pt idx="11">
                  <c:v>4.168350002146326E-2</c:v>
                </c:pt>
                <c:pt idx="12">
                  <c:v>4.1773499775445089E-2</c:v>
                </c:pt>
                <c:pt idx="13">
                  <c:v>4.2053500044858083E-2</c:v>
                </c:pt>
                <c:pt idx="14">
                  <c:v>4.2477000133658294E-2</c:v>
                </c:pt>
                <c:pt idx="15">
                  <c:v>4.2597000116074923E-2</c:v>
                </c:pt>
                <c:pt idx="16">
                  <c:v>4.2667000183428172E-2</c:v>
                </c:pt>
                <c:pt idx="17">
                  <c:v>4.1410999940126203E-2</c:v>
                </c:pt>
                <c:pt idx="18">
                  <c:v>4.2140999910770915E-2</c:v>
                </c:pt>
                <c:pt idx="19">
                  <c:v>4.2500999858020805E-2</c:v>
                </c:pt>
                <c:pt idx="20">
                  <c:v>4.2524500160652678E-2</c:v>
                </c:pt>
                <c:pt idx="21">
                  <c:v>4.2604499838489573E-2</c:v>
                </c:pt>
                <c:pt idx="22">
                  <c:v>4.3314500122505706E-2</c:v>
                </c:pt>
                <c:pt idx="23">
                  <c:v>5.0252499961061403E-2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A3-44F4-A013-3DFF3B3A2E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6191</c:v>
                </c:pt>
                <c:pt idx="2">
                  <c:v>14513</c:v>
                </c:pt>
                <c:pt idx="3">
                  <c:v>14513.5</c:v>
                </c:pt>
                <c:pt idx="4">
                  <c:v>14548</c:v>
                </c:pt>
                <c:pt idx="5">
                  <c:v>14548.5</c:v>
                </c:pt>
                <c:pt idx="6">
                  <c:v>14584</c:v>
                </c:pt>
                <c:pt idx="7">
                  <c:v>14584.5</c:v>
                </c:pt>
                <c:pt idx="8">
                  <c:v>14588</c:v>
                </c:pt>
                <c:pt idx="9">
                  <c:v>14593</c:v>
                </c:pt>
                <c:pt idx="10">
                  <c:v>14595.5</c:v>
                </c:pt>
                <c:pt idx="11">
                  <c:v>15430.5</c:v>
                </c:pt>
                <c:pt idx="12">
                  <c:v>15430.5</c:v>
                </c:pt>
                <c:pt idx="13">
                  <c:v>15430.5</c:v>
                </c:pt>
                <c:pt idx="14">
                  <c:v>15431</c:v>
                </c:pt>
                <c:pt idx="15">
                  <c:v>15431</c:v>
                </c:pt>
                <c:pt idx="16">
                  <c:v>15431</c:v>
                </c:pt>
                <c:pt idx="17">
                  <c:v>15433</c:v>
                </c:pt>
                <c:pt idx="18">
                  <c:v>15433</c:v>
                </c:pt>
                <c:pt idx="19">
                  <c:v>15433</c:v>
                </c:pt>
                <c:pt idx="20">
                  <c:v>15433.5</c:v>
                </c:pt>
                <c:pt idx="21">
                  <c:v>15433.5</c:v>
                </c:pt>
                <c:pt idx="22">
                  <c:v>15433.5</c:v>
                </c:pt>
                <c:pt idx="23">
                  <c:v>18261.5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A3-44F4-A013-3DFF3B3A2E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6191</c:v>
                </c:pt>
                <c:pt idx="2">
                  <c:v>14513</c:v>
                </c:pt>
                <c:pt idx="3">
                  <c:v>14513.5</c:v>
                </c:pt>
                <c:pt idx="4">
                  <c:v>14548</c:v>
                </c:pt>
                <c:pt idx="5">
                  <c:v>14548.5</c:v>
                </c:pt>
                <c:pt idx="6">
                  <c:v>14584</c:v>
                </c:pt>
                <c:pt idx="7">
                  <c:v>14584.5</c:v>
                </c:pt>
                <c:pt idx="8">
                  <c:v>14588</c:v>
                </c:pt>
                <c:pt idx="9">
                  <c:v>14593</c:v>
                </c:pt>
                <c:pt idx="10">
                  <c:v>14595.5</c:v>
                </c:pt>
                <c:pt idx="11">
                  <c:v>15430.5</c:v>
                </c:pt>
                <c:pt idx="12">
                  <c:v>15430.5</c:v>
                </c:pt>
                <c:pt idx="13">
                  <c:v>15430.5</c:v>
                </c:pt>
                <c:pt idx="14">
                  <c:v>15431</c:v>
                </c:pt>
                <c:pt idx="15">
                  <c:v>15431</c:v>
                </c:pt>
                <c:pt idx="16">
                  <c:v>15431</c:v>
                </c:pt>
                <c:pt idx="17">
                  <c:v>15433</c:v>
                </c:pt>
                <c:pt idx="18">
                  <c:v>15433</c:v>
                </c:pt>
                <c:pt idx="19">
                  <c:v>15433</c:v>
                </c:pt>
                <c:pt idx="20">
                  <c:v>15433.5</c:v>
                </c:pt>
                <c:pt idx="21">
                  <c:v>15433.5</c:v>
                </c:pt>
                <c:pt idx="22">
                  <c:v>15433.5</c:v>
                </c:pt>
                <c:pt idx="23">
                  <c:v>18261.5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A3-44F4-A013-3DFF3B3A2E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3.0000000000000001E-3</c:v>
                  </c:pt>
                  <c:pt idx="2">
                    <c:v>6.78E-4</c:v>
                  </c:pt>
                  <c:pt idx="3">
                    <c:v>1.1670000000000001E-3</c:v>
                  </c:pt>
                  <c:pt idx="4">
                    <c:v>5.7700000000000004E-4</c:v>
                  </c:pt>
                  <c:pt idx="5">
                    <c:v>6.8400000000000004E-4</c:v>
                  </c:pt>
                  <c:pt idx="6">
                    <c:v>5.9000000000000003E-4</c:v>
                  </c:pt>
                  <c:pt idx="7">
                    <c:v>6.9999999999999999E-4</c:v>
                  </c:pt>
                  <c:pt idx="8">
                    <c:v>1.1299999999999999E-3</c:v>
                  </c:pt>
                  <c:pt idx="9">
                    <c:v>1E-3</c:v>
                  </c:pt>
                  <c:pt idx="10">
                    <c:v>1.34E-3</c:v>
                  </c:pt>
                  <c:pt idx="11">
                    <c:v>9.5E-4</c:v>
                  </c:pt>
                  <c:pt idx="12">
                    <c:v>9.3000000000000005E-4</c:v>
                  </c:pt>
                  <c:pt idx="13">
                    <c:v>1.2199999999999999E-3</c:v>
                  </c:pt>
                  <c:pt idx="14">
                    <c:v>9.7000000000000005E-4</c:v>
                  </c:pt>
                  <c:pt idx="15">
                    <c:v>1.15E-3</c:v>
                  </c:pt>
                  <c:pt idx="16">
                    <c:v>1E-3</c:v>
                  </c:pt>
                  <c:pt idx="17">
                    <c:v>1.0499999999999999E-3</c:v>
                  </c:pt>
                  <c:pt idx="18">
                    <c:v>1.2800000000000001E-3</c:v>
                  </c:pt>
                  <c:pt idx="19">
                    <c:v>1.15E-3</c:v>
                  </c:pt>
                  <c:pt idx="20">
                    <c:v>1.08E-3</c:v>
                  </c:pt>
                  <c:pt idx="21">
                    <c:v>1.2199999999999999E-3</c:v>
                  </c:pt>
                  <c:pt idx="22">
                    <c:v>1.3500000000000001E-3</c:v>
                  </c:pt>
                  <c:pt idx="23">
                    <c:v>7.5799999999999999E-4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6191</c:v>
                </c:pt>
                <c:pt idx="2">
                  <c:v>14513</c:v>
                </c:pt>
                <c:pt idx="3">
                  <c:v>14513.5</c:v>
                </c:pt>
                <c:pt idx="4">
                  <c:v>14548</c:v>
                </c:pt>
                <c:pt idx="5">
                  <c:v>14548.5</c:v>
                </c:pt>
                <c:pt idx="6">
                  <c:v>14584</c:v>
                </c:pt>
                <c:pt idx="7">
                  <c:v>14584.5</c:v>
                </c:pt>
                <c:pt idx="8">
                  <c:v>14588</c:v>
                </c:pt>
                <c:pt idx="9">
                  <c:v>14593</c:v>
                </c:pt>
                <c:pt idx="10">
                  <c:v>14595.5</c:v>
                </c:pt>
                <c:pt idx="11">
                  <c:v>15430.5</c:v>
                </c:pt>
                <c:pt idx="12">
                  <c:v>15430.5</c:v>
                </c:pt>
                <c:pt idx="13">
                  <c:v>15430.5</c:v>
                </c:pt>
                <c:pt idx="14">
                  <c:v>15431</c:v>
                </c:pt>
                <c:pt idx="15">
                  <c:v>15431</c:v>
                </c:pt>
                <c:pt idx="16">
                  <c:v>15431</c:v>
                </c:pt>
                <c:pt idx="17">
                  <c:v>15433</c:v>
                </c:pt>
                <c:pt idx="18">
                  <c:v>15433</c:v>
                </c:pt>
                <c:pt idx="19">
                  <c:v>15433</c:v>
                </c:pt>
                <c:pt idx="20">
                  <c:v>15433.5</c:v>
                </c:pt>
                <c:pt idx="21">
                  <c:v>15433.5</c:v>
                </c:pt>
                <c:pt idx="22">
                  <c:v>15433.5</c:v>
                </c:pt>
                <c:pt idx="23">
                  <c:v>18261.5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A3-44F4-A013-3DFF3B3A2E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6191</c:v>
                </c:pt>
                <c:pt idx="2">
                  <c:v>14513</c:v>
                </c:pt>
                <c:pt idx="3">
                  <c:v>14513.5</c:v>
                </c:pt>
                <c:pt idx="4">
                  <c:v>14548</c:v>
                </c:pt>
                <c:pt idx="5">
                  <c:v>14548.5</c:v>
                </c:pt>
                <c:pt idx="6">
                  <c:v>14584</c:v>
                </c:pt>
                <c:pt idx="7">
                  <c:v>14584.5</c:v>
                </c:pt>
                <c:pt idx="8">
                  <c:v>14588</c:v>
                </c:pt>
                <c:pt idx="9">
                  <c:v>14593</c:v>
                </c:pt>
                <c:pt idx="10">
                  <c:v>14595.5</c:v>
                </c:pt>
                <c:pt idx="11">
                  <c:v>15430.5</c:v>
                </c:pt>
                <c:pt idx="12">
                  <c:v>15430.5</c:v>
                </c:pt>
                <c:pt idx="13">
                  <c:v>15430.5</c:v>
                </c:pt>
                <c:pt idx="14">
                  <c:v>15431</c:v>
                </c:pt>
                <c:pt idx="15">
                  <c:v>15431</c:v>
                </c:pt>
                <c:pt idx="16">
                  <c:v>15431</c:v>
                </c:pt>
                <c:pt idx="17">
                  <c:v>15433</c:v>
                </c:pt>
                <c:pt idx="18">
                  <c:v>15433</c:v>
                </c:pt>
                <c:pt idx="19">
                  <c:v>15433</c:v>
                </c:pt>
                <c:pt idx="20">
                  <c:v>15433.5</c:v>
                </c:pt>
                <c:pt idx="21">
                  <c:v>15433.5</c:v>
                </c:pt>
                <c:pt idx="22">
                  <c:v>15433.5</c:v>
                </c:pt>
                <c:pt idx="23">
                  <c:v>18261.5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2.8667425213233025E-3</c:v>
                </c:pt>
                <c:pt idx="1">
                  <c:v>1.8583882325433187E-2</c:v>
                </c:pt>
                <c:pt idx="2">
                  <c:v>3.9711008387426805E-2</c:v>
                </c:pt>
                <c:pt idx="3">
                  <c:v>3.9712277741311808E-2</c:v>
                </c:pt>
                <c:pt idx="4">
                  <c:v>3.979986315937703E-2</c:v>
                </c:pt>
                <c:pt idx="5">
                  <c:v>3.9801132513262033E-2</c:v>
                </c:pt>
                <c:pt idx="6">
                  <c:v>3.9891256639097261E-2</c:v>
                </c:pt>
                <c:pt idx="7">
                  <c:v>3.9892525992982264E-2</c:v>
                </c:pt>
                <c:pt idx="8">
                  <c:v>3.9901411470177284E-2</c:v>
                </c:pt>
                <c:pt idx="9">
                  <c:v>3.9914105009027319E-2</c:v>
                </c:pt>
                <c:pt idx="10">
                  <c:v>3.9920451778452333E-2</c:v>
                </c:pt>
                <c:pt idx="11">
                  <c:v>4.2040272766407712E-2</c:v>
                </c:pt>
                <c:pt idx="12">
                  <c:v>4.2040272766407712E-2</c:v>
                </c:pt>
                <c:pt idx="13">
                  <c:v>4.2040272766407712E-2</c:v>
                </c:pt>
                <c:pt idx="14">
                  <c:v>4.2041542120292714E-2</c:v>
                </c:pt>
                <c:pt idx="15">
                  <c:v>4.2041542120292714E-2</c:v>
                </c:pt>
                <c:pt idx="16">
                  <c:v>4.2041542120292714E-2</c:v>
                </c:pt>
                <c:pt idx="17">
                  <c:v>4.2046619535832733E-2</c:v>
                </c:pt>
                <c:pt idx="18">
                  <c:v>4.2046619535832733E-2</c:v>
                </c:pt>
                <c:pt idx="19">
                  <c:v>4.2046619535832733E-2</c:v>
                </c:pt>
                <c:pt idx="20">
                  <c:v>4.2047888889717736E-2</c:v>
                </c:pt>
                <c:pt idx="21">
                  <c:v>4.2047888889717736E-2</c:v>
                </c:pt>
                <c:pt idx="22">
                  <c:v>4.2047888889717736E-2</c:v>
                </c:pt>
                <c:pt idx="23">
                  <c:v>4.9227354463295951E-2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A3-44F4-A013-3DFF3B3A2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957248"/>
        <c:axId val="1"/>
      </c:scatterChart>
      <c:valAx>
        <c:axId val="895957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957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6D7EFEA-090D-9205-B2DF-C14F76DA9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7.28515625" customWidth="1"/>
    <col min="4" max="4" width="13.1406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.5703125" style="44" customWidth="1"/>
  </cols>
  <sheetData>
    <row r="1" spans="1:21" ht="20.25">
      <c r="A1" s="1" t="s">
        <v>45</v>
      </c>
      <c r="E1" s="30"/>
      <c r="F1" s="31" t="s">
        <v>35</v>
      </c>
      <c r="G1" s="32" t="s">
        <v>36</v>
      </c>
      <c r="H1" s="33" t="s">
        <v>37</v>
      </c>
      <c r="I1" s="34">
        <v>53011.851000000002</v>
      </c>
      <c r="J1" s="34">
        <v>0.38677299999999998</v>
      </c>
      <c r="K1" s="33" t="s">
        <v>38</v>
      </c>
      <c r="L1" s="35" t="s">
        <v>39</v>
      </c>
      <c r="S1" s="45"/>
      <c r="T1" s="51"/>
      <c r="U1" s="45"/>
    </row>
    <row r="2" spans="1:21">
      <c r="A2" t="s">
        <v>22</v>
      </c>
      <c r="B2" t="s">
        <v>36</v>
      </c>
      <c r="C2" s="9"/>
      <c r="S2" s="45"/>
      <c r="T2" s="51"/>
      <c r="U2" s="45"/>
    </row>
    <row r="3" spans="1:21" ht="13.5" thickBot="1">
      <c r="S3" s="45"/>
      <c r="T3" s="51"/>
      <c r="U3" s="45"/>
    </row>
    <row r="4" spans="1:21" ht="14.25" thickTop="1" thickBot="1">
      <c r="A4" s="29" t="s">
        <v>37</v>
      </c>
      <c r="C4" s="7">
        <v>53011.851000000002</v>
      </c>
      <c r="D4" s="8">
        <v>0.38677299999999998</v>
      </c>
      <c r="S4" s="45"/>
      <c r="T4" s="51"/>
      <c r="U4" s="45"/>
    </row>
    <row r="5" spans="1:21">
      <c r="S5" s="45"/>
      <c r="T5" s="51"/>
      <c r="U5" s="45"/>
    </row>
    <row r="6" spans="1:21">
      <c r="A6" s="4" t="s">
        <v>0</v>
      </c>
      <c r="S6" s="45"/>
      <c r="T6" s="51"/>
      <c r="U6" s="45"/>
    </row>
    <row r="7" spans="1:21">
      <c r="A7" t="s">
        <v>1</v>
      </c>
      <c r="C7">
        <f>+C4</f>
        <v>53011.851000000002</v>
      </c>
      <c r="S7" s="45"/>
      <c r="T7" s="51"/>
      <c r="U7" s="45"/>
    </row>
    <row r="8" spans="1:21">
      <c r="A8" t="s">
        <v>2</v>
      </c>
      <c r="C8">
        <f>+D4</f>
        <v>0.38677299999999998</v>
      </c>
    </row>
    <row r="9" spans="1:21">
      <c r="A9" s="10" t="s">
        <v>28</v>
      </c>
      <c r="B9" s="11"/>
      <c r="C9" s="12">
        <v>-9.5</v>
      </c>
      <c r="D9" s="11" t="s">
        <v>29</v>
      </c>
      <c r="E9" s="11"/>
    </row>
    <row r="10" spans="1:21" ht="13.5" thickBot="1">
      <c r="A10" s="11"/>
      <c r="B10" s="11"/>
      <c r="C10" s="3" t="s">
        <v>18</v>
      </c>
      <c r="D10" s="3" t="s">
        <v>19</v>
      </c>
      <c r="E10" s="11"/>
    </row>
    <row r="11" spans="1:21">
      <c r="A11" s="11" t="s">
        <v>14</v>
      </c>
      <c r="B11" s="11"/>
      <c r="C11" s="24">
        <f ca="1">INTERCEPT(INDIRECT($G$11):G980,INDIRECT($F$11):F980)</f>
        <v>2.8667425213233025E-3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21">
      <c r="A12" s="11" t="s">
        <v>15</v>
      </c>
      <c r="B12" s="11"/>
      <c r="C12" s="24">
        <f ca="1">SLOPE(INDIRECT($G$11):G980,INDIRECT($F$11):F980)</f>
        <v>2.5387077700064425E-6</v>
      </c>
      <c r="D12" s="13"/>
      <c r="E12" s="11"/>
    </row>
    <row r="13" spans="1:21">
      <c r="A13" s="11" t="s">
        <v>17</v>
      </c>
      <c r="B13" s="11"/>
      <c r="C13" s="13" t="s">
        <v>12</v>
      </c>
      <c r="D13" s="16" t="s">
        <v>40</v>
      </c>
      <c r="E13" s="12">
        <v>1</v>
      </c>
    </row>
    <row r="14" spans="1:21">
      <c r="A14" s="11"/>
      <c r="B14" s="11"/>
      <c r="C14" s="11"/>
      <c r="D14" s="16" t="s">
        <v>30</v>
      </c>
      <c r="E14" s="17">
        <f ca="1">NOW()+15018.5+$C$9/24</f>
        <v>60325.722093749995</v>
      </c>
    </row>
    <row r="15" spans="1:21">
      <c r="A15" s="14" t="s">
        <v>16</v>
      </c>
      <c r="B15" s="11"/>
      <c r="C15" s="15">
        <f ca="1">(C7+C11)+(C8+C12)*INT(MAX(F21:F3521))</f>
        <v>60074.761979085109</v>
      </c>
      <c r="D15" s="16" t="s">
        <v>41</v>
      </c>
      <c r="E15" s="17">
        <f ca="1">ROUND(2*(E14-$C$7)/$C$8,0)/2+E13</f>
        <v>18911</v>
      </c>
    </row>
    <row r="16" spans="1:21">
      <c r="A16" s="18" t="s">
        <v>3</v>
      </c>
      <c r="B16" s="11"/>
      <c r="C16" s="19">
        <f ca="1">+C8+C12</f>
        <v>0.38677553870776998</v>
      </c>
      <c r="D16" s="16" t="s">
        <v>31</v>
      </c>
      <c r="E16" s="26">
        <f ca="1">ROUND(2*(E14-$C$15)/$C$16,0)/2+E13</f>
        <v>650</v>
      </c>
    </row>
    <row r="17" spans="1:20" ht="13.5" thickBot="1">
      <c r="A17" s="16" t="s">
        <v>27</v>
      </c>
      <c r="B17" s="11"/>
      <c r="C17" s="11">
        <f>COUNT(C21:C2179)</f>
        <v>24</v>
      </c>
      <c r="D17" s="16" t="s">
        <v>32</v>
      </c>
      <c r="E17" s="20">
        <f ca="1">+$C$15+$C$16*E16-15018.5-$C$9/24</f>
        <v>45308.061912578494</v>
      </c>
    </row>
    <row r="18" spans="1:20" ht="14.25" thickTop="1" thickBot="1">
      <c r="A18" s="18" t="s">
        <v>4</v>
      </c>
      <c r="B18" s="11"/>
      <c r="C18" s="21">
        <f ca="1">+C15</f>
        <v>60074.761979085109</v>
      </c>
      <c r="D18" s="22">
        <f ca="1">+C16</f>
        <v>0.38677553870776998</v>
      </c>
      <c r="E18" s="23" t="s">
        <v>33</v>
      </c>
    </row>
    <row r="19" spans="1:20" ht="13.5" thickTop="1">
      <c r="A19" s="27" t="s">
        <v>34</v>
      </c>
      <c r="E19" s="28">
        <v>21</v>
      </c>
    </row>
    <row r="20" spans="1:20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26</v>
      </c>
      <c r="I20" s="6" t="s">
        <v>44</v>
      </c>
      <c r="J20" s="6" t="s">
        <v>53</v>
      </c>
      <c r="K20" s="6" t="s">
        <v>52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20" ht="12" customHeight="1">
      <c r="A21" t="str">
        <f>$K$1</f>
        <v>IBVS 5532</v>
      </c>
      <c r="C21" s="9">
        <f>+$C$4</f>
        <v>53011.851000000002</v>
      </c>
      <c r="D21" s="9" t="s">
        <v>12</v>
      </c>
      <c r="E21">
        <f t="shared" ref="E21:E43" si="0">+(C21-C$7)/C$8</f>
        <v>0</v>
      </c>
      <c r="F21">
        <f t="shared" ref="F21:F43" si="1">ROUND(2*E21,0)/2</f>
        <v>0</v>
      </c>
      <c r="G21">
        <f t="shared" ref="G21:G43" si="2">+C21-(C$7+F21*C$8)</f>
        <v>0</v>
      </c>
      <c r="H21">
        <f>+G21</f>
        <v>0</v>
      </c>
      <c r="O21">
        <f t="shared" ref="O21:O43" ca="1" si="3">+C$11+C$12*$F21</f>
        <v>2.8667425213233025E-3</v>
      </c>
      <c r="Q21" s="2">
        <f t="shared" ref="Q21:Q43" si="4">+C21-15018.5</f>
        <v>37993.351000000002</v>
      </c>
    </row>
    <row r="22" spans="1:20" ht="12" customHeight="1">
      <c r="A22" s="36" t="s">
        <v>42</v>
      </c>
      <c r="B22" s="37" t="s">
        <v>43</v>
      </c>
      <c r="C22" s="36">
        <v>55406.387000000002</v>
      </c>
      <c r="D22" s="36">
        <v>3.0000000000000001E-3</v>
      </c>
      <c r="E22">
        <f t="shared" si="0"/>
        <v>6191.0629749232758</v>
      </c>
      <c r="F22">
        <f t="shared" si="1"/>
        <v>6191</v>
      </c>
      <c r="G22">
        <f t="shared" si="2"/>
        <v>2.4357000002055429E-2</v>
      </c>
      <c r="I22">
        <f>+G22</f>
        <v>2.4357000002055429E-2</v>
      </c>
      <c r="O22">
        <f t="shared" ca="1" si="3"/>
        <v>1.8583882325433187E-2</v>
      </c>
      <c r="Q22" s="2">
        <f t="shared" si="4"/>
        <v>40387.887000000002</v>
      </c>
    </row>
    <row r="23" spans="1:20" ht="12" customHeight="1">
      <c r="A23" s="40" t="s">
        <v>51</v>
      </c>
      <c r="B23" s="41" t="s">
        <v>43</v>
      </c>
      <c r="C23" s="50">
        <v>58625.125982022844</v>
      </c>
      <c r="D23" s="46">
        <v>6.78E-4</v>
      </c>
      <c r="E23">
        <f t="shared" si="0"/>
        <v>14513.099368422414</v>
      </c>
      <c r="F23">
        <f t="shared" si="1"/>
        <v>14513</v>
      </c>
      <c r="G23">
        <f t="shared" si="2"/>
        <v>3.8433022840763442E-2</v>
      </c>
      <c r="J23">
        <f t="shared" ref="J23:J28" si="5">+G23</f>
        <v>3.8433022840763442E-2</v>
      </c>
      <c r="O23">
        <f t="shared" ca="1" si="3"/>
        <v>3.9711008387426805E-2</v>
      </c>
      <c r="Q23" s="2">
        <f t="shared" si="4"/>
        <v>43606.625982022844</v>
      </c>
      <c r="T23" s="44" t="s">
        <v>55</v>
      </c>
    </row>
    <row r="24" spans="1:20" ht="12" customHeight="1">
      <c r="A24" s="40" t="s">
        <v>51</v>
      </c>
      <c r="B24" s="41" t="s">
        <v>46</v>
      </c>
      <c r="C24" s="50">
        <v>58625.320561385248</v>
      </c>
      <c r="D24" s="46">
        <v>1.1670000000000001E-3</v>
      </c>
      <c r="E24">
        <f t="shared" si="0"/>
        <v>14513.602452563249</v>
      </c>
      <c r="F24">
        <f t="shared" si="1"/>
        <v>14513.5</v>
      </c>
      <c r="G24">
        <f t="shared" si="2"/>
        <v>3.9625885248824488E-2</v>
      </c>
      <c r="J24">
        <f t="shared" si="5"/>
        <v>3.9625885248824488E-2</v>
      </c>
      <c r="O24">
        <f t="shared" ca="1" si="3"/>
        <v>3.9712277741311808E-2</v>
      </c>
      <c r="Q24" s="2">
        <f t="shared" si="4"/>
        <v>43606.820561385248</v>
      </c>
      <c r="T24" s="44" t="s">
        <v>55</v>
      </c>
    </row>
    <row r="25" spans="1:20" ht="12" customHeight="1">
      <c r="A25" s="40" t="s">
        <v>51</v>
      </c>
      <c r="B25" s="41" t="s">
        <v>43</v>
      </c>
      <c r="C25" s="50">
        <v>58638.662850512657</v>
      </c>
      <c r="D25" s="46">
        <v>5.7700000000000004E-4</v>
      </c>
      <c r="E25">
        <f t="shared" si="0"/>
        <v>14548.098886201093</v>
      </c>
      <c r="F25">
        <f t="shared" si="1"/>
        <v>14548</v>
      </c>
      <c r="G25">
        <f t="shared" si="2"/>
        <v>3.8246512653131504E-2</v>
      </c>
      <c r="J25">
        <f t="shared" si="5"/>
        <v>3.8246512653131504E-2</v>
      </c>
      <c r="O25">
        <f t="shared" ca="1" si="3"/>
        <v>3.979986315937703E-2</v>
      </c>
      <c r="Q25" s="2">
        <f t="shared" si="4"/>
        <v>43620.162850512657</v>
      </c>
      <c r="T25" s="44" t="s">
        <v>55</v>
      </c>
    </row>
    <row r="26" spans="1:20" ht="12" customHeight="1">
      <c r="A26" s="40" t="s">
        <v>51</v>
      </c>
      <c r="B26" s="41" t="s">
        <v>46</v>
      </c>
      <c r="C26" s="50">
        <v>58638.857559372671</v>
      </c>
      <c r="D26" s="46">
        <v>6.8400000000000004E-4</v>
      </c>
      <c r="E26">
        <f t="shared" si="0"/>
        <v>14548.602305157467</v>
      </c>
      <c r="F26">
        <f t="shared" si="1"/>
        <v>14548.5</v>
      </c>
      <c r="G26">
        <f t="shared" si="2"/>
        <v>3.9568872671225108E-2</v>
      </c>
      <c r="J26">
        <f t="shared" si="5"/>
        <v>3.9568872671225108E-2</v>
      </c>
      <c r="O26">
        <f t="shared" ca="1" si="3"/>
        <v>3.9801132513262033E-2</v>
      </c>
      <c r="Q26" s="2">
        <f t="shared" si="4"/>
        <v>43620.357559372671</v>
      </c>
      <c r="T26" s="44" t="s">
        <v>55</v>
      </c>
    </row>
    <row r="27" spans="1:20" ht="12" customHeight="1">
      <c r="A27" s="40" t="s">
        <v>51</v>
      </c>
      <c r="B27" s="41" t="s">
        <v>43</v>
      </c>
      <c r="C27" s="50">
        <v>58652.586972899735</v>
      </c>
      <c r="D27" s="46">
        <v>5.9000000000000003E-4</v>
      </c>
      <c r="E27">
        <f t="shared" si="0"/>
        <v>14584.099647337671</v>
      </c>
      <c r="F27">
        <f t="shared" si="1"/>
        <v>14584</v>
      </c>
      <c r="G27">
        <f t="shared" si="2"/>
        <v>3.8540899731742684E-2</v>
      </c>
      <c r="J27">
        <f t="shared" si="5"/>
        <v>3.8540899731742684E-2</v>
      </c>
      <c r="O27">
        <f t="shared" ca="1" si="3"/>
        <v>3.9891256639097261E-2</v>
      </c>
      <c r="Q27" s="2">
        <f t="shared" si="4"/>
        <v>43634.086972899735</v>
      </c>
      <c r="T27" s="44" t="s">
        <v>55</v>
      </c>
    </row>
    <row r="28" spans="1:20" ht="12" customHeight="1">
      <c r="A28" s="40" t="s">
        <v>51</v>
      </c>
      <c r="B28" s="41" t="s">
        <v>46</v>
      </c>
      <c r="C28" s="50">
        <v>58652.781841288786</v>
      </c>
      <c r="D28" s="46">
        <v>6.9999999999999999E-4</v>
      </c>
      <c r="E28">
        <f t="shared" si="0"/>
        <v>14584.603478755715</v>
      </c>
      <c r="F28">
        <f t="shared" si="1"/>
        <v>14584.5</v>
      </c>
      <c r="G28">
        <f t="shared" si="2"/>
        <v>4.0022788787609898E-2</v>
      </c>
      <c r="J28">
        <f t="shared" si="5"/>
        <v>4.0022788787609898E-2</v>
      </c>
      <c r="O28">
        <f t="shared" ca="1" si="3"/>
        <v>3.9892525992982264E-2</v>
      </c>
      <c r="Q28" s="2">
        <f t="shared" si="4"/>
        <v>43634.281841288786</v>
      </c>
      <c r="T28" s="44" t="s">
        <v>55</v>
      </c>
    </row>
    <row r="29" spans="1:20" ht="12" customHeight="1">
      <c r="A29" s="38" t="s">
        <v>47</v>
      </c>
      <c r="B29" s="39" t="s">
        <v>43</v>
      </c>
      <c r="C29" s="47">
        <v>58654.134089999832</v>
      </c>
      <c r="D29" s="48">
        <v>1.1299999999999999E-3</v>
      </c>
      <c r="E29">
        <f t="shared" si="0"/>
        <v>14588.099712233869</v>
      </c>
      <c r="F29">
        <f t="shared" si="1"/>
        <v>14588</v>
      </c>
      <c r="G29">
        <f t="shared" si="2"/>
        <v>3.8565999828279018E-2</v>
      </c>
      <c r="K29">
        <f t="shared" ref="K29:K43" si="6">+G29-(G$7+J29*G$8)</f>
        <v>3.8565999828279018E-2</v>
      </c>
      <c r="O29">
        <f t="shared" ca="1" si="3"/>
        <v>3.9901411470177284E-2</v>
      </c>
      <c r="Q29" s="2">
        <f t="shared" si="4"/>
        <v>43635.634089999832</v>
      </c>
      <c r="S29" t="s">
        <v>49</v>
      </c>
    </row>
    <row r="30" spans="1:20" ht="12" customHeight="1">
      <c r="A30" s="38" t="s">
        <v>47</v>
      </c>
      <c r="B30" s="39" t="s">
        <v>43</v>
      </c>
      <c r="C30" s="47">
        <v>58656.06780999992</v>
      </c>
      <c r="D30" s="48">
        <v>1E-3</v>
      </c>
      <c r="E30">
        <f t="shared" si="0"/>
        <v>14593.099337337193</v>
      </c>
      <c r="F30">
        <f t="shared" si="1"/>
        <v>14593</v>
      </c>
      <c r="G30">
        <f t="shared" si="2"/>
        <v>3.8420999917434528E-2</v>
      </c>
      <c r="K30">
        <f t="shared" si="6"/>
        <v>3.8420999917434528E-2</v>
      </c>
      <c r="O30">
        <f t="shared" ca="1" si="3"/>
        <v>3.9914105009027319E-2</v>
      </c>
      <c r="Q30" s="2">
        <f t="shared" si="4"/>
        <v>43637.56780999992</v>
      </c>
      <c r="S30" t="s">
        <v>49</v>
      </c>
    </row>
    <row r="31" spans="1:20" ht="12" customHeight="1">
      <c r="A31" s="38" t="s">
        <v>47</v>
      </c>
      <c r="B31" s="39" t="s">
        <v>46</v>
      </c>
      <c r="C31" s="47">
        <v>58657.036290000193</v>
      </c>
      <c r="D31" s="48">
        <v>1.34E-3</v>
      </c>
      <c r="E31">
        <f t="shared" si="0"/>
        <v>14595.603338392781</v>
      </c>
      <c r="F31">
        <f t="shared" si="1"/>
        <v>14595.5</v>
      </c>
      <c r="G31">
        <f t="shared" si="2"/>
        <v>3.9968500190298073E-2</v>
      </c>
      <c r="K31">
        <f t="shared" si="6"/>
        <v>3.9968500190298073E-2</v>
      </c>
      <c r="O31">
        <f t="shared" ca="1" si="3"/>
        <v>3.9920451778452333E-2</v>
      </c>
      <c r="Q31" s="2">
        <f t="shared" si="4"/>
        <v>43638.536290000193</v>
      </c>
      <c r="S31" t="s">
        <v>49</v>
      </c>
    </row>
    <row r="32" spans="1:20" ht="12" customHeight="1">
      <c r="A32" s="38" t="s">
        <v>48</v>
      </c>
      <c r="B32" s="39" t="s">
        <v>46</v>
      </c>
      <c r="C32" s="47">
        <v>58979.993460000027</v>
      </c>
      <c r="D32" s="48">
        <v>9.5E-4</v>
      </c>
      <c r="E32">
        <f t="shared" si="0"/>
        <v>15430.607772517795</v>
      </c>
      <c r="F32">
        <f t="shared" si="1"/>
        <v>15430.5</v>
      </c>
      <c r="G32">
        <f t="shared" si="2"/>
        <v>4.168350002146326E-2</v>
      </c>
      <c r="K32">
        <f t="shared" si="6"/>
        <v>4.168350002146326E-2</v>
      </c>
      <c r="O32">
        <f t="shared" ca="1" si="3"/>
        <v>4.2040272766407712E-2</v>
      </c>
      <c r="Q32" s="2">
        <f t="shared" si="4"/>
        <v>43961.493460000027</v>
      </c>
      <c r="S32" t="s">
        <v>49</v>
      </c>
    </row>
    <row r="33" spans="1:20" ht="12" customHeight="1">
      <c r="A33" s="38" t="s">
        <v>48</v>
      </c>
      <c r="B33" s="39" t="s">
        <v>46</v>
      </c>
      <c r="C33" s="47">
        <v>58979.993549999781</v>
      </c>
      <c r="D33" s="48">
        <v>9.3000000000000005E-4</v>
      </c>
      <c r="E33">
        <f t="shared" si="0"/>
        <v>15430.608005211789</v>
      </c>
      <c r="F33">
        <f t="shared" si="1"/>
        <v>15430.5</v>
      </c>
      <c r="G33">
        <f t="shared" si="2"/>
        <v>4.1773499775445089E-2</v>
      </c>
      <c r="K33">
        <f t="shared" si="6"/>
        <v>4.1773499775445089E-2</v>
      </c>
      <c r="O33">
        <f t="shared" ca="1" si="3"/>
        <v>4.2040272766407712E-2</v>
      </c>
      <c r="Q33" s="2">
        <f t="shared" si="4"/>
        <v>43961.493549999781</v>
      </c>
      <c r="S33" t="s">
        <v>50</v>
      </c>
    </row>
    <row r="34" spans="1:20" ht="12" customHeight="1">
      <c r="A34" s="38" t="s">
        <v>48</v>
      </c>
      <c r="B34" s="39" t="s">
        <v>46</v>
      </c>
      <c r="C34" s="47">
        <v>58979.99383000005</v>
      </c>
      <c r="D34" s="48">
        <v>1.2199999999999999E-3</v>
      </c>
      <c r="E34">
        <f t="shared" si="0"/>
        <v>15430.608729151332</v>
      </c>
      <c r="F34">
        <f t="shared" si="1"/>
        <v>15430.5</v>
      </c>
      <c r="G34">
        <f t="shared" si="2"/>
        <v>4.2053500044858083E-2</v>
      </c>
      <c r="K34">
        <f t="shared" si="6"/>
        <v>4.2053500044858083E-2</v>
      </c>
      <c r="O34">
        <f t="shared" ca="1" si="3"/>
        <v>4.2040272766407712E-2</v>
      </c>
      <c r="Q34" s="2">
        <f t="shared" si="4"/>
        <v>43961.49383000005</v>
      </c>
      <c r="S34" t="s">
        <v>43</v>
      </c>
    </row>
    <row r="35" spans="1:20" ht="12" customHeight="1">
      <c r="A35" s="38" t="s">
        <v>48</v>
      </c>
      <c r="B35" s="39" t="s">
        <v>43</v>
      </c>
      <c r="C35" s="47">
        <v>58980.187640000135</v>
      </c>
      <c r="D35" s="48">
        <v>9.7000000000000005E-4</v>
      </c>
      <c r="E35">
        <f t="shared" si="0"/>
        <v>15431.109824109059</v>
      </c>
      <c r="F35">
        <f t="shared" si="1"/>
        <v>15431</v>
      </c>
      <c r="G35">
        <f t="shared" si="2"/>
        <v>4.2477000133658294E-2</v>
      </c>
      <c r="K35">
        <f t="shared" si="6"/>
        <v>4.2477000133658294E-2</v>
      </c>
      <c r="O35">
        <f t="shared" ca="1" si="3"/>
        <v>4.2041542120292714E-2</v>
      </c>
      <c r="Q35" s="2">
        <f t="shared" si="4"/>
        <v>43961.687640000135</v>
      </c>
      <c r="S35" t="s">
        <v>50</v>
      </c>
    </row>
    <row r="36" spans="1:20" ht="12" customHeight="1">
      <c r="A36" s="38" t="s">
        <v>48</v>
      </c>
      <c r="B36" s="39" t="s">
        <v>43</v>
      </c>
      <c r="C36" s="47">
        <v>58980.187760000117</v>
      </c>
      <c r="D36" s="48">
        <v>1.15E-3</v>
      </c>
      <c r="E36">
        <f t="shared" si="0"/>
        <v>15431.110134368519</v>
      </c>
      <c r="F36">
        <f t="shared" si="1"/>
        <v>15431</v>
      </c>
      <c r="G36">
        <f t="shared" si="2"/>
        <v>4.2597000116074923E-2</v>
      </c>
      <c r="K36">
        <f t="shared" si="6"/>
        <v>4.2597000116074923E-2</v>
      </c>
      <c r="O36">
        <f t="shared" ca="1" si="3"/>
        <v>4.2041542120292714E-2</v>
      </c>
      <c r="Q36" s="2">
        <f t="shared" si="4"/>
        <v>43961.687760000117</v>
      </c>
      <c r="S36" t="s">
        <v>49</v>
      </c>
    </row>
    <row r="37" spans="1:20" ht="12" customHeight="1">
      <c r="A37" s="38" t="s">
        <v>48</v>
      </c>
      <c r="B37" s="39" t="s">
        <v>43</v>
      </c>
      <c r="C37" s="47">
        <v>58980.187830000184</v>
      </c>
      <c r="D37" s="48">
        <v>1E-3</v>
      </c>
      <c r="E37">
        <f t="shared" si="0"/>
        <v>15431.110315353404</v>
      </c>
      <c r="F37">
        <f t="shared" si="1"/>
        <v>15431</v>
      </c>
      <c r="G37">
        <f t="shared" si="2"/>
        <v>4.2667000183428172E-2</v>
      </c>
      <c r="K37">
        <f t="shared" si="6"/>
        <v>4.2667000183428172E-2</v>
      </c>
      <c r="O37">
        <f t="shared" ca="1" si="3"/>
        <v>4.2041542120292714E-2</v>
      </c>
      <c r="Q37" s="2">
        <f t="shared" si="4"/>
        <v>43961.687830000184</v>
      </c>
      <c r="S37" t="s">
        <v>43</v>
      </c>
    </row>
    <row r="38" spans="1:20" ht="12" customHeight="1">
      <c r="A38" s="38" t="s">
        <v>48</v>
      </c>
      <c r="B38" s="39" t="s">
        <v>43</v>
      </c>
      <c r="C38" s="47">
        <v>58980.960119999945</v>
      </c>
      <c r="D38" s="48">
        <v>1.0499999999999999E-3</v>
      </c>
      <c r="E38">
        <f t="shared" si="0"/>
        <v>15433.107067969955</v>
      </c>
      <c r="F38">
        <f t="shared" si="1"/>
        <v>15433</v>
      </c>
      <c r="G38">
        <f t="shared" si="2"/>
        <v>4.1410999940126203E-2</v>
      </c>
      <c r="K38">
        <f t="shared" si="6"/>
        <v>4.1410999940126203E-2</v>
      </c>
      <c r="O38">
        <f t="shared" ca="1" si="3"/>
        <v>4.2046619535832733E-2</v>
      </c>
      <c r="Q38" s="2">
        <f t="shared" si="4"/>
        <v>43962.460119999945</v>
      </c>
      <c r="S38" t="s">
        <v>49</v>
      </c>
    </row>
    <row r="39" spans="1:20" ht="12" customHeight="1">
      <c r="A39" s="38" t="s">
        <v>48</v>
      </c>
      <c r="B39" s="39" t="s">
        <v>43</v>
      </c>
      <c r="C39" s="47">
        <v>58980.960849999916</v>
      </c>
      <c r="D39" s="48">
        <v>1.2800000000000001E-3</v>
      </c>
      <c r="E39">
        <f t="shared" si="0"/>
        <v>15433.108955381875</v>
      </c>
      <c r="F39">
        <f t="shared" si="1"/>
        <v>15433</v>
      </c>
      <c r="G39">
        <f t="shared" si="2"/>
        <v>4.2140999910770915E-2</v>
      </c>
      <c r="K39">
        <f t="shared" si="6"/>
        <v>4.2140999910770915E-2</v>
      </c>
      <c r="O39">
        <f t="shared" ca="1" si="3"/>
        <v>4.2046619535832733E-2</v>
      </c>
      <c r="Q39" s="2">
        <f t="shared" si="4"/>
        <v>43962.460849999916</v>
      </c>
      <c r="S39" t="s">
        <v>50</v>
      </c>
    </row>
    <row r="40" spans="1:20" ht="12" customHeight="1">
      <c r="A40" s="38" t="s">
        <v>48</v>
      </c>
      <c r="B40" s="39" t="s">
        <v>43</v>
      </c>
      <c r="C40" s="47">
        <v>58980.961209999863</v>
      </c>
      <c r="D40" s="48">
        <v>1.15E-3</v>
      </c>
      <c r="E40">
        <f t="shared" si="0"/>
        <v>15433.109886160257</v>
      </c>
      <c r="F40">
        <f t="shared" si="1"/>
        <v>15433</v>
      </c>
      <c r="G40">
        <f t="shared" si="2"/>
        <v>4.2500999858020805E-2</v>
      </c>
      <c r="K40">
        <f t="shared" si="6"/>
        <v>4.2500999858020805E-2</v>
      </c>
      <c r="O40">
        <f t="shared" ca="1" si="3"/>
        <v>4.2046619535832733E-2</v>
      </c>
      <c r="Q40" s="2">
        <f t="shared" si="4"/>
        <v>43962.461209999863</v>
      </c>
      <c r="S40" t="s">
        <v>43</v>
      </c>
    </row>
    <row r="41" spans="1:20" ht="12" customHeight="1">
      <c r="A41" s="38" t="s">
        <v>48</v>
      </c>
      <c r="B41" s="39" t="s">
        <v>46</v>
      </c>
      <c r="C41" s="47">
        <v>58981.154620000161</v>
      </c>
      <c r="D41" s="48">
        <v>1.08E-3</v>
      </c>
      <c r="E41">
        <f t="shared" si="0"/>
        <v>15433.609946920182</v>
      </c>
      <c r="F41">
        <f t="shared" si="1"/>
        <v>15433.5</v>
      </c>
      <c r="G41">
        <f t="shared" si="2"/>
        <v>4.2524500160652678E-2</v>
      </c>
      <c r="K41">
        <f t="shared" si="6"/>
        <v>4.2524500160652678E-2</v>
      </c>
      <c r="O41">
        <f t="shared" ca="1" si="3"/>
        <v>4.2047888889717736E-2</v>
      </c>
      <c r="Q41" s="2">
        <f t="shared" si="4"/>
        <v>43962.654620000161</v>
      </c>
      <c r="S41" t="s">
        <v>50</v>
      </c>
    </row>
    <row r="42" spans="1:20" ht="12" customHeight="1">
      <c r="A42" s="38" t="s">
        <v>48</v>
      </c>
      <c r="B42" s="39" t="s">
        <v>46</v>
      </c>
      <c r="C42" s="47">
        <v>58981.154699999839</v>
      </c>
      <c r="D42" s="48">
        <v>1.2199999999999999E-3</v>
      </c>
      <c r="E42">
        <f t="shared" si="0"/>
        <v>15433.610153759018</v>
      </c>
      <c r="F42">
        <f t="shared" si="1"/>
        <v>15433.5</v>
      </c>
      <c r="G42">
        <f t="shared" si="2"/>
        <v>4.2604499838489573E-2</v>
      </c>
      <c r="K42">
        <f t="shared" si="6"/>
        <v>4.2604499838489573E-2</v>
      </c>
      <c r="O42">
        <f t="shared" ca="1" si="3"/>
        <v>4.2047888889717736E-2</v>
      </c>
      <c r="Q42" s="2">
        <f t="shared" si="4"/>
        <v>43962.654699999839</v>
      </c>
      <c r="S42" t="s">
        <v>49</v>
      </c>
    </row>
    <row r="43" spans="1:20" ht="12" customHeight="1">
      <c r="A43" s="38" t="s">
        <v>48</v>
      </c>
      <c r="B43" s="39" t="s">
        <v>46</v>
      </c>
      <c r="C43" s="47">
        <v>58981.155410000123</v>
      </c>
      <c r="D43" s="48">
        <v>1.3500000000000001E-3</v>
      </c>
      <c r="E43">
        <f t="shared" si="0"/>
        <v>15433.611989461831</v>
      </c>
      <c r="F43">
        <f t="shared" si="1"/>
        <v>15433.5</v>
      </c>
      <c r="G43">
        <f t="shared" si="2"/>
        <v>4.3314500122505706E-2</v>
      </c>
      <c r="K43">
        <f t="shared" si="6"/>
        <v>4.3314500122505706E-2</v>
      </c>
      <c r="O43">
        <f t="shared" ca="1" si="3"/>
        <v>4.2047888889717736E-2</v>
      </c>
      <c r="Q43" s="2">
        <f t="shared" si="4"/>
        <v>43962.655410000123</v>
      </c>
      <c r="S43" t="s">
        <v>43</v>
      </c>
    </row>
    <row r="44" spans="1:20" ht="12" customHeight="1">
      <c r="A44" s="43" t="s">
        <v>54</v>
      </c>
      <c r="B44" s="42" t="s">
        <v>46</v>
      </c>
      <c r="C44" s="49">
        <v>60074.956391999964</v>
      </c>
      <c r="D44" s="43">
        <v>7.5799999999999999E-4</v>
      </c>
      <c r="E44">
        <f t="shared" ref="E44" si="7">+(C44-C$7)/C$8</f>
        <v>18261.629927631871</v>
      </c>
      <c r="F44">
        <f t="shared" ref="F44" si="8">ROUND(2*E44,0)/2</f>
        <v>18261.5</v>
      </c>
      <c r="G44">
        <f t="shared" ref="G44" si="9">+C44-(C$7+F44*C$8)</f>
        <v>5.0252499961061403E-2</v>
      </c>
      <c r="K44">
        <f t="shared" ref="K44" si="10">+G44-(G$7+J44*G$8)</f>
        <v>5.0252499961061403E-2</v>
      </c>
      <c r="O44">
        <f t="shared" ref="O44" ca="1" si="11">+C$11+C$12*$F44</f>
        <v>4.9227354463295951E-2</v>
      </c>
      <c r="Q44" s="2">
        <f t="shared" ref="Q44" si="12">+C44-15018.5</f>
        <v>45056.456391999964</v>
      </c>
      <c r="T44" s="44" t="s">
        <v>55</v>
      </c>
    </row>
    <row r="45" spans="1:20" ht="12" customHeight="1">
      <c r="C45" s="9"/>
      <c r="D45" s="9"/>
    </row>
    <row r="46" spans="1:20" ht="12" customHeight="1">
      <c r="C46" s="9"/>
      <c r="D46" s="9"/>
    </row>
    <row r="47" spans="1:20" ht="12" customHeight="1">
      <c r="C47" s="9"/>
      <c r="D47" s="9"/>
    </row>
    <row r="48" spans="1:20" ht="12" customHeight="1">
      <c r="C48" s="9"/>
      <c r="D48" s="9"/>
    </row>
    <row r="49" spans="3:4" ht="12" customHeight="1">
      <c r="C49" s="9"/>
      <c r="D49" s="9"/>
    </row>
    <row r="50" spans="3:4" ht="12" customHeight="1">
      <c r="C50" s="9"/>
      <c r="D50" s="9"/>
    </row>
    <row r="51" spans="3:4" ht="12" customHeight="1">
      <c r="C51" s="9"/>
      <c r="D51" s="9"/>
    </row>
    <row r="52" spans="3:4" ht="12" customHeight="1">
      <c r="C52" s="9"/>
      <c r="D52" s="9"/>
    </row>
    <row r="53" spans="3:4" ht="12" customHeight="1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</sheetData>
  <sortState xmlns:xlrd2="http://schemas.microsoft.com/office/spreadsheetml/2017/richdata2" ref="A21:V43">
    <sortCondition ref="C21:C4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2024-01-16T04:19:48Z</dcterms:modified>
</cp:coreProperties>
</file>