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9F7B77E-794A-452D-BE0F-53602903E7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C9" i="1"/>
  <c r="Q21" i="1"/>
  <c r="D9" i="1"/>
  <c r="F15" i="1"/>
  <c r="E21" i="1"/>
  <c r="F21" i="1"/>
  <c r="G21" i="1"/>
  <c r="I21" i="1"/>
  <c r="C17" i="1"/>
  <c r="C11" i="1"/>
  <c r="C12" i="1"/>
  <c r="C16" i="1" l="1"/>
  <c r="D18" i="1" s="1"/>
  <c r="O21" i="1"/>
  <c r="C15" i="1"/>
  <c r="F17" i="1" s="1"/>
  <c r="O24" i="1"/>
  <c r="O22" i="1"/>
  <c r="O23" i="1"/>
  <c r="F16" i="1"/>
  <c r="F18" i="1" l="1"/>
  <c r="C18" i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<sst xmlns="http://schemas.openxmlformats.org/spreadsheetml/2006/main" count="57" uniqueCount="52">
  <si>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</si>
  <si>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</si>
  <si>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</si>
  <si>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</si>
  <si>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</si>
  <si>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</si>
  <si>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</si>
  <si>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</si>
  <si>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</si>
  <si>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</si>
  <si>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</si>
  <si>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</si>
  <si>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</si>
  <si>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</si>
  <si>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</si>
  <si>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</si>
  <si>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</si>
  <si>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</si>
  <si>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</si>
  <si>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</si>
  <si>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</si>
  <si>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</si>
  <si>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</si>
  <si>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</si>
  <si>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</si>
  <si>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</si>
  <si>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</si>
  <si>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</si>
  <si>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</si>
  <si>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</si>
  <si>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</si>
  <si>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</si>
  <si>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</si>
  <si>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</si>
  <si>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</si>
  <si>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</si>
  <si>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</si>
  <si>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</si>
  <si>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</si>
  <si>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</si>
  <si>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</si>
  <si>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</si>
  <si>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</si>
  <si>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</si>
  <si>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RR Cir / GSC 9016-1958</t>
  </si>
  <si>
    <t>EB</t>
  </si>
  <si>
    <t>IBVS 5652</t>
  </si>
  <si>
    <t>OEJV 0048</t>
  </si>
  <si>
    <t>I</t>
  </si>
  <si>
    <t>OEJV 0073</t>
  </si>
  <si>
    <t>OEJV 0155</t>
  </si>
  <si>
    <t>0,0030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</si>
</sst>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Cir - O-C Diagr.</a:t>
            </a:r>
          </a:p>
        </c:rich>
      </c:tx>
      <c:layout>
        <c:manualLayout>
          <c:xMode val="edge"/>
          <c:yMode val="edge"/>
          <c:x val="0.39248120300751882"/>
          <c:y val="3.9920159680638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1843</c:v>
                </c:pt>
                <c:pt idx="2">
                  <c:v>2150</c:v>
                </c:pt>
                <c:pt idx="3">
                  <c:v>3838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BF-42F3-BB35-96E2E06EBD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1843</c:v>
                </c:pt>
                <c:pt idx="2">
                  <c:v>2150</c:v>
                </c:pt>
                <c:pt idx="3">
                  <c:v>3838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-4.9999999973806553E-3</c:v>
                </c:pt>
                <c:pt idx="1">
                  <c:v>-7.3899999988498166E-3</c:v>
                </c:pt>
                <c:pt idx="2">
                  <c:v>-1.049999997485429E-2</c:v>
                </c:pt>
                <c:pt idx="3">
                  <c:v>-1.8739999999525025E-2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BF-42F3-BB35-96E2E06EBD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1843</c:v>
                </c:pt>
                <c:pt idx="2">
                  <c:v>2150</c:v>
                </c:pt>
                <c:pt idx="3">
                  <c:v>3838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BF-42F3-BB35-96E2E06EBD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1843</c:v>
                </c:pt>
                <c:pt idx="2">
                  <c:v>2150</c:v>
                </c:pt>
                <c:pt idx="3">
                  <c:v>3838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BF-42F3-BB35-96E2E06EBD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1843</c:v>
                </c:pt>
                <c:pt idx="2">
                  <c:v>2150</c:v>
                </c:pt>
                <c:pt idx="3">
                  <c:v>3838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BF-42F3-BB35-96E2E06EBD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1843</c:v>
                </c:pt>
                <c:pt idx="2">
                  <c:v>2150</c:v>
                </c:pt>
                <c:pt idx="3">
                  <c:v>3838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BF-42F3-BB35-96E2E06EBD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1843</c:v>
                </c:pt>
                <c:pt idx="2">
                  <c:v>2150</c:v>
                </c:pt>
                <c:pt idx="3">
                  <c:v>3838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BF-42F3-BB35-96E2E06EBD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1843</c:v>
                </c:pt>
                <c:pt idx="2">
                  <c:v>2150</c:v>
                </c:pt>
                <c:pt idx="3">
                  <c:v>3838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-3.3828114978165045E-3</c:v>
                </c:pt>
                <c:pt idx="1">
                  <c:v>-9.9957604933382221E-3</c:v>
                </c:pt>
                <c:pt idx="2">
                  <c:v>-1.1097320635294363E-2</c:v>
                </c:pt>
                <c:pt idx="3">
                  <c:v>-1.7154107344160702E-2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BF-42F3-BB35-96E2E06EBDF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1843</c:v>
                </c:pt>
                <c:pt idx="2">
                  <c:v>2150</c:v>
                </c:pt>
                <c:pt idx="3">
                  <c:v>3838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BF-42F3-BB35-96E2E06EB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749304"/>
        <c:axId val="1"/>
      </c:scatterChart>
      <c:valAx>
        <c:axId val="51174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74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76200</xdr:rowOff>
    </xdr:from>
    <xdr:to>
      <xdr:col>17</xdr:col>
      <xdr:colOff>323850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389B045-44CB-1B6F-2013-8008E8556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3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4">
        <v>51905.24</v>
      </c>
      <c r="D7" s="29"/>
    </row>
    <row r="8" spans="1:15" x14ac:dyDescent="0.2">
      <c r="A8" t="s">
        <v>3</v>
      </c>
      <c r="C8" s="44">
        <v>1.0917300000000001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-3.3828114978165045E-3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-3.5881437848734223E-6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56095.282585892652</v>
      </c>
      <c r="E15" s="14" t="s">
        <v>30</v>
      </c>
      <c r="F15" s="33">
        <f ca="1">NOW()+15018.5+$C$5/24</f>
        <v>60335.683014699069</v>
      </c>
    </row>
    <row r="16" spans="1:15" x14ac:dyDescent="0.2">
      <c r="A16" s="16" t="s">
        <v>4</v>
      </c>
      <c r="B16" s="10"/>
      <c r="C16" s="17">
        <f ca="1">+C8+C12</f>
        <v>1.0917264118562151</v>
      </c>
      <c r="E16" s="14" t="s">
        <v>35</v>
      </c>
      <c r="F16" s="15">
        <f ca="1">ROUND(2*(F15-$C$7)/$C$8,0)/2+F14</f>
        <v>7723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3885</v>
      </c>
    </row>
    <row r="18" spans="1:21" ht="14.25" thickTop="1" thickBot="1" x14ac:dyDescent="0.25">
      <c r="A18" s="16" t="s">
        <v>5</v>
      </c>
      <c r="B18" s="10"/>
      <c r="C18" s="19">
        <f ca="1">+C15</f>
        <v>56095.282585892652</v>
      </c>
      <c r="D18" s="20">
        <f ca="1">+C16</f>
        <v>1.0917264118562151</v>
      </c>
      <c r="E18" s="14" t="s">
        <v>31</v>
      </c>
      <c r="F18" s="18">
        <f ca="1">+$C$15+$C$16*F17-15018.5-$C$5/24</f>
        <v>45318.535529287379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>
        <v>51905.235000000001</v>
      </c>
      <c r="D21" t="s">
        <v>13</v>
      </c>
      <c r="E21">
        <f>+(C21-C$7)/C$8</f>
        <v>-4.5798869659903589E-3</v>
      </c>
      <c r="F21">
        <f>ROUND(2*E21,0)/2</f>
        <v>0</v>
      </c>
      <c r="G21">
        <f>+C21-(C$7+F21*C$8)</f>
        <v>-4.9999999973806553E-3</v>
      </c>
      <c r="I21">
        <f>+G21</f>
        <v>-4.9999999973806553E-3</v>
      </c>
      <c r="O21">
        <f ca="1">+C$11+C$12*$F21</f>
        <v>-3.3828114978165045E-3</v>
      </c>
      <c r="Q21" s="2">
        <f>+C21-15018.5</f>
        <v>36886.735000000001</v>
      </c>
    </row>
    <row r="22" spans="1:21" x14ac:dyDescent="0.2">
      <c r="A22" t="s">
        <v>47</v>
      </c>
      <c r="B22" t="s">
        <v>48</v>
      </c>
      <c r="C22">
        <v>53917.290999999997</v>
      </c>
      <c r="D22">
        <v>3.0000000000000001E-3</v>
      </c>
      <c r="E22">
        <f>+(C22-C$7)/C$8</f>
        <v>1842.99323092706</v>
      </c>
      <c r="F22">
        <f>ROUND(2*E22,0)/2</f>
        <v>1843</v>
      </c>
      <c r="G22">
        <f>+C22-(C$7+F22*C$8)</f>
        <v>-7.3899999988498166E-3</v>
      </c>
      <c r="I22">
        <f>+G22</f>
        <v>-7.3899999988498166E-3</v>
      </c>
      <c r="O22">
        <f ca="1">+C$11+C$12*$F22</f>
        <v>-9.9957604933382221E-3</v>
      </c>
      <c r="Q22" s="2">
        <f>+C22-15018.5</f>
        <v>38898.790999999997</v>
      </c>
    </row>
    <row r="23" spans="1:21" x14ac:dyDescent="0.2">
      <c r="A23" t="s">
        <v>49</v>
      </c>
      <c r="B23" t="s">
        <v>48</v>
      </c>
      <c r="C23">
        <v>54252.449000000022</v>
      </c>
      <c r="D23">
        <v>2E-3</v>
      </c>
      <c r="E23">
        <f>+(C23-C$7)/C$8</f>
        <v>2149.9903822373885</v>
      </c>
      <c r="F23">
        <f>ROUND(2*E23,0)/2</f>
        <v>2150</v>
      </c>
      <c r="G23">
        <f>+C23-(C$7+F23*C$8)</f>
        <v>-1.049999997485429E-2</v>
      </c>
      <c r="I23">
        <f>+G23</f>
        <v>-1.049999997485429E-2</v>
      </c>
      <c r="O23">
        <f ca="1">+C$11+C$12*$F23</f>
        <v>-1.1097320635294363E-2</v>
      </c>
      <c r="Q23" s="2">
        <f>+C23-15018.5</f>
        <v>39233.949000000022</v>
      </c>
    </row>
    <row r="24" spans="1:21" x14ac:dyDescent="0.2">
      <c r="A24" t="s">
        <v>50</v>
      </c>
      <c r="B24" t="s">
        <v>48</v>
      </c>
      <c r="C24">
        <v>56095.281000000003</v>
      </c>
      <c r="D24" t="s">
        <v>51</v>
      </c>
      <c r="E24">
        <f>+(C24-C$7)/C$8</f>
        <v>3837.9828345836463</v>
      </c>
      <c r="F24">
        <f>ROUND(2*E24,0)/2</f>
        <v>3838</v>
      </c>
      <c r="G24">
        <f>+C24-(C$7+F24*C$8)</f>
        <v>-1.8739999999525025E-2</v>
      </c>
      <c r="I24">
        <f>+G24</f>
        <v>-1.8739999999525025E-2</v>
      </c>
      <c r="O24">
        <f ca="1">+C$11+C$12*$F24</f>
        <v>-1.7154107344160702E-2</v>
      </c>
      <c r="Q24" s="2">
        <f>+C24-15018.5</f>
        <v>41076.781000000003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2024-01-26T03:23:32Z</dcterms:modified>
</cp:coreProperties>
</file>