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F965977-9BB5-41B7-AB10-B74DF58312C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A21" i="1"/>
  <c r="H20" i="1"/>
  <c r="C21" i="1"/>
  <c r="G11" i="1"/>
  <c r="F11" i="1"/>
  <c r="E21" i="1"/>
  <c r="F21" i="1"/>
  <c r="E14" i="1"/>
  <c r="Q21" i="1"/>
  <c r="G21" i="1"/>
  <c r="C17" i="1"/>
  <c r="H21" i="1"/>
  <c r="C11" i="1"/>
  <c r="E15" i="1" l="1"/>
  <c r="C12" i="1"/>
  <c r="C16" i="1" l="1"/>
  <c r="D18" i="1" s="1"/>
  <c r="C15" i="1"/>
  <c r="O22" i="1"/>
  <c r="O21" i="1"/>
  <c r="C18" i="1" l="1"/>
  <c r="E16" i="1"/>
  <c r="E17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<sst xmlns="http://schemas.openxmlformats.org/spreadsheetml/2006/main" count="53" uniqueCount="50">
  <si>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</si>
  <si>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</si>
  <si>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</si>
  <si>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</si>
  <si>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</si>
  <si>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</si>
  <si>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</si>
  <si>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</si>
  <si>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</si>
  <si>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</si>
  <si>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</si>
  <si>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</si>
  <si>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</si>
  <si>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</si>
  <si>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</si>
  <si>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</si>
  <si>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</si>
  <si>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</si>
  <si>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</si>
  <si>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</si>
  <si>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</si>
  <si>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</si>
  <si>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</si>
  <si>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</si>
  <si>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</si>
  <si>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</si>
  <si>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</si>
  <si>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</si>
  <si>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</si>
  <si>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</si>
  <si>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</si>
  <si>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</si>
  <si>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</si>
  <si>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</si>
  <si>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</si>
  <si>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</si>
  <si>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</si>
  <si>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</si>
  <si>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</si>
  <si>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</si>
  <si>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XY Cir</t>
  </si>
  <si>
    <t>XY Cir / GSC 9018-0394</t>
  </si>
  <si>
    <t>E</t>
  </si>
  <si>
    <t>VSX</t>
  </si>
  <si>
    <t>OEJV 0155</t>
  </si>
  <si>
    <t>I</t>
  </si>
  <si>
    <t>0,0100</t>
  </si>
  <si>
    <t>OEJV</t>
  </si>
  <si>
    <t>G9018-0394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</si>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</sst>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Cir - O-C Diagr.</a:t>
            </a:r>
          </a:p>
        </c:rich>
      </c:tx>
      <c:layout>
        <c:manualLayout>
          <c:xMode val="edge"/>
          <c:yMode val="edge"/>
          <c:x val="0.3924812030075188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56-4F77-B764-BC97E4BD79A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1.3790000004519243E-2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56-4F77-B764-BC97E4BD79A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56-4F77-B764-BC97E4BD79A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56-4F77-B764-BC97E4BD79A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056-4F77-B764-BC97E4BD79A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056-4F77-B764-BC97E4BD79A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056-4F77-B764-BC97E4BD79A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1.3790000004519243E-2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056-4F77-B764-BC97E4BD79A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1199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056-4F77-B764-BC97E4BD7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7895920"/>
        <c:axId val="1"/>
      </c:scatterChart>
      <c:valAx>
        <c:axId val="517895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7895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383458646616540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0</xdr:row>
      <xdr:rowOff>1</xdr:rowOff>
    </xdr:from>
    <xdr:to>
      <xdr:col>17</xdr:col>
      <xdr:colOff>533400</xdr:colOff>
      <xdr:row>18</xdr:row>
      <xdr:rowOff>142876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1C52B253-AE04-1DE6-F308-A12E9E70D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</row>
    <row r="2" spans="1:7" x14ac:dyDescent="0.2">
      <c r="A2" t="s">
        <v>23</v>
      </c>
      <c r="B2" t="s">
        <v>42</v>
      </c>
      <c r="C2" s="3"/>
      <c r="D2" s="3"/>
      <c r="E2" s="10" t="s">
        <v>40</v>
      </c>
      <c r="F2" t="s">
        <v>48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39</v>
      </c>
      <c r="D4" s="2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 s="34">
        <v>52116.845000000001</v>
      </c>
      <c r="D7" s="30" t="s">
        <v>43</v>
      </c>
    </row>
    <row r="8" spans="1:7" x14ac:dyDescent="0.2">
      <c r="A8" t="s">
        <v>3</v>
      </c>
      <c r="C8" s="34">
        <v>3.3307899999999999</v>
      </c>
      <c r="D8" s="30" t="s">
        <v>43</v>
      </c>
    </row>
    <row r="9" spans="1:7" x14ac:dyDescent="0.2">
      <c r="A9" s="9" t="s">
        <v>29</v>
      </c>
      <c r="B9" s="10"/>
      <c r="C9" s="11">
        <v>8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1.1501251046304624E-5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60336.416730324076</v>
      </c>
    </row>
    <row r="15" spans="1:7" x14ac:dyDescent="0.2">
      <c r="A15" s="12" t="s">
        <v>17</v>
      </c>
      <c r="B15" s="10"/>
      <c r="C15" s="13">
        <f ca="1">(C7+C11)+(C8+C12)*INT(MAX(F21:F3533))</f>
        <v>56110.476000000002</v>
      </c>
      <c r="D15" s="14" t="s">
        <v>37</v>
      </c>
      <c r="E15" s="15">
        <f ca="1">ROUND(2*(E14-$C$7)/$C$8,0)/2+E13</f>
        <v>2469</v>
      </c>
    </row>
    <row r="16" spans="1:7" x14ac:dyDescent="0.2">
      <c r="A16" s="16" t="s">
        <v>4</v>
      </c>
      <c r="B16" s="10"/>
      <c r="C16" s="17">
        <f ca="1">+C8+C12</f>
        <v>3.3308015012510461</v>
      </c>
      <c r="D16" s="14" t="s">
        <v>38</v>
      </c>
      <c r="E16" s="24">
        <f ca="1">ROUND(2*(E14-$C$15)/$C$16,0)/2+E13</f>
        <v>1269.5</v>
      </c>
    </row>
    <row r="17" spans="1:18" ht="13.5" thickBot="1" x14ac:dyDescent="0.25">
      <c r="A17" s="14" t="s">
        <v>28</v>
      </c>
      <c r="B17" s="10"/>
      <c r="C17" s="10">
        <f>COUNT(C21:C2191)</f>
        <v>2</v>
      </c>
      <c r="D17" s="14" t="s">
        <v>32</v>
      </c>
      <c r="E17" s="18">
        <f ca="1">+$C$15+$C$16*E16-15018.5-$C$9/24</f>
        <v>45320.095172504873</v>
      </c>
    </row>
    <row r="18" spans="1:18" ht="14.25" thickTop="1" thickBot="1" x14ac:dyDescent="0.25">
      <c r="A18" s="16" t="s">
        <v>5</v>
      </c>
      <c r="B18" s="10"/>
      <c r="C18" s="19">
        <f ca="1">+C15</f>
        <v>56110.476000000002</v>
      </c>
      <c r="D18" s="20">
        <f ca="1">+C16</f>
        <v>3.3308015012510461</v>
      </c>
      <c r="E18" s="21" t="s">
        <v>33</v>
      </c>
    </row>
    <row r="19" spans="1:18" ht="13.5" thickTop="1" x14ac:dyDescent="0.2">
      <c r="A19" s="25" t="s">
        <v>34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47</v>
      </c>
      <c r="J20" s="7" t="s">
        <v>49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8" x14ac:dyDescent="0.2">
      <c r="A21" t="str">
        <f>D7</f>
        <v>VSX</v>
      </c>
      <c r="C21" s="8">
        <f>C$7</f>
        <v>52116.845000000001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37098.345000000001</v>
      </c>
    </row>
    <row r="22" spans="1:18" x14ac:dyDescent="0.2">
      <c r="A22" s="31" t="s">
        <v>44</v>
      </c>
      <c r="B22" s="32" t="s">
        <v>45</v>
      </c>
      <c r="C22" s="33">
        <v>56110.476000000002</v>
      </c>
      <c r="D22" s="31" t="s">
        <v>46</v>
      </c>
      <c r="E22">
        <f>+(C22-C$7)/C$8</f>
        <v>1199.0041401589417</v>
      </c>
      <c r="F22">
        <f>ROUND(2*E22,0)/2</f>
        <v>1199</v>
      </c>
      <c r="G22">
        <f>+C22-(C$7+F22*C$8)</f>
        <v>1.3790000004519243E-2</v>
      </c>
      <c r="I22">
        <f>+G22</f>
        <v>1.3790000004519243E-2</v>
      </c>
      <c r="O22">
        <f ca="1">+C$11+C$12*$F22</f>
        <v>1.3790000004519243E-2</v>
      </c>
      <c r="Q22" s="2">
        <f>+C22-15018.5</f>
        <v>41091.976000000002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2024-01-26T03:30:05Z</dcterms:modified>
</cp:coreProperties>
</file>