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985A7BF-E736-47EE-B87B-A59D27CD174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H22" i="1"/>
  <c r="E23" i="1"/>
  <c r="F23" i="1"/>
  <c r="G23" i="1"/>
  <c r="I23" i="1"/>
  <c r="G11" i="1"/>
  <c r="F11" i="1"/>
  <c r="Q21" i="1"/>
  <c r="Q23" i="1"/>
  <c r="E15" i="1"/>
  <c r="C17" i="1"/>
  <c r="Q22" i="1"/>
  <c r="C12" i="1"/>
  <c r="C16" i="1" l="1"/>
  <c r="D18" i="1" s="1"/>
  <c r="C11" i="1"/>
  <c r="C15" i="1" l="1"/>
  <c r="O23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<sst xmlns="http://schemas.openxmlformats.org/spreadsheetml/2006/main" count="46" uniqueCount="45">
  <si>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</si>
  <si>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</si>
  <si>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</si>
  <si>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</si>
  <si>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</si>
  <si>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</si>
  <si>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</si>
  <si>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</si>
  <si>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</si>
  <si>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</si>
  <si>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</si>
  <si>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</si>
  <si>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</si>
  <si>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</si>
  <si>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</si>
  <si>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</si>
  <si>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</si>
  <si>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</si>
  <si>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</si>
  <si>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</si>
  <si>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</si>
  <si>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</si>
  <si>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</si>
  <si>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</si>
  <si>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</si>
  <si>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</si>
  <si>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</si>
  <si>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</si>
  <si>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</si>
  <si>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</si>
  <si>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</si>
  <si>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</si>
  <si>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</si>
  <si>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</si>
  <si>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</si>
  <si>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</si>
  <si>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</si>
  <si>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</si>
  <si>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0048</t>
  </si>
  <si>
    <t>I</t>
  </si>
  <si>
    <t>EA</t>
  </si>
  <si>
    <t>OEJV</t>
  </si>
  <si>
    <t>Y Cir / GSC 8999-1445</t>
  </si>
  <si>
    <t>Kreiner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</si>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</sst>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1" xfId="0" applyFont="1" applyBorder="1">
      <alignment vertical="top"/>
    </xf>
    <xf numFmtId="0" fontId="10" fillId="0" borderId="0" xfId="0" applyFont="1" applyBorder="1">
      <alignment vertical="top"/>
    </xf>
    <xf numFmtId="0" fontId="14" fillId="0" borderId="0" xfId="0" applyFont="1" applyAlignment="1">
      <alignment vertical="center"/>
    </xf>
    <xf numFmtId="0" fontId="0" fillId="0" borderId="1" xfId="0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 Cir - O-C Diagr.</a:t>
            </a:r>
          </a:p>
        </c:rich>
      </c:tx>
      <c:layout>
        <c:manualLayout>
          <c:xMode val="edge"/>
          <c:yMode val="edge"/>
          <c:x val="0.4015037593984962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8572</c:v>
                </c:pt>
                <c:pt idx="2">
                  <c:v>9024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-0.23040000000037253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FD-4E06-93F9-FC0A1CD481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8572</c:v>
                </c:pt>
                <c:pt idx="2">
                  <c:v>9024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2">
                  <c:v>-0.2470000000030268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FD-4E06-93F9-FC0A1CD481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8572</c:v>
                </c:pt>
                <c:pt idx="2">
                  <c:v>9024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FD-4E06-93F9-FC0A1CD481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8572</c:v>
                </c:pt>
                <c:pt idx="2">
                  <c:v>9024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FD-4E06-93F9-FC0A1CD481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8572</c:v>
                </c:pt>
                <c:pt idx="2">
                  <c:v>9024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FD-4E06-93F9-FC0A1CD481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8572</c:v>
                </c:pt>
                <c:pt idx="2">
                  <c:v>9024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FD-4E06-93F9-FC0A1CD481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8572</c:v>
                </c:pt>
                <c:pt idx="2">
                  <c:v>9024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FD-4E06-93F9-FC0A1CD481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8572</c:v>
                </c:pt>
                <c:pt idx="2">
                  <c:v>9024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8.4412389430495616E-2</c:v>
                </c:pt>
                <c:pt idx="1">
                  <c:v>-0.23040000000037253</c:v>
                </c:pt>
                <c:pt idx="2">
                  <c:v>-0.2470000000030268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FD-4E06-93F9-FC0A1CD48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202168"/>
        <c:axId val="1"/>
      </c:scatterChart>
      <c:valAx>
        <c:axId val="683202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202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0</xdr:rowOff>
    </xdr:from>
    <xdr:to>
      <xdr:col>16</xdr:col>
      <xdr:colOff>381000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D064AC8-6E33-B548-9FA3-AC8001438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42</v>
      </c>
    </row>
    <row r="2" spans="1:7">
      <c r="A2" t="s">
        <v>24</v>
      </c>
      <c r="B2" t="s">
        <v>40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25327.5</v>
      </c>
      <c r="D4" s="9">
        <v>3.17</v>
      </c>
    </row>
    <row r="6" spans="1:7">
      <c r="A6" s="5" t="s">
        <v>1</v>
      </c>
    </row>
    <row r="7" spans="1:7">
      <c r="A7" t="s">
        <v>2</v>
      </c>
      <c r="C7">
        <v>25327.5</v>
      </c>
      <c r="D7" s="31"/>
    </row>
    <row r="8" spans="1:7">
      <c r="A8" t="s">
        <v>3</v>
      </c>
      <c r="C8">
        <v>3.17</v>
      </c>
      <c r="D8" s="31"/>
    </row>
    <row r="9" spans="1:7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4">
        <f ca="1">INTERCEPT(INDIRECT($G$11):G992,INDIRECT($F$11):F992)</f>
        <v>8.4412389430495616E-2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>
      <c r="A12" s="12" t="s">
        <v>17</v>
      </c>
      <c r="B12" s="12"/>
      <c r="C12" s="24">
        <f ca="1">SLOPE(INDIRECT($G$11):G992,INDIRECT($F$11):F992)</f>
        <v>-3.6725663722686436E-5</v>
      </c>
      <c r="D12" s="3"/>
      <c r="E12" s="12"/>
    </row>
    <row r="13" spans="1:7">
      <c r="A13" s="12" t="s">
        <v>19</v>
      </c>
      <c r="B13" s="12"/>
      <c r="C13" s="3" t="s">
        <v>14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18</v>
      </c>
      <c r="B15" s="12"/>
      <c r="C15" s="15">
        <f ca="1">(C7+C11)+(C8+C12)*INT(MAX(F21:F3533))</f>
        <v>53933.332999999999</v>
      </c>
      <c r="D15" s="16" t="s">
        <v>33</v>
      </c>
      <c r="E15" s="17">
        <f ca="1">TODAY()+15018.5-B9/24</f>
        <v>60335.5</v>
      </c>
    </row>
    <row r="16" spans="1:7">
      <c r="A16" s="18" t="s">
        <v>4</v>
      </c>
      <c r="B16" s="12"/>
      <c r="C16" s="19">
        <f ca="1">+C8+C12</f>
        <v>3.1699632743362773</v>
      </c>
      <c r="D16" s="16" t="s">
        <v>34</v>
      </c>
      <c r="E16" s="17">
        <f ca="1">ROUND(2*(E15-C15)/C16,0)/2+1</f>
        <v>2020.5</v>
      </c>
    </row>
    <row r="17" spans="1:17" ht="13.5" thickBot="1">
      <c r="A17" s="16" t="s">
        <v>30</v>
      </c>
      <c r="B17" s="12"/>
      <c r="C17" s="12">
        <f>COUNT(C21:C2191)</f>
        <v>3</v>
      </c>
      <c r="D17" s="16" t="s">
        <v>35</v>
      </c>
      <c r="E17" s="20">
        <f ca="1">+C15+C16*E16-15018.5-C9/24</f>
        <v>45320.139629129779</v>
      </c>
    </row>
    <row r="18" spans="1:17" ht="14.25" thickTop="1" thickBot="1">
      <c r="A18" s="18" t="s">
        <v>5</v>
      </c>
      <c r="B18" s="12"/>
      <c r="C18" s="21">
        <f ca="1">+C15</f>
        <v>53933.332999999999</v>
      </c>
      <c r="D18" s="22">
        <f ca="1">+C16</f>
        <v>3.1699632743362773</v>
      </c>
      <c r="E18" s="23" t="s">
        <v>36</v>
      </c>
    </row>
    <row r="19" spans="1:17" ht="13.5" thickTop="1">
      <c r="A19" s="27" t="s">
        <v>37</v>
      </c>
      <c r="E19" s="28">
        <v>22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41</v>
      </c>
      <c r="J20" s="7" t="s">
        <v>44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>
      <c r="A21" s="34" t="s">
        <v>12</v>
      </c>
      <c r="C21" s="10">
        <v>25327.5</v>
      </c>
      <c r="D21" s="10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8.4412389430495616E-2</v>
      </c>
      <c r="Q21" s="2">
        <f>+C21-15018.5</f>
        <v>10309</v>
      </c>
    </row>
    <row r="22" spans="1:17">
      <c r="A22" s="32" t="s">
        <v>43</v>
      </c>
      <c r="C22" s="10">
        <v>52500.509599999998</v>
      </c>
      <c r="D22" s="10" t="s">
        <v>14</v>
      </c>
      <c r="E22">
        <f>+(C22-C$7)/C$8</f>
        <v>8571.9273186119863</v>
      </c>
      <c r="F22">
        <f>ROUND(2*E22,0)/2</f>
        <v>8572</v>
      </c>
      <c r="G22">
        <f>+C22-(C$7+F22*C$8)</f>
        <v>-0.23040000000037253</v>
      </c>
      <c r="H22">
        <f>+G22</f>
        <v>-0.23040000000037253</v>
      </c>
      <c r="O22">
        <f ca="1">+C$11+C$12*$F22</f>
        <v>-0.23040000000037253</v>
      </c>
      <c r="Q22" s="2">
        <f>+C22-15018.5</f>
        <v>37482.009599999998</v>
      </c>
    </row>
    <row r="23" spans="1:17">
      <c r="A23" s="33" t="s">
        <v>38</v>
      </c>
      <c r="B23" s="29" t="s">
        <v>39</v>
      </c>
      <c r="C23" s="30">
        <v>53933.332999999999</v>
      </c>
      <c r="D23" s="30">
        <v>3.0000000000000001E-3</v>
      </c>
      <c r="E23">
        <f>+(C23-C$7)/C$8</f>
        <v>9023.9220820189275</v>
      </c>
      <c r="F23">
        <f>ROUND(2*E23,0)/2</f>
        <v>9024</v>
      </c>
      <c r="G23">
        <f>+C23-(C$7+F23*C$8)</f>
        <v>-0.2470000000030268</v>
      </c>
      <c r="I23">
        <f>+G23</f>
        <v>-0.2470000000030268</v>
      </c>
      <c r="O23">
        <f ca="1">+C$11+C$12*$F23</f>
        <v>-0.2470000000030268</v>
      </c>
      <c r="Q23" s="2">
        <f>+C23-15018.5</f>
        <v>38914.832999999999</v>
      </c>
    </row>
    <row r="24" spans="1:17">
      <c r="C24" s="10"/>
      <c r="D24" s="10"/>
      <c r="Q24" s="2"/>
    </row>
    <row r="25" spans="1:17">
      <c r="C25" s="10"/>
      <c r="D25" s="10"/>
      <c r="Q25" s="2"/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2024-01-26T03:30:48Z</dcterms:modified>
</cp:coreProperties>
</file>