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B7198F3-46AB-46EC-B657-618F3A24EA94}" xr6:coauthVersionLast="47" xr6:coauthVersionMax="47" xr10:uidLastSave="{00000000-0000-0000-0000-000000000000}"/>
  <bookViews>
    <workbookView xWindow="14670" yWindow="330" windowWidth="13995" windowHeight="14325" activeTab="1"/>
  </bookViews>
  <sheets>
    <sheet name="A" sheetId="1" r:id="rId1"/>
    <sheet name="A (2)" sheetId="2" r:id="rId2"/>
  </sheets>
  <calcPr calcId="181029"/>
</workbook>
</file>

<file path=xl/calcChain.xml><?xml version="1.0" encoding="utf-8"?>
<calcChain xmlns="http://schemas.openxmlformats.org/spreadsheetml/2006/main">
  <c r="E34" i="2" l="1"/>
  <c r="F34" i="2" s="1"/>
  <c r="G34" i="2" s="1"/>
  <c r="I34" i="2" s="1"/>
  <c r="Q34" i="2"/>
  <c r="E35" i="2"/>
  <c r="F35" i="2" s="1"/>
  <c r="G35" i="2" s="1"/>
  <c r="I35" i="2" s="1"/>
  <c r="Q35" i="2"/>
  <c r="E36" i="2"/>
  <c r="F36" i="2"/>
  <c r="G36" i="2" s="1"/>
  <c r="I36" i="2" s="1"/>
  <c r="Q36" i="2"/>
  <c r="E28" i="2"/>
  <c r="F28" i="2"/>
  <c r="G28" i="2"/>
  <c r="H28" i="2"/>
  <c r="Q28" i="2"/>
  <c r="E29" i="2"/>
  <c r="F29" i="2"/>
  <c r="G29" i="2"/>
  <c r="H29" i="2"/>
  <c r="Q29" i="2"/>
  <c r="E30" i="2"/>
  <c r="F30" i="2"/>
  <c r="G30" i="2"/>
  <c r="H30" i="2"/>
  <c r="Q30" i="2"/>
  <c r="E31" i="2"/>
  <c r="F31" i="2"/>
  <c r="G31" i="2"/>
  <c r="H31" i="2"/>
  <c r="Q31" i="2"/>
  <c r="E32" i="2"/>
  <c r="F32" i="2"/>
  <c r="G32" i="2"/>
  <c r="H32" i="2"/>
  <c r="Q32" i="2"/>
  <c r="E33" i="2"/>
  <c r="F33" i="2"/>
  <c r="G33" i="2"/>
  <c r="H33" i="2"/>
  <c r="Q33" i="2"/>
  <c r="D9" i="1"/>
  <c r="C9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31" i="1"/>
  <c r="F31" i="1"/>
  <c r="G31" i="1"/>
  <c r="K31" i="1"/>
  <c r="E26" i="1"/>
  <c r="F26" i="1"/>
  <c r="U26" i="1"/>
  <c r="E27" i="1"/>
  <c r="F27" i="1"/>
  <c r="E28" i="1"/>
  <c r="F28" i="1"/>
  <c r="U28" i="1"/>
  <c r="E29" i="1"/>
  <c r="F29" i="1"/>
  <c r="E30" i="1"/>
  <c r="F30" i="1"/>
  <c r="U30" i="1"/>
  <c r="E32" i="1"/>
  <c r="F32" i="1"/>
  <c r="U32" i="1"/>
  <c r="E33" i="1"/>
  <c r="F33" i="1"/>
  <c r="U33" i="1"/>
  <c r="Q32" i="1"/>
  <c r="Q33" i="1"/>
  <c r="U29" i="1"/>
  <c r="U27" i="1"/>
  <c r="Q28" i="1"/>
  <c r="Q29" i="1"/>
  <c r="Q30" i="1"/>
  <c r="Q31" i="1"/>
  <c r="C7" i="2"/>
  <c r="C8" i="2"/>
  <c r="E23" i="2"/>
  <c r="F23" i="2"/>
  <c r="G23" i="2"/>
  <c r="H23" i="2"/>
  <c r="F11" i="2"/>
  <c r="G11" i="2"/>
  <c r="E14" i="2"/>
  <c r="E15" i="2" s="1"/>
  <c r="C17" i="2"/>
  <c r="Q21" i="2"/>
  <c r="Q22" i="2"/>
  <c r="Q23" i="2"/>
  <c r="E24" i="2"/>
  <c r="F24" i="2"/>
  <c r="G24" i="2"/>
  <c r="H24" i="2"/>
  <c r="Q24" i="2"/>
  <c r="Q25" i="2"/>
  <c r="E26" i="2"/>
  <c r="F26" i="2"/>
  <c r="G26" i="2"/>
  <c r="H26" i="2"/>
  <c r="Q26" i="2"/>
  <c r="Q27" i="2"/>
  <c r="Q26" i="1"/>
  <c r="Q27" i="1"/>
  <c r="Q23" i="1"/>
  <c r="Q24" i="1"/>
  <c r="Q25" i="1"/>
  <c r="F16" i="1"/>
  <c r="F17" i="1" s="1"/>
  <c r="Q22" i="1"/>
  <c r="C17" i="1"/>
  <c r="Q21" i="1"/>
  <c r="E25" i="2"/>
  <c r="F25" i="2"/>
  <c r="G25" i="2"/>
  <c r="H25" i="2"/>
  <c r="E21" i="2"/>
  <c r="F21" i="2"/>
  <c r="G21" i="2"/>
  <c r="H21" i="2"/>
  <c r="E22" i="2"/>
  <c r="F22" i="2"/>
  <c r="G22" i="2"/>
  <c r="E27" i="2"/>
  <c r="F27" i="2"/>
  <c r="G27" i="2"/>
  <c r="H27" i="2"/>
  <c r="H22" i="2"/>
  <c r="C12" i="1"/>
  <c r="C11" i="1"/>
  <c r="C12" i="2"/>
  <c r="C11" i="2"/>
  <c r="O36" i="2" l="1"/>
  <c r="O35" i="2"/>
  <c r="O34" i="2"/>
  <c r="O22" i="2"/>
  <c r="O29" i="2"/>
  <c r="O23" i="2"/>
  <c r="O26" i="2"/>
  <c r="O21" i="2"/>
  <c r="O25" i="2"/>
  <c r="O28" i="2"/>
  <c r="C15" i="2"/>
  <c r="O30" i="2"/>
  <c r="O32" i="2"/>
  <c r="O33" i="2"/>
  <c r="O24" i="2"/>
  <c r="O31" i="2"/>
  <c r="O27" i="2"/>
  <c r="C16" i="2"/>
  <c r="D18" i="2" s="1"/>
  <c r="O23" i="1"/>
  <c r="C15" i="1"/>
  <c r="O21" i="1"/>
  <c r="O24" i="1"/>
  <c r="O27" i="1"/>
  <c r="O33" i="1"/>
  <c r="O30" i="1"/>
  <c r="O31" i="1"/>
  <c r="O28" i="1"/>
  <c r="O26" i="1"/>
  <c r="O32" i="1"/>
  <c r="O29" i="1"/>
  <c r="O22" i="1"/>
  <c r="O25" i="1"/>
  <c r="C16" i="1"/>
  <c r="D18" i="1" s="1"/>
  <c r="F18" i="1" l="1"/>
  <c r="F19" i="1" s="1"/>
  <c r="C18" i="2"/>
  <c r="E16" i="2"/>
  <c r="E17" i="2" s="1"/>
  <c r="C18" i="1"/>
</calcChain>
</file>

<file path=xl/sharedStrings.xml><?xml version="1.0" encoding="utf-8"?>
<sst xmlns="http://schemas.openxmlformats.org/spreadsheetml/2006/main" count="141" uniqueCount="58">
  <si>
    <t>IBVS 6244</t>
  </si>
  <si>
    <t>BAD?</t>
  </si>
  <si>
    <t>PE</t>
  </si>
  <si>
    <t>II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</si>
  <si>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</si>
  <si>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</si>
  <si>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</si>
  <si>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</si>
  <si>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</si>
  <si>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</si>
  <si>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</si>
  <si>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</si>
  <si>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</si>
  <si>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</si>
  <si>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</si>
  <si>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</si>
  <si>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</si>
  <si>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</si>
  <si>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</si>
  <si>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</si>
  <si>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</si>
  <si>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</si>
  <si>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</si>
  <si>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</si>
  <si>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</si>
  <si>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</si>
  <si>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</si>
  <si>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</si>
  <si>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</si>
  <si>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</si>
  <si>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</si>
  <si>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</si>
  <si>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</si>
  <si>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</si>
  <si>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</si>
  <si>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</si>
  <si>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</si>
  <si>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</si>
  <si>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</si>
  <si>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</si>
  <si>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</si>
  <si>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</si>
  <si>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</si>
  <si>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5500</t>
  </si>
  <si>
    <t>IBVS 5500 Eph.</t>
  </si>
  <si>
    <t>EW</t>
  </si>
  <si>
    <t>LU Cnc / GSC 1404-1687</t>
  </si>
  <si>
    <t>IBVS 6029</t>
  </si>
  <si>
    <t>I</t>
  </si>
  <si>
    <t>Add cycle</t>
  </si>
  <si>
    <t>Old Cycle</t>
  </si>
  <si>
    <t>IBVS 6063</t>
  </si>
  <si>
    <t>s</t>
  </si>
  <si>
    <t>IBVS 6152</t>
  </si>
  <si>
    <t>vis</t>
  </si>
  <si>
    <t>OEJV 0179</t>
  </si>
  <si>
    <t>Both files active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</si>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</sst>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8" fillId="24" borderId="0" xfId="0" applyFont="1" applyFill="1" applyAlignme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8" fillId="25" borderId="0" xfId="0" applyFont="1" applyFill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32" fillId="0" borderId="0" xfId="41" applyFont="1" applyAlignment="1">
      <alignment horizontal="left"/>
    </xf>
    <xf numFmtId="0" fontId="33" fillId="0" borderId="8" xfId="0" applyFont="1" applyFill="1" applyBorder="1" applyAlignment="1">
      <alignment horizontal="center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2" fillId="0" borderId="0" xfId="41" applyFont="1" applyAlignment="1">
      <alignment horizontal="left" wrapText="1"/>
    </xf>
    <xf numFmtId="0" fontId="35" fillId="0" borderId="0" xfId="0" applyFont="1" applyAlignment="1">
      <alignment horizontal="center"/>
    </xf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center"/>
      <protection locked="0"/>
    </xf>
    <xf numFmtId="176" fontId="36" fillId="0" borderId="0" xfId="0" applyNumberFormat="1" applyFont="1" applyAlignment="1" applyProtection="1">
      <alignment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Fill="1" applyAlignment="1"/>
    <xf numFmtId="0" fontId="0" fillId="0" borderId="0" xfId="0" applyFill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LU Cnc - O-C Diagr.</a:t>
            </a:r>
          </a:p>
        </c:rich>
      </c:tx>
      <c:layout>
        <c:manualLayout>
          <c:xMode val="edge"/>
          <c:yMode val="edge"/>
          <c:x val="0.38496240601503762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05263157894736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1D-43DE-A346-6831EF70BBF4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1D-43DE-A346-6831EF70BBF4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1D-43DE-A346-6831EF70BBF4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  <c:pt idx="0">
                  <c:v>-1.329999999870779E-2</c:v>
                </c:pt>
                <c:pt idx="1">
                  <c:v>-1.2806743397959508E-3</c:v>
                </c:pt>
                <c:pt idx="2">
                  <c:v>1.8998629820998758E-4</c:v>
                </c:pt>
                <c:pt idx="3">
                  <c:v>9.0998629457317293E-4</c:v>
                </c:pt>
                <c:pt idx="4">
                  <c:v>1.5299862934625708E-3</c:v>
                </c:pt>
                <c:pt idx="10">
                  <c:v>4.3702295733965002E-3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1D-43DE-A346-6831EF70BBF4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1D-43DE-A346-6831EF70BBF4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1D-43DE-A346-6831EF70BBF4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1D-43DE-A346-6831EF70BBF4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-1.3497644460218065E-2</c:v>
                </c:pt>
                <c:pt idx="1">
                  <c:v>-5.6696559107291024E-4</c:v>
                </c:pt>
                <c:pt idx="2">
                  <c:v>9.1632869622659818E-4</c:v>
                </c:pt>
                <c:pt idx="3">
                  <c:v>9.1632869622659818E-4</c:v>
                </c:pt>
                <c:pt idx="4">
                  <c:v>9.1632869622659818E-4</c:v>
                </c:pt>
                <c:pt idx="5">
                  <c:v>3.6643927282345896E-3</c:v>
                </c:pt>
                <c:pt idx="6">
                  <c:v>3.6651787877403121E-3</c:v>
                </c:pt>
                <c:pt idx="7">
                  <c:v>3.7233471911638227E-3</c:v>
                </c:pt>
                <c:pt idx="8">
                  <c:v>3.7233471911638227E-3</c:v>
                </c:pt>
                <c:pt idx="9">
                  <c:v>3.7233471911638227E-3</c:v>
                </c:pt>
                <c:pt idx="10">
                  <c:v>3.7351380837496694E-3</c:v>
                </c:pt>
                <c:pt idx="11">
                  <c:v>6.4297500693684916E-3</c:v>
                </c:pt>
                <c:pt idx="12">
                  <c:v>6.6199764697534823E-3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1D-43DE-A346-6831EF70BBF4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A!$D$21:$D$63</c:f>
                <c:numCache>
                  <c:formatCode>General</c:formatCode>
                  <c:ptCount val="43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A!$D$21:$D$63</c:f>
                <c:numCache>
                  <c:formatCode>General</c:formatCode>
                  <c:ptCount val="43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</c:numCache>
            </c:numRef>
          </c:xVal>
          <c:yVal>
            <c:numRef>
              <c:f>A!$U$21:$U$999</c:f>
              <c:numCache>
                <c:formatCode>General</c:formatCode>
                <c:ptCount val="979"/>
                <c:pt idx="5">
                  <c:v>4.7479457862209529E-5</c:v>
                </c:pt>
                <c:pt idx="6">
                  <c:v>-5.2682331443065777E-4</c:v>
                </c:pt>
                <c:pt idx="7">
                  <c:v>-9.352287816000171E-4</c:v>
                </c:pt>
                <c:pt idx="8">
                  <c:v>-8.7522878311574459E-4</c:v>
                </c:pt>
                <c:pt idx="9">
                  <c:v>-7.9522877786075696E-4</c:v>
                </c:pt>
                <c:pt idx="11">
                  <c:v>1.7503115304862149E-3</c:v>
                </c:pt>
                <c:pt idx="12">
                  <c:v>-9.573096039093798E-2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1D-43DE-A346-6831EF70B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7969224"/>
        <c:axId val="1"/>
      </c:scatterChart>
      <c:valAx>
        <c:axId val="587969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7969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902255639097744"/>
          <c:y val="0.92353064690443099"/>
          <c:w val="0.93233082706766912"/>
          <c:h val="0.98235417631619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LU Cnc - O-C Diagr.</a:t>
            </a:r>
          </a:p>
        </c:rich>
      </c:tx>
      <c:layout>
        <c:manualLayout>
          <c:xMode val="edge"/>
          <c:yMode val="edge"/>
          <c:x val="0.3843850149361960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76246334310852"/>
          <c:w val="0.8198210219316317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70-4B30-B765-0D8E44C08C22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70-4B30-B765-0D8E44C08C22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70-4B30-B765-0D8E44C08C22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  <c:pt idx="0">
                  <c:v>-1.329999999870779E-2</c:v>
                </c:pt>
                <c:pt idx="1">
                  <c:v>-1.2806743397959508E-3</c:v>
                </c:pt>
                <c:pt idx="2">
                  <c:v>1.8998629820998758E-4</c:v>
                </c:pt>
                <c:pt idx="3">
                  <c:v>9.0998629457317293E-4</c:v>
                </c:pt>
                <c:pt idx="4">
                  <c:v>1.5299862934625708E-3</c:v>
                </c:pt>
                <c:pt idx="10">
                  <c:v>4.3702295733965002E-3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70-4B30-B765-0D8E44C08C22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70-4B30-B765-0D8E44C08C22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70-4B30-B765-0D8E44C08C22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70-4B30-B765-0D8E44C08C22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-1.3497644460218065E-2</c:v>
                </c:pt>
                <c:pt idx="1">
                  <c:v>-5.6696559107291024E-4</c:v>
                </c:pt>
                <c:pt idx="2">
                  <c:v>9.1632869622659818E-4</c:v>
                </c:pt>
                <c:pt idx="3">
                  <c:v>9.1632869622659818E-4</c:v>
                </c:pt>
                <c:pt idx="4">
                  <c:v>9.1632869622659818E-4</c:v>
                </c:pt>
                <c:pt idx="5">
                  <c:v>3.6643927282345896E-3</c:v>
                </c:pt>
                <c:pt idx="6">
                  <c:v>3.6651787877403121E-3</c:v>
                </c:pt>
                <c:pt idx="7">
                  <c:v>3.7233471911638227E-3</c:v>
                </c:pt>
                <c:pt idx="8">
                  <c:v>3.7233471911638227E-3</c:v>
                </c:pt>
                <c:pt idx="9">
                  <c:v>3.7233471911638227E-3</c:v>
                </c:pt>
                <c:pt idx="10">
                  <c:v>3.7351380837496694E-3</c:v>
                </c:pt>
                <c:pt idx="11">
                  <c:v>6.4297500693684916E-3</c:v>
                </c:pt>
                <c:pt idx="12">
                  <c:v>6.6199764697534823E-3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70-4B30-B765-0D8E44C08C22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A!$D$21:$D$63</c:f>
                <c:numCache>
                  <c:formatCode>General</c:formatCode>
                  <c:ptCount val="43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A!$D$21:$D$63</c:f>
                <c:numCache>
                  <c:formatCode>General</c:formatCode>
                  <c:ptCount val="43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</c:numCache>
            </c:numRef>
          </c:xVal>
          <c:yVal>
            <c:numRef>
              <c:f>A!$U$21:$U$999</c:f>
              <c:numCache>
                <c:formatCode>General</c:formatCode>
                <c:ptCount val="979"/>
                <c:pt idx="5">
                  <c:v>4.7479457862209529E-5</c:v>
                </c:pt>
                <c:pt idx="6">
                  <c:v>-5.2682331443065777E-4</c:v>
                </c:pt>
                <c:pt idx="7">
                  <c:v>-9.352287816000171E-4</c:v>
                </c:pt>
                <c:pt idx="8">
                  <c:v>-8.7522878311574459E-4</c:v>
                </c:pt>
                <c:pt idx="9">
                  <c:v>-7.9522877786075696E-4</c:v>
                </c:pt>
                <c:pt idx="11">
                  <c:v>1.7503115304862149E-3</c:v>
                </c:pt>
                <c:pt idx="12">
                  <c:v>-9.573096039093798E-2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70-4B30-B765-0D8E44C08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444560"/>
        <c:axId val="1"/>
      </c:scatterChart>
      <c:valAx>
        <c:axId val="617444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7444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570602098161153"/>
          <c:y val="0.92375366568914952"/>
          <c:w val="0.92792934666950411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LU Cnc - O-C Diagr.</a:t>
            </a:r>
          </a:p>
        </c:rich>
      </c:tx>
      <c:layout>
        <c:manualLayout>
          <c:xMode val="edge"/>
          <c:yMode val="edge"/>
          <c:x val="0.38496240601503762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17368.5</c:v>
                </c:pt>
                <c:pt idx="14">
                  <c:v>17368.5</c:v>
                </c:pt>
                <c:pt idx="15">
                  <c:v>17368.5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-0.24620000000140863</c:v>
                </c:pt>
                <c:pt idx="2">
                  <c:v>-0.27434999999240972</c:v>
                </c:pt>
                <c:pt idx="3">
                  <c:v>-0.27362999999604654</c:v>
                </c:pt>
                <c:pt idx="4">
                  <c:v>-0.27300999999715714</c:v>
                </c:pt>
                <c:pt idx="5">
                  <c:v>-0.32936999999947147</c:v>
                </c:pt>
                <c:pt idx="6">
                  <c:v>-0.32995999999548076</c:v>
                </c:pt>
                <c:pt idx="7">
                  <c:v>-0.33152999999583699</c:v>
                </c:pt>
                <c:pt idx="8">
                  <c:v>-0.33146999999735272</c:v>
                </c:pt>
                <c:pt idx="9">
                  <c:v>-0.33138999999209773</c:v>
                </c:pt>
                <c:pt idx="10">
                  <c:v>-0.3264599999965867</c:v>
                </c:pt>
                <c:pt idx="11">
                  <c:v>-0.38289000000077067</c:v>
                </c:pt>
                <c:pt idx="12">
                  <c:v>-0.48416999999608379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11-43C9-9ECA-D396F3C8A3F6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17368.5</c:v>
                </c:pt>
                <c:pt idx="14">
                  <c:v>17368.5</c:v>
                </c:pt>
                <c:pt idx="15">
                  <c:v>17368.5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3">
                  <c:v>-0.34383000019442989</c:v>
                </c:pt>
                <c:pt idx="14">
                  <c:v>-0.34363000006851507</c:v>
                </c:pt>
                <c:pt idx="15">
                  <c:v>-0.34212999982264591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11-43C9-9ECA-D396F3C8A3F6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17368.5</c:v>
                </c:pt>
                <c:pt idx="14">
                  <c:v>17368.5</c:v>
                </c:pt>
                <c:pt idx="15">
                  <c:v>17368.5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11-43C9-9ECA-D396F3C8A3F6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17368.5</c:v>
                </c:pt>
                <c:pt idx="14">
                  <c:v>17368.5</c:v>
                </c:pt>
                <c:pt idx="15">
                  <c:v>17368.5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11-43C9-9ECA-D396F3C8A3F6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17368.5</c:v>
                </c:pt>
                <c:pt idx="14">
                  <c:v>17368.5</c:v>
                </c:pt>
                <c:pt idx="15">
                  <c:v>17368.5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11-43C9-9ECA-D396F3C8A3F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17368.5</c:v>
                </c:pt>
                <c:pt idx="14">
                  <c:v>17368.5</c:v>
                </c:pt>
                <c:pt idx="15">
                  <c:v>17368.5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11-43C9-9ECA-D396F3C8A3F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1.2E-4</c:v>
                  </c:pt>
                  <c:pt idx="3">
                    <c:v>1.2E-4</c:v>
                  </c:pt>
                  <c:pt idx="4">
                    <c:v>1.7000000000000001E-4</c:v>
                  </c:pt>
                  <c:pt idx="5">
                    <c:v>2.7000000000000001E-3</c:v>
                  </c:pt>
                  <c:pt idx="6">
                    <c:v>1.6999999999999999E-3</c:v>
                  </c:pt>
                  <c:pt idx="7">
                    <c:v>5.0000000000000001E-4</c:v>
                  </c:pt>
                  <c:pt idx="8">
                    <c:v>1.6999999999999999E-3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17368.5</c:v>
                </c:pt>
                <c:pt idx="14">
                  <c:v>17368.5</c:v>
                </c:pt>
                <c:pt idx="15">
                  <c:v>17368.5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11-43C9-9ECA-D396F3C8A3F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8225</c:v>
                </c:pt>
                <c:pt idx="2">
                  <c:v>9168.5</c:v>
                </c:pt>
                <c:pt idx="3">
                  <c:v>9168.5</c:v>
                </c:pt>
                <c:pt idx="4">
                  <c:v>9168.5</c:v>
                </c:pt>
                <c:pt idx="5">
                  <c:v>10916.5</c:v>
                </c:pt>
                <c:pt idx="6">
                  <c:v>10917</c:v>
                </c:pt>
                <c:pt idx="7">
                  <c:v>10954</c:v>
                </c:pt>
                <c:pt idx="8">
                  <c:v>10954</c:v>
                </c:pt>
                <c:pt idx="9">
                  <c:v>10954</c:v>
                </c:pt>
                <c:pt idx="10">
                  <c:v>10961.5</c:v>
                </c:pt>
                <c:pt idx="11">
                  <c:v>12675.5</c:v>
                </c:pt>
                <c:pt idx="12">
                  <c:v>12796.5</c:v>
                </c:pt>
                <c:pt idx="13">
                  <c:v>17368.5</c:v>
                </c:pt>
                <c:pt idx="14">
                  <c:v>17368.5</c:v>
                </c:pt>
                <c:pt idx="15">
                  <c:v>17368.5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-0.22466023035206359</c:v>
                </c:pt>
                <c:pt idx="1">
                  <c:v>-0.29700459143213465</c:v>
                </c:pt>
                <c:pt idx="2">
                  <c:v>-0.30530330324721633</c:v>
                </c:pt>
                <c:pt idx="3">
                  <c:v>-0.30530330324721633</c:v>
                </c:pt>
                <c:pt idx="4">
                  <c:v>-0.30530330324721633</c:v>
                </c:pt>
                <c:pt idx="5">
                  <c:v>-0.32067812916429406</c:v>
                </c:pt>
                <c:pt idx="6">
                  <c:v>-0.32068252699779437</c:v>
                </c:pt>
                <c:pt idx="7">
                  <c:v>-0.32100796667681719</c:v>
                </c:pt>
                <c:pt idx="8">
                  <c:v>-0.32100796667681719</c:v>
                </c:pt>
                <c:pt idx="9">
                  <c:v>-0.32100796667681719</c:v>
                </c:pt>
                <c:pt idx="10">
                  <c:v>-0.32107393417932184</c:v>
                </c:pt>
                <c:pt idx="11">
                  <c:v>-0.33614970741837857</c:v>
                </c:pt>
                <c:pt idx="12">
                  <c:v>-0.33721398312545314</c:v>
                </c:pt>
                <c:pt idx="13">
                  <c:v>-0.37742777265227201</c:v>
                </c:pt>
                <c:pt idx="14">
                  <c:v>-0.37742777265227201</c:v>
                </c:pt>
                <c:pt idx="15">
                  <c:v>-0.37742777265227201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11-43C9-9ECA-D396F3C8A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443840"/>
        <c:axId val="1"/>
      </c:scatterChart>
      <c:valAx>
        <c:axId val="617443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7443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53064690443099"/>
          <c:w val="0.6345864661654134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F97E862-8A3A-F0EB-CDAB-0A01002B6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3C8F36C-2213-F26F-E450-2E4BE4A92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22EB4BE4-B776-F0C7-81A3-FCC634171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40"/>
  <sheetViews>
    <sheetView workbookViewId="0">
      <selection activeCell="G2" sqref="G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x14ac:dyDescent="0.2">
      <c r="A2" t="s">
        <v>29</v>
      </c>
      <c r="B2" t="s">
        <v>45</v>
      </c>
      <c r="C2" s="3"/>
      <c r="D2" s="3"/>
      <c r="F2" s="49" t="s">
        <v>56</v>
      </c>
    </row>
    <row r="3" spans="1:6" ht="13.5" thickBot="1" x14ac:dyDescent="0.25"/>
    <row r="4" spans="1:6" ht="13.5" thickBot="1" x14ac:dyDescent="0.25">
      <c r="A4" s="27" t="s">
        <v>44</v>
      </c>
      <c r="C4" s="28">
        <v>52723.612699999998</v>
      </c>
      <c r="D4" s="29">
        <v>0.39857999999999999</v>
      </c>
    </row>
    <row r="5" spans="1:6" x14ac:dyDescent="0.2">
      <c r="A5" s="9" t="s">
        <v>36</v>
      </c>
      <c r="B5" s="10"/>
      <c r="C5" s="11">
        <v>-9.5</v>
      </c>
      <c r="D5" s="10" t="s">
        <v>37</v>
      </c>
    </row>
    <row r="6" spans="1:6" x14ac:dyDescent="0.2">
      <c r="A6" s="5" t="s">
        <v>6</v>
      </c>
    </row>
    <row r="7" spans="1:6" x14ac:dyDescent="0.2">
      <c r="A7" t="s">
        <v>7</v>
      </c>
      <c r="C7">
        <v>52723.625999999997</v>
      </c>
    </row>
    <row r="8" spans="1:6" x14ac:dyDescent="0.2">
      <c r="A8" t="s">
        <v>8</v>
      </c>
      <c r="C8">
        <v>0.39854860555311183</v>
      </c>
    </row>
    <row r="9" spans="1:6" x14ac:dyDescent="0.2">
      <c r="A9" s="25" t="s">
        <v>42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6" x14ac:dyDescent="0.2">
      <c r="A11" s="10" t="s">
        <v>20</v>
      </c>
      <c r="B11" s="10"/>
      <c r="C11" s="22">
        <f ca="1">INTERCEPT(INDIRECT($D$9):G992,INDIRECT($C$9):F992)</f>
        <v>-1.3497644460218065E-2</v>
      </c>
      <c r="D11" s="3"/>
      <c r="E11" s="10"/>
    </row>
    <row r="12" spans="1:6" x14ac:dyDescent="0.2">
      <c r="A12" s="10" t="s">
        <v>21</v>
      </c>
      <c r="B12" s="10"/>
      <c r="C12" s="22">
        <f ca="1">SLOPE(INDIRECT($D$9):G992,INDIRECT($C$9):F992)</f>
        <v>1.5721190114462195E-6</v>
      </c>
      <c r="D12" s="3"/>
      <c r="E12" s="10"/>
    </row>
    <row r="13" spans="1:6" x14ac:dyDescent="0.2">
      <c r="A13" s="10" t="s">
        <v>24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(C7+C11)+(C8+C12)*INT(MAX(F21:F3533))</f>
        <v>57823.460575848025</v>
      </c>
      <c r="E15" s="14" t="s">
        <v>49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0.39855017767212331</v>
      </c>
      <c r="E16" s="14" t="s">
        <v>38</v>
      </c>
      <c r="F16" s="15">
        <f ca="1">NOW()+15018.5+$C$5/24</f>
        <v>60177.699312384255</v>
      </c>
    </row>
    <row r="17" spans="1:21" ht="13.5" thickBot="1" x14ac:dyDescent="0.25">
      <c r="A17" s="14" t="s">
        <v>35</v>
      </c>
      <c r="B17" s="10"/>
      <c r="C17" s="10">
        <f>COUNT(C21:C2191)</f>
        <v>13</v>
      </c>
      <c r="E17" s="14" t="s">
        <v>50</v>
      </c>
      <c r="F17" s="15">
        <f ca="1">ROUND(2*(F16-$C$7)/$C$8,0)/2+F15</f>
        <v>18704</v>
      </c>
    </row>
    <row r="18" spans="1:21" ht="14.25" thickTop="1" thickBot="1" x14ac:dyDescent="0.25">
      <c r="A18" s="16" t="s">
        <v>10</v>
      </c>
      <c r="B18" s="10"/>
      <c r="C18" s="19">
        <f ca="1">+C15</f>
        <v>57823.460575848025</v>
      </c>
      <c r="D18" s="20">
        <f ca="1">+C16</f>
        <v>0.39855017767212331</v>
      </c>
      <c r="E18" s="14" t="s">
        <v>39</v>
      </c>
      <c r="F18" s="24">
        <f ca="1">ROUND(2*(F16-$C$15)/$C$16,0)/2+F15</f>
        <v>5908</v>
      </c>
    </row>
    <row r="19" spans="1:21" ht="13.5" thickTop="1" x14ac:dyDescent="0.2">
      <c r="E19" s="14" t="s">
        <v>40</v>
      </c>
      <c r="F19" s="18">
        <f ca="1">+$C$15+$C$16*F18-15018.5-$C$5/24</f>
        <v>45159.990858868267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5</v>
      </c>
      <c r="I20" s="7" t="s">
        <v>54</v>
      </c>
      <c r="J20" s="7" t="s">
        <v>2</v>
      </c>
      <c r="K20" s="7" t="s">
        <v>4</v>
      </c>
      <c r="L20" s="7" t="s">
        <v>31</v>
      </c>
      <c r="M20" s="7" t="s">
        <v>32</v>
      </c>
      <c r="N20" s="7" t="s">
        <v>33</v>
      </c>
      <c r="O20" s="7" t="s">
        <v>28</v>
      </c>
      <c r="P20" s="6" t="s">
        <v>27</v>
      </c>
      <c r="Q20" s="4" t="s">
        <v>19</v>
      </c>
      <c r="U20" s="44" t="s">
        <v>1</v>
      </c>
    </row>
    <row r="21" spans="1:21" x14ac:dyDescent="0.2">
      <c r="A21" t="s">
        <v>43</v>
      </c>
      <c r="C21" s="8">
        <v>52723.612699999998</v>
      </c>
      <c r="D21" s="8" t="s">
        <v>18</v>
      </c>
      <c r="E21">
        <f t="shared" ref="E21:E31" si="0">+(C21-C$7)/C$8</f>
        <v>-3.3371086520927219E-2</v>
      </c>
      <c r="F21">
        <f t="shared" ref="F21:F33" si="1">ROUND(2*E21,0)/2</f>
        <v>0</v>
      </c>
      <c r="G21">
        <f>+C21-(C$7+F21*C$8)</f>
        <v>-1.329999999870779E-2</v>
      </c>
      <c r="K21">
        <f>+G21</f>
        <v>-1.329999999870779E-2</v>
      </c>
      <c r="O21">
        <f t="shared" ref="O21:O31" ca="1" si="2">+C$11+C$12*$F21</f>
        <v>-1.3497644460218065E-2</v>
      </c>
      <c r="Q21" s="2">
        <f t="shared" ref="Q21:Q31" si="3">+C21-15018.5</f>
        <v>37705.112699999998</v>
      </c>
    </row>
    <row r="22" spans="1:21" x14ac:dyDescent="0.2">
      <c r="A22" s="30" t="s">
        <v>47</v>
      </c>
      <c r="B22" s="31" t="s">
        <v>48</v>
      </c>
      <c r="C22" s="30">
        <v>56001.686999999998</v>
      </c>
      <c r="D22" s="30">
        <v>2.0000000000000001E-4</v>
      </c>
      <c r="E22">
        <f t="shared" si="0"/>
        <v>8224.996786654563</v>
      </c>
      <c r="F22">
        <f t="shared" si="1"/>
        <v>8225</v>
      </c>
      <c r="G22">
        <f>+C22-(C$7+F22*C$8)</f>
        <v>-1.2806743397959508E-3</v>
      </c>
      <c r="K22">
        <f>+G22</f>
        <v>-1.2806743397959508E-3</v>
      </c>
      <c r="O22">
        <f t="shared" ca="1" si="2"/>
        <v>-5.6696559107291024E-4</v>
      </c>
      <c r="Q22" s="2">
        <f t="shared" si="3"/>
        <v>40983.186999999998</v>
      </c>
    </row>
    <row r="23" spans="1:21" x14ac:dyDescent="0.2">
      <c r="A23" s="39" t="s">
        <v>51</v>
      </c>
      <c r="B23" s="40" t="s">
        <v>52</v>
      </c>
      <c r="C23" s="41">
        <v>56377.719080000003</v>
      </c>
      <c r="D23" s="41">
        <v>1.2E-4</v>
      </c>
      <c r="E23">
        <f t="shared" si="0"/>
        <v>9168.5004766954335</v>
      </c>
      <c r="F23">
        <f t="shared" si="1"/>
        <v>9168.5</v>
      </c>
      <c r="G23">
        <f>+C23-(C$7+F23*C$8)</f>
        <v>1.8998629820998758E-4</v>
      </c>
      <c r="K23">
        <f>+G23</f>
        <v>1.8998629820998758E-4</v>
      </c>
      <c r="O23">
        <f t="shared" ca="1" si="2"/>
        <v>9.1632869622659818E-4</v>
      </c>
      <c r="Q23" s="2">
        <f t="shared" si="3"/>
        <v>41359.219080000003</v>
      </c>
    </row>
    <row r="24" spans="1:21" x14ac:dyDescent="0.2">
      <c r="A24" s="39" t="s">
        <v>51</v>
      </c>
      <c r="B24" s="40" t="s">
        <v>52</v>
      </c>
      <c r="C24" s="41">
        <v>56377.719799999999</v>
      </c>
      <c r="D24" s="41">
        <v>1.2E-4</v>
      </c>
      <c r="E24">
        <f t="shared" si="0"/>
        <v>9168.5022832504837</v>
      </c>
      <c r="F24">
        <f t="shared" si="1"/>
        <v>9168.5</v>
      </c>
      <c r="G24">
        <f>+C24-(C$7+F24*C$8)</f>
        <v>9.0998629457317293E-4</v>
      </c>
      <c r="K24">
        <f>+G24</f>
        <v>9.0998629457317293E-4</v>
      </c>
      <c r="O24">
        <f t="shared" ca="1" si="2"/>
        <v>9.1632869622659818E-4</v>
      </c>
      <c r="Q24" s="2">
        <f t="shared" si="3"/>
        <v>41359.219799999999</v>
      </c>
    </row>
    <row r="25" spans="1:21" x14ac:dyDescent="0.2">
      <c r="A25" s="39" t="s">
        <v>51</v>
      </c>
      <c r="B25" s="40" t="s">
        <v>52</v>
      </c>
      <c r="C25" s="41">
        <v>56377.720419999998</v>
      </c>
      <c r="D25" s="41">
        <v>1.7000000000000001E-4</v>
      </c>
      <c r="E25">
        <f t="shared" si="0"/>
        <v>9168.5038388951161</v>
      </c>
      <c r="F25">
        <f t="shared" si="1"/>
        <v>9168.5</v>
      </c>
      <c r="G25">
        <f>+C25-(C$7+F25*C$8)</f>
        <v>1.5299862934625708E-3</v>
      </c>
      <c r="K25">
        <f>+G25</f>
        <v>1.5299862934625708E-3</v>
      </c>
      <c r="O25">
        <f t="shared" ca="1" si="2"/>
        <v>9.1632869622659818E-4</v>
      </c>
      <c r="Q25" s="2">
        <f t="shared" si="3"/>
        <v>41359.220419999998</v>
      </c>
    </row>
    <row r="26" spans="1:21" x14ac:dyDescent="0.2">
      <c r="A26" s="42" t="s">
        <v>53</v>
      </c>
      <c r="B26" s="40"/>
      <c r="C26" s="42">
        <v>57074.3819</v>
      </c>
      <c r="D26" s="42">
        <v>2.7000000000000001E-3</v>
      </c>
      <c r="E26">
        <f t="shared" si="0"/>
        <v>10916.500119130911</v>
      </c>
      <c r="F26">
        <f t="shared" si="1"/>
        <v>10916.5</v>
      </c>
      <c r="O26">
        <f t="shared" ca="1" si="2"/>
        <v>3.6643927282345896E-3</v>
      </c>
      <c r="Q26" s="2">
        <f t="shared" si="3"/>
        <v>42055.8819</v>
      </c>
      <c r="U26">
        <f>+C26-(C$7+F26*C$8)</f>
        <v>4.7479457862209529E-5</v>
      </c>
    </row>
    <row r="27" spans="1:21" x14ac:dyDescent="0.2">
      <c r="A27" s="42" t="s">
        <v>53</v>
      </c>
      <c r="B27" s="40"/>
      <c r="C27" s="42">
        <v>57074.580600000001</v>
      </c>
      <c r="D27" s="42">
        <v>1.6999999999999999E-3</v>
      </c>
      <c r="E27">
        <f t="shared" si="0"/>
        <v>10916.998678145375</v>
      </c>
      <c r="F27">
        <f t="shared" si="1"/>
        <v>10917</v>
      </c>
      <c r="O27">
        <f t="shared" ca="1" si="2"/>
        <v>3.6651787877403121E-3</v>
      </c>
      <c r="Q27" s="2">
        <f t="shared" si="3"/>
        <v>42056.080600000001</v>
      </c>
      <c r="U27">
        <f>+C27-(C$7+F27*C$8)</f>
        <v>-5.2682331443065777E-4</v>
      </c>
    </row>
    <row r="28" spans="1:21" x14ac:dyDescent="0.2">
      <c r="A28" s="45" t="s">
        <v>55</v>
      </c>
      <c r="B28" s="46" t="s">
        <v>48</v>
      </c>
      <c r="C28" s="47">
        <v>57089.326489999999</v>
      </c>
      <c r="D28" s="47">
        <v>5.0000000000000001E-4</v>
      </c>
      <c r="E28">
        <f t="shared" si="0"/>
        <v>10953.997653413484</v>
      </c>
      <c r="F28">
        <f t="shared" si="1"/>
        <v>10954</v>
      </c>
      <c r="O28">
        <f t="shared" ca="1" si="2"/>
        <v>3.7233471911638227E-3</v>
      </c>
      <c r="Q28" s="2">
        <f t="shared" si="3"/>
        <v>42070.826489999999</v>
      </c>
      <c r="U28">
        <f>+C28-(C$7+F28*C$8)</f>
        <v>-9.352287816000171E-4</v>
      </c>
    </row>
    <row r="29" spans="1:21" x14ac:dyDescent="0.2">
      <c r="A29" s="45" t="s">
        <v>55</v>
      </c>
      <c r="B29" s="46" t="s">
        <v>48</v>
      </c>
      <c r="C29" s="47">
        <v>57089.326549999998</v>
      </c>
      <c r="D29" s="47">
        <v>1.6999999999999999E-3</v>
      </c>
      <c r="E29">
        <f t="shared" si="0"/>
        <v>10953.997803959734</v>
      </c>
      <c r="F29">
        <f t="shared" si="1"/>
        <v>10954</v>
      </c>
      <c r="O29">
        <f t="shared" ca="1" si="2"/>
        <v>3.7233471911638227E-3</v>
      </c>
      <c r="Q29" s="2">
        <f t="shared" si="3"/>
        <v>42070.826549999998</v>
      </c>
      <c r="U29">
        <f>+C29-(C$7+F29*C$8)</f>
        <v>-8.7522878311574459E-4</v>
      </c>
    </row>
    <row r="30" spans="1:21" x14ac:dyDescent="0.2">
      <c r="A30" s="45" t="s">
        <v>55</v>
      </c>
      <c r="B30" s="46" t="s">
        <v>48</v>
      </c>
      <c r="C30" s="47">
        <v>57089.326630000003</v>
      </c>
      <c r="D30" s="47">
        <v>5.9999999999999995E-4</v>
      </c>
      <c r="E30">
        <f t="shared" si="0"/>
        <v>10953.998004688088</v>
      </c>
      <c r="F30">
        <f t="shared" si="1"/>
        <v>10954</v>
      </c>
      <c r="O30">
        <f t="shared" ca="1" si="2"/>
        <v>3.7233471911638227E-3</v>
      </c>
      <c r="Q30" s="2">
        <f t="shared" si="3"/>
        <v>42070.826630000003</v>
      </c>
      <c r="U30">
        <f>+C30-(C$7+F30*C$8)</f>
        <v>-7.9522877786075696E-4</v>
      </c>
    </row>
    <row r="31" spans="1:21" x14ac:dyDescent="0.2">
      <c r="A31" s="45" t="s">
        <v>55</v>
      </c>
      <c r="B31" s="46" t="s">
        <v>3</v>
      </c>
      <c r="C31" s="47">
        <v>57092.320910000002</v>
      </c>
      <c r="D31" s="47">
        <v>2.9999999999999997E-4</v>
      </c>
      <c r="E31">
        <f t="shared" si="0"/>
        <v>10961.510965361587</v>
      </c>
      <c r="F31">
        <f t="shared" si="1"/>
        <v>10961.5</v>
      </c>
      <c r="G31">
        <f>+C31-(C$7+F31*C$8)</f>
        <v>4.3702295733965002E-3</v>
      </c>
      <c r="K31">
        <f>+G31</f>
        <v>4.3702295733965002E-3</v>
      </c>
      <c r="O31">
        <f t="shared" ca="1" si="2"/>
        <v>3.7351380837496694E-3</v>
      </c>
      <c r="Q31" s="2">
        <f t="shared" si="3"/>
        <v>42073.820910000002</v>
      </c>
    </row>
    <row r="32" spans="1:21" x14ac:dyDescent="0.2">
      <c r="A32" s="43" t="s">
        <v>0</v>
      </c>
      <c r="B32" s="48" t="s">
        <v>48</v>
      </c>
      <c r="C32" s="48">
        <v>57775.4306</v>
      </c>
      <c r="D32" s="48">
        <v>2.9999999999999997E-4</v>
      </c>
      <c r="E32">
        <f>+(C32-C$7)/C$8</f>
        <v>12675.504391714108</v>
      </c>
      <c r="F32">
        <f t="shared" si="1"/>
        <v>12675.5</v>
      </c>
      <c r="O32">
        <f ca="1">+C$11+C$12*$F32</f>
        <v>6.4297500693684916E-3</v>
      </c>
      <c r="Q32" s="2">
        <f>+C32-15018.5</f>
        <v>42756.9306</v>
      </c>
      <c r="U32">
        <f>+C32-(C$7+F32*C$8)</f>
        <v>1.7503115304862149E-3</v>
      </c>
    </row>
    <row r="33" spans="1:21" x14ac:dyDescent="0.2">
      <c r="A33" s="43" t="s">
        <v>0</v>
      </c>
      <c r="B33" s="48" t="s">
        <v>48</v>
      </c>
      <c r="C33" s="48">
        <v>57823.557500000003</v>
      </c>
      <c r="D33" s="48">
        <v>2.9999999999999997E-4</v>
      </c>
      <c r="E33">
        <f>+(C33-C$7)/C$8</f>
        <v>12796.259801040436</v>
      </c>
      <c r="F33">
        <f t="shared" si="1"/>
        <v>12796.5</v>
      </c>
      <c r="O33">
        <f ca="1">+C$11+C$12*$F33</f>
        <v>6.6199764697534823E-3</v>
      </c>
      <c r="Q33" s="2">
        <f>+C33-15018.5</f>
        <v>42805.057500000003</v>
      </c>
      <c r="U33">
        <f>+C33-(C$7+F33*C$8)</f>
        <v>-9.573096039093798E-2</v>
      </c>
    </row>
    <row r="34" spans="1:21" x14ac:dyDescent="0.2">
      <c r="C34" s="8"/>
      <c r="D34" s="8"/>
      <c r="Q34" s="2"/>
    </row>
    <row r="35" spans="1:21" x14ac:dyDescent="0.2">
      <c r="C35" s="8"/>
      <c r="D35" s="8"/>
    </row>
    <row r="36" spans="1:21" x14ac:dyDescent="0.2">
      <c r="C36" s="8"/>
      <c r="D36" s="8"/>
    </row>
    <row r="37" spans="1:21" x14ac:dyDescent="0.2">
      <c r="C37" s="8"/>
      <c r="D37" s="8"/>
    </row>
    <row r="38" spans="1:21" x14ac:dyDescent="0.2">
      <c r="C38" s="8"/>
      <c r="D38" s="8"/>
    </row>
    <row r="39" spans="1:21" x14ac:dyDescent="0.2">
      <c r="C39" s="8"/>
      <c r="D39" s="8"/>
    </row>
    <row r="40" spans="1:21" x14ac:dyDescent="0.2">
      <c r="C40" s="8"/>
      <c r="D40" s="8"/>
    </row>
    <row r="41" spans="1:21" x14ac:dyDescent="0.2">
      <c r="C41" s="8"/>
      <c r="D41" s="8"/>
    </row>
    <row r="42" spans="1:21" x14ac:dyDescent="0.2">
      <c r="C42" s="8"/>
      <c r="D42" s="8"/>
    </row>
    <row r="43" spans="1:21" x14ac:dyDescent="0.2">
      <c r="C43" s="8"/>
      <c r="D43" s="8"/>
    </row>
    <row r="44" spans="1:21" x14ac:dyDescent="0.2">
      <c r="C44" s="8"/>
      <c r="D44" s="8"/>
    </row>
    <row r="45" spans="1:21" x14ac:dyDescent="0.2">
      <c r="C45" s="8"/>
      <c r="D45" s="8"/>
    </row>
    <row r="46" spans="1:21" x14ac:dyDescent="0.2">
      <c r="C46" s="8"/>
      <c r="D46" s="8"/>
    </row>
    <row r="47" spans="1:21" x14ac:dyDescent="0.2">
      <c r="C47" s="8"/>
      <c r="D47" s="8"/>
    </row>
    <row r="48" spans="1:21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1404" r:id="rId1" display="http://vsolj.cetus-net.org/bulletin.html"/>
    <hyperlink ref="H64842" r:id="rId2" display="http://vsolj.cetus-net.org/bulletin.html"/>
    <hyperlink ref="H64835" r:id="rId3" display="https://www.aavso.org/ejaavso"/>
    <hyperlink ref="AP986" r:id="rId4" display="http://cdsbib.u-strasbg.fr/cgi-bin/cdsbib?1990RMxAA..21..381G"/>
    <hyperlink ref="AP990" r:id="rId5" display="http://cdsbib.u-strasbg.fr/cgi-bin/cdsbib?1990RMxAA..21..381G"/>
    <hyperlink ref="AP989" r:id="rId6" display="http://cdsbib.u-strasbg.fr/cgi-bin/cdsbib?1990RMxAA..21..381G"/>
    <hyperlink ref="AP970" r:id="rId7" display="http://cdsbib.u-strasbg.fr/cgi-bin/cdsbib?1990RMxAA..21..381G"/>
    <hyperlink ref="I64842" r:id="rId8" display="http://vsolj.cetus-net.org/bulletin.html"/>
    <hyperlink ref="AQ1126" r:id="rId9" display="http://cdsbib.u-strasbg.fr/cgi-bin/cdsbib?1990RMxAA..21..381G"/>
    <hyperlink ref="AQ55892" r:id="rId10" display="http://cdsbib.u-strasbg.fr/cgi-bin/cdsbib?1990RMxAA..21..381G"/>
    <hyperlink ref="AQ1127" r:id="rId11" display="http://cdsbib.u-strasbg.fr/cgi-bin/cdsbib?1990RMxAA..21..381G"/>
    <hyperlink ref="H64839" r:id="rId12" display="https://www.aavso.org/ejaavso"/>
    <hyperlink ref="H2012" r:id="rId13" display="http://vsolj.cetus-net.org/bulletin.html"/>
    <hyperlink ref="AP3256" r:id="rId14" display="http://cdsbib.u-strasbg.fr/cgi-bin/cdsbib?1990RMxAA..21..381G"/>
    <hyperlink ref="AP3259" r:id="rId15" display="http://cdsbib.u-strasbg.fr/cgi-bin/cdsbib?1990RMxAA..21..381G"/>
    <hyperlink ref="AP3257" r:id="rId16" display="http://cdsbib.u-strasbg.fr/cgi-bin/cdsbib?1990RMxAA..21..381G"/>
    <hyperlink ref="AP3241" r:id="rId17" display="http://cdsbib.u-strasbg.fr/cgi-bin/cdsbib?1990RMxAA..21..381G"/>
    <hyperlink ref="I2012" r:id="rId18" display="http://vsolj.cetus-net.org/bulletin.html"/>
    <hyperlink ref="AQ3470" r:id="rId19" display="http://cdsbib.u-strasbg.fr/cgi-bin/cdsbib?1990RMxAA..21..381G"/>
    <hyperlink ref="AQ171" r:id="rId20" display="http://cdsbib.u-strasbg.fr/cgi-bin/cdsbib?1990RMxAA..21..381G"/>
    <hyperlink ref="AQ3474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8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</row>
    <row r="2" spans="1:7" x14ac:dyDescent="0.2">
      <c r="A2" t="s">
        <v>29</v>
      </c>
      <c r="B2" t="s">
        <v>45</v>
      </c>
      <c r="C2" s="3"/>
      <c r="D2" s="3"/>
    </row>
    <row r="3" spans="1:7" ht="13.5" thickBot="1" x14ac:dyDescent="0.25"/>
    <row r="4" spans="1:7" ht="13.5" thickBot="1" x14ac:dyDescent="0.25">
      <c r="A4" s="27" t="s">
        <v>44</v>
      </c>
      <c r="C4" s="28">
        <v>52723.612699999998</v>
      </c>
      <c r="D4" s="29">
        <v>0.39857999999999999</v>
      </c>
    </row>
    <row r="6" spans="1:7" x14ac:dyDescent="0.2">
      <c r="A6" s="5" t="s">
        <v>6</v>
      </c>
    </row>
    <row r="7" spans="1:7" x14ac:dyDescent="0.2">
      <c r="A7" t="s">
        <v>7</v>
      </c>
      <c r="C7">
        <f>+C4</f>
        <v>52723.612699999998</v>
      </c>
    </row>
    <row r="8" spans="1:7" x14ac:dyDescent="0.2">
      <c r="A8" t="s">
        <v>8</v>
      </c>
      <c r="C8">
        <f>+D4</f>
        <v>0.39857999999999999</v>
      </c>
    </row>
    <row r="9" spans="1:7" x14ac:dyDescent="0.2">
      <c r="A9" s="9" t="s">
        <v>36</v>
      </c>
      <c r="B9" s="10"/>
      <c r="C9" s="11">
        <v>-9.5</v>
      </c>
      <c r="D9" s="10" t="s">
        <v>37</v>
      </c>
      <c r="E9" s="10"/>
    </row>
    <row r="10" spans="1:7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7" x14ac:dyDescent="0.2">
      <c r="A11" s="10" t="s">
        <v>20</v>
      </c>
      <c r="B11" s="10"/>
      <c r="C11" s="22">
        <f ca="1">INTERCEPT(INDIRECT($G$11):G992,INDIRECT($F$11):F992)</f>
        <v>-0.22466023035206359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21</v>
      </c>
      <c r="B12" s="10"/>
      <c r="C12" s="22">
        <f ca="1">SLOPE(INDIRECT($G$11):G992,INDIRECT($F$11):F992)</f>
        <v>-8.7956670006165426E-6</v>
      </c>
      <c r="D12" s="3"/>
      <c r="E12" s="10"/>
    </row>
    <row r="13" spans="1:7" x14ac:dyDescent="0.2">
      <c r="A13" s="10" t="s">
        <v>24</v>
      </c>
      <c r="B13" s="10"/>
      <c r="C13" s="3" t="s">
        <v>18</v>
      </c>
      <c r="D13" s="14" t="s">
        <v>49</v>
      </c>
      <c r="E13" s="11">
        <v>1</v>
      </c>
    </row>
    <row r="14" spans="1:7" x14ac:dyDescent="0.2">
      <c r="A14" s="10"/>
      <c r="B14" s="10"/>
      <c r="C14" s="10"/>
      <c r="D14" s="14" t="s">
        <v>38</v>
      </c>
      <c r="E14" s="15">
        <f ca="1">NOW()+15018.5+$C$9/24</f>
        <v>60177.699312384255</v>
      </c>
    </row>
    <row r="15" spans="1:7" x14ac:dyDescent="0.2">
      <c r="A15" s="12" t="s">
        <v>22</v>
      </c>
      <c r="B15" s="10"/>
      <c r="C15" s="13">
        <f ca="1">(C7+C11)+(C8+C12)*INT(MAX(F21:F3533))</f>
        <v>59645.772716625179</v>
      </c>
      <c r="D15" s="14" t="s">
        <v>50</v>
      </c>
      <c r="E15" s="15">
        <f ca="1">ROUND(2*(E14-$C$7)/$C$8,0)/2+E13</f>
        <v>18702.5</v>
      </c>
    </row>
    <row r="16" spans="1:7" x14ac:dyDescent="0.2">
      <c r="A16" s="16" t="s">
        <v>9</v>
      </c>
      <c r="B16" s="10"/>
      <c r="C16" s="17">
        <f ca="1">+C8+C12</f>
        <v>0.39857120433299936</v>
      </c>
      <c r="D16" s="14" t="s">
        <v>39</v>
      </c>
      <c r="E16" s="24">
        <f ca="1">ROUND(2*(E14-$C$15)/$C$16,0)/2+E13</f>
        <v>1335.5</v>
      </c>
    </row>
    <row r="17" spans="1:17" ht="13.5" thickBot="1" x14ac:dyDescent="0.25">
      <c r="A17" s="14" t="s">
        <v>35</v>
      </c>
      <c r="B17" s="10"/>
      <c r="C17" s="10">
        <f>COUNT(C21:C2191)</f>
        <v>16</v>
      </c>
      <c r="D17" s="14" t="s">
        <v>40</v>
      </c>
      <c r="E17" s="18">
        <f ca="1">+$C$15+$C$16*E16-15018.5-$C$9/24</f>
        <v>45159.960393345238</v>
      </c>
    </row>
    <row r="18" spans="1:17" ht="14.25" thickTop="1" thickBot="1" x14ac:dyDescent="0.25">
      <c r="A18" s="16" t="s">
        <v>10</v>
      </c>
      <c r="B18" s="10"/>
      <c r="C18" s="19">
        <f ca="1">+C15</f>
        <v>59645.772716625179</v>
      </c>
      <c r="D18" s="20">
        <f ca="1">+C16</f>
        <v>0.39857120433299936</v>
      </c>
      <c r="E18" s="21" t="s">
        <v>41</v>
      </c>
    </row>
    <row r="19" spans="1:17" ht="13.5" thickTop="1" x14ac:dyDescent="0.2">
      <c r="A19" s="25" t="s">
        <v>42</v>
      </c>
      <c r="E19" s="26">
        <v>22</v>
      </c>
    </row>
    <row r="20" spans="1:17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34</v>
      </c>
      <c r="I20" s="7" t="s">
        <v>4</v>
      </c>
      <c r="J20" s="7" t="s">
        <v>23</v>
      </c>
      <c r="K20" s="7" t="s">
        <v>30</v>
      </c>
      <c r="L20" s="7" t="s">
        <v>31</v>
      </c>
      <c r="M20" s="7" t="s">
        <v>32</v>
      </c>
      <c r="N20" s="7" t="s">
        <v>33</v>
      </c>
      <c r="O20" s="7" t="s">
        <v>28</v>
      </c>
      <c r="P20" s="6" t="s">
        <v>27</v>
      </c>
      <c r="Q20" s="4" t="s">
        <v>19</v>
      </c>
    </row>
    <row r="21" spans="1:17" x14ac:dyDescent="0.2">
      <c r="A21" t="s">
        <v>43</v>
      </c>
      <c r="C21" s="8">
        <v>52723.612699999998</v>
      </c>
      <c r="D21" s="8" t="s">
        <v>18</v>
      </c>
      <c r="E21">
        <f t="shared" ref="E21:E27" si="0">+(C21-C$7)/C$8</f>
        <v>0</v>
      </c>
      <c r="F21">
        <f>ROUND(2*E21,0)/2</f>
        <v>0</v>
      </c>
      <c r="G21">
        <f t="shared" ref="G21:G27" si="1">+C21-(C$7+F21*C$8)</f>
        <v>0</v>
      </c>
      <c r="H21">
        <f t="shared" ref="H21:H27" si="2">+G21</f>
        <v>0</v>
      </c>
      <c r="O21">
        <f t="shared" ref="O21:O27" ca="1" si="3">+C$11+C$12*$F21</f>
        <v>-0.22466023035206359</v>
      </c>
      <c r="Q21" s="2">
        <f t="shared" ref="Q21:Q27" si="4">+C21-15018.5</f>
        <v>37705.112699999998</v>
      </c>
    </row>
    <row r="22" spans="1:17" x14ac:dyDescent="0.2">
      <c r="A22" s="30" t="s">
        <v>47</v>
      </c>
      <c r="B22" s="31" t="s">
        <v>48</v>
      </c>
      <c r="C22" s="30">
        <v>56001.686999999998</v>
      </c>
      <c r="D22" s="30">
        <v>2.0000000000000001E-4</v>
      </c>
      <c r="E22">
        <f t="shared" si="0"/>
        <v>8224.3823071905263</v>
      </c>
      <c r="F22" s="35">
        <f>ROUND(2*E22,0)/2+0.5</f>
        <v>8225</v>
      </c>
      <c r="G22">
        <f t="shared" si="1"/>
        <v>-0.24620000000140863</v>
      </c>
      <c r="H22">
        <f t="shared" si="2"/>
        <v>-0.24620000000140863</v>
      </c>
      <c r="O22">
        <f t="shared" ca="1" si="3"/>
        <v>-0.29700459143213465</v>
      </c>
      <c r="Q22" s="2">
        <f t="shared" si="4"/>
        <v>40983.186999999998</v>
      </c>
    </row>
    <row r="23" spans="1:17" x14ac:dyDescent="0.2">
      <c r="A23" s="32" t="s">
        <v>51</v>
      </c>
      <c r="B23" s="33" t="s">
        <v>52</v>
      </c>
      <c r="C23" s="34">
        <v>56377.719080000003</v>
      </c>
      <c r="D23" s="34">
        <v>1.2E-4</v>
      </c>
      <c r="E23">
        <f t="shared" si="0"/>
        <v>9167.8116814692276</v>
      </c>
      <c r="F23" s="35">
        <f>ROUND(2*E23,0)/2+0.5</f>
        <v>9168.5</v>
      </c>
      <c r="G23">
        <f t="shared" si="1"/>
        <v>-0.27434999999240972</v>
      </c>
      <c r="H23">
        <f t="shared" si="2"/>
        <v>-0.27434999999240972</v>
      </c>
      <c r="O23">
        <f t="shared" ca="1" si="3"/>
        <v>-0.30530330324721633</v>
      </c>
      <c r="Q23" s="2">
        <f t="shared" si="4"/>
        <v>41359.219080000003</v>
      </c>
    </row>
    <row r="24" spans="1:17" x14ac:dyDescent="0.2">
      <c r="A24" s="32" t="s">
        <v>51</v>
      </c>
      <c r="B24" s="33" t="s">
        <v>52</v>
      </c>
      <c r="C24" s="34">
        <v>56377.719799999999</v>
      </c>
      <c r="D24" s="34">
        <v>1.2E-4</v>
      </c>
      <c r="E24">
        <f t="shared" si="0"/>
        <v>9167.8134878819837</v>
      </c>
      <c r="F24" s="35">
        <f>ROUND(2*E24,0)/2+0.5</f>
        <v>9168.5</v>
      </c>
      <c r="G24">
        <f t="shared" si="1"/>
        <v>-0.27362999999604654</v>
      </c>
      <c r="H24">
        <f t="shared" si="2"/>
        <v>-0.27362999999604654</v>
      </c>
      <c r="O24">
        <f t="shared" ca="1" si="3"/>
        <v>-0.30530330324721633</v>
      </c>
      <c r="Q24" s="2">
        <f t="shared" si="4"/>
        <v>41359.219799999999</v>
      </c>
    </row>
    <row r="25" spans="1:17" x14ac:dyDescent="0.2">
      <c r="A25" s="32" t="s">
        <v>51</v>
      </c>
      <c r="B25" s="33" t="s">
        <v>52</v>
      </c>
      <c r="C25" s="34">
        <v>56377.720419999998</v>
      </c>
      <c r="D25" s="34">
        <v>1.7000000000000001E-4</v>
      </c>
      <c r="E25">
        <f t="shared" si="0"/>
        <v>9167.8150434040854</v>
      </c>
      <c r="F25" s="35">
        <f>ROUND(2*E25,0)/2+0.5</f>
        <v>9168.5</v>
      </c>
      <c r="G25">
        <f t="shared" si="1"/>
        <v>-0.27300999999715714</v>
      </c>
      <c r="H25">
        <f t="shared" si="2"/>
        <v>-0.27300999999715714</v>
      </c>
      <c r="O25">
        <f t="shared" ca="1" si="3"/>
        <v>-0.30530330324721633</v>
      </c>
      <c r="Q25" s="2">
        <f t="shared" si="4"/>
        <v>41359.220419999998</v>
      </c>
    </row>
    <row r="26" spans="1:17" x14ac:dyDescent="0.2">
      <c r="A26" s="36" t="s">
        <v>53</v>
      </c>
      <c r="B26" s="37"/>
      <c r="C26" s="36">
        <v>57074.3819</v>
      </c>
      <c r="D26" s="36">
        <v>2.7000000000000001E-3</v>
      </c>
      <c r="E26">
        <f t="shared" si="0"/>
        <v>10915.673641427073</v>
      </c>
      <c r="F26" s="38">
        <f>ROUND(2*E26,0)/2+1</f>
        <v>10916.5</v>
      </c>
      <c r="G26">
        <f t="shared" si="1"/>
        <v>-0.32936999999947147</v>
      </c>
      <c r="H26">
        <f t="shared" si="2"/>
        <v>-0.32936999999947147</v>
      </c>
      <c r="O26">
        <f t="shared" ca="1" si="3"/>
        <v>-0.32067812916429406</v>
      </c>
      <c r="Q26" s="2">
        <f t="shared" si="4"/>
        <v>42055.8819</v>
      </c>
    </row>
    <row r="27" spans="1:17" x14ac:dyDescent="0.2">
      <c r="A27" s="36" t="s">
        <v>53</v>
      </c>
      <c r="B27" s="37"/>
      <c r="C27" s="36">
        <v>57074.580600000001</v>
      </c>
      <c r="D27" s="36">
        <v>1.6999999999999999E-3</v>
      </c>
      <c r="E27">
        <f t="shared" si="0"/>
        <v>10916.17216117217</v>
      </c>
      <c r="F27" s="38">
        <f>ROUND(2*E27,0)/2+1</f>
        <v>10917</v>
      </c>
      <c r="G27">
        <f t="shared" si="1"/>
        <v>-0.32995999999548076</v>
      </c>
      <c r="H27">
        <f t="shared" si="2"/>
        <v>-0.32995999999548076</v>
      </c>
      <c r="O27">
        <f t="shared" ca="1" si="3"/>
        <v>-0.32068252699779437</v>
      </c>
      <c r="Q27" s="2">
        <f t="shared" si="4"/>
        <v>42056.080600000001</v>
      </c>
    </row>
    <row r="28" spans="1:17" x14ac:dyDescent="0.2">
      <c r="A28" s="45" t="s">
        <v>55</v>
      </c>
      <c r="B28" s="46" t="s">
        <v>48</v>
      </c>
      <c r="C28" s="47">
        <v>57089.326489999999</v>
      </c>
      <c r="D28" s="47">
        <v>5.0000000000000001E-4</v>
      </c>
      <c r="E28">
        <f t="shared" ref="E28:E33" si="5">+(C28-C$7)/C$8</f>
        <v>10953.168222188775</v>
      </c>
      <c r="F28" s="38">
        <f t="shared" ref="F28:F33" si="6">ROUND(2*E28,0)/2+1</f>
        <v>10954</v>
      </c>
      <c r="G28">
        <f t="shared" ref="G28:G33" si="7">+C28-(C$7+F28*C$8)</f>
        <v>-0.33152999999583699</v>
      </c>
      <c r="H28">
        <f t="shared" ref="H28:H33" si="8">+G28</f>
        <v>-0.33152999999583699</v>
      </c>
      <c r="O28">
        <f t="shared" ref="O28:O33" ca="1" si="9">+C$11+C$12*$F28</f>
        <v>-0.32100796667681719</v>
      </c>
      <c r="Q28" s="2">
        <f t="shared" ref="Q28:Q33" si="10">+C28-15018.5</f>
        <v>42070.826489999999</v>
      </c>
    </row>
    <row r="29" spans="1:17" x14ac:dyDescent="0.2">
      <c r="A29" s="45" t="s">
        <v>55</v>
      </c>
      <c r="B29" s="46" t="s">
        <v>48</v>
      </c>
      <c r="C29" s="47">
        <v>57089.326549999998</v>
      </c>
      <c r="D29" s="47">
        <v>1.6999999999999999E-3</v>
      </c>
      <c r="E29">
        <f t="shared" si="5"/>
        <v>10953.168372723168</v>
      </c>
      <c r="F29" s="38">
        <f t="shared" si="6"/>
        <v>10954</v>
      </c>
      <c r="G29">
        <f t="shared" si="7"/>
        <v>-0.33146999999735272</v>
      </c>
      <c r="H29">
        <f t="shared" si="8"/>
        <v>-0.33146999999735272</v>
      </c>
      <c r="O29">
        <f t="shared" ca="1" si="9"/>
        <v>-0.32100796667681719</v>
      </c>
      <c r="Q29" s="2">
        <f t="shared" si="10"/>
        <v>42070.826549999998</v>
      </c>
    </row>
    <row r="30" spans="1:17" x14ac:dyDescent="0.2">
      <c r="A30" s="45" t="s">
        <v>55</v>
      </c>
      <c r="B30" s="46" t="s">
        <v>48</v>
      </c>
      <c r="C30" s="47">
        <v>57089.326630000003</v>
      </c>
      <c r="D30" s="47">
        <v>5.9999999999999995E-4</v>
      </c>
      <c r="E30">
        <f t="shared" si="5"/>
        <v>10953.168573435711</v>
      </c>
      <c r="F30" s="38">
        <f t="shared" si="6"/>
        <v>10954</v>
      </c>
      <c r="G30">
        <f t="shared" si="7"/>
        <v>-0.33138999999209773</v>
      </c>
      <c r="H30">
        <f t="shared" si="8"/>
        <v>-0.33138999999209773</v>
      </c>
      <c r="O30">
        <f t="shared" ca="1" si="9"/>
        <v>-0.32100796667681719</v>
      </c>
      <c r="Q30" s="2">
        <f t="shared" si="10"/>
        <v>42070.826630000003</v>
      </c>
    </row>
    <row r="31" spans="1:17" x14ac:dyDescent="0.2">
      <c r="A31" s="45" t="s">
        <v>55</v>
      </c>
      <c r="B31" s="46" t="s">
        <v>3</v>
      </c>
      <c r="C31" s="47">
        <v>57092.320910000002</v>
      </c>
      <c r="D31" s="47">
        <v>2.9999999999999997E-4</v>
      </c>
      <c r="E31">
        <f t="shared" si="5"/>
        <v>10960.680942345338</v>
      </c>
      <c r="F31" s="38">
        <f t="shared" si="6"/>
        <v>10961.5</v>
      </c>
      <c r="G31">
        <f t="shared" si="7"/>
        <v>-0.3264599999965867</v>
      </c>
      <c r="H31">
        <f t="shared" si="8"/>
        <v>-0.3264599999965867</v>
      </c>
      <c r="O31">
        <f t="shared" ca="1" si="9"/>
        <v>-0.32107393417932184</v>
      </c>
      <c r="Q31" s="2">
        <f t="shared" si="10"/>
        <v>42073.820910000002</v>
      </c>
    </row>
    <row r="32" spans="1:17" x14ac:dyDescent="0.2">
      <c r="A32" s="43" t="s">
        <v>0</v>
      </c>
      <c r="B32" s="48" t="s">
        <v>48</v>
      </c>
      <c r="C32" s="48">
        <v>57775.4306</v>
      </c>
      <c r="D32" s="48">
        <v>2.9999999999999997E-4</v>
      </c>
      <c r="E32">
        <f t="shared" si="5"/>
        <v>12674.539364744849</v>
      </c>
      <c r="F32" s="38">
        <f t="shared" si="6"/>
        <v>12675.5</v>
      </c>
      <c r="G32">
        <f t="shared" si="7"/>
        <v>-0.38289000000077067</v>
      </c>
      <c r="H32">
        <f t="shared" si="8"/>
        <v>-0.38289000000077067</v>
      </c>
      <c r="O32">
        <f t="shared" ca="1" si="9"/>
        <v>-0.33614970741837857</v>
      </c>
      <c r="Q32" s="2">
        <f t="shared" si="10"/>
        <v>42756.9306</v>
      </c>
    </row>
    <row r="33" spans="1:17" x14ac:dyDescent="0.2">
      <c r="A33" s="43" t="s">
        <v>0</v>
      </c>
      <c r="B33" s="48" t="s">
        <v>48</v>
      </c>
      <c r="C33" s="48">
        <v>57823.557500000003</v>
      </c>
      <c r="D33" s="48">
        <v>2.9999999999999997E-4</v>
      </c>
      <c r="E33">
        <f t="shared" si="5"/>
        <v>12795.285262682535</v>
      </c>
      <c r="F33" s="38">
        <f t="shared" si="6"/>
        <v>12796.5</v>
      </c>
      <c r="G33">
        <f t="shared" si="7"/>
        <v>-0.48416999999608379</v>
      </c>
      <c r="H33">
        <f t="shared" si="8"/>
        <v>-0.48416999999608379</v>
      </c>
      <c r="O33">
        <f t="shared" ca="1" si="9"/>
        <v>-0.33721398312545314</v>
      </c>
      <c r="Q33" s="2">
        <f t="shared" si="10"/>
        <v>42805.057500000003</v>
      </c>
    </row>
    <row r="34" spans="1:17" x14ac:dyDescent="0.2">
      <c r="A34" s="50" t="s">
        <v>57</v>
      </c>
      <c r="B34" s="51" t="s">
        <v>48</v>
      </c>
      <c r="C34" s="52">
        <v>59646.0055999998</v>
      </c>
      <c r="D34" s="8"/>
      <c r="E34">
        <f t="shared" ref="E34:E36" si="11">+(C34-C$7)/C$8</f>
        <v>17367.637362636866</v>
      </c>
      <c r="F34" s="55">
        <f t="shared" ref="F34:F36" si="12">ROUND(2*E34,0)/2+1</f>
        <v>17368.5</v>
      </c>
      <c r="G34">
        <f t="shared" ref="G34:G36" si="13">+C34-(C$7+F34*C$8)</f>
        <v>-0.34383000019442989</v>
      </c>
      <c r="I34">
        <f>+G34</f>
        <v>-0.34383000019442989</v>
      </c>
      <c r="O34">
        <f t="shared" ref="O34:O36" ca="1" si="14">+C$11+C$12*$F34</f>
        <v>-0.37742777265227201</v>
      </c>
      <c r="Q34" s="2">
        <f t="shared" ref="Q34:Q36" si="15">+C34-15018.5</f>
        <v>44627.5055999998</v>
      </c>
    </row>
    <row r="35" spans="1:17" x14ac:dyDescent="0.2">
      <c r="A35" s="53" t="s">
        <v>57</v>
      </c>
      <c r="B35" s="54" t="s">
        <v>48</v>
      </c>
      <c r="C35" s="52">
        <v>59646.005799999926</v>
      </c>
      <c r="D35" s="8"/>
      <c r="E35">
        <f t="shared" si="11"/>
        <v>17367.637864418506</v>
      </c>
      <c r="F35" s="55">
        <f t="shared" si="12"/>
        <v>17368.5</v>
      </c>
      <c r="G35">
        <f t="shared" si="13"/>
        <v>-0.34363000006851507</v>
      </c>
      <c r="I35">
        <f>+G35</f>
        <v>-0.34363000006851507</v>
      </c>
      <c r="O35">
        <f t="shared" ca="1" si="14"/>
        <v>-0.37742777265227201</v>
      </c>
      <c r="Q35" s="2">
        <f t="shared" si="15"/>
        <v>44627.505799999926</v>
      </c>
    </row>
    <row r="36" spans="1:17" x14ac:dyDescent="0.2">
      <c r="A36" s="50" t="s">
        <v>57</v>
      </c>
      <c r="B36" s="51" t="s">
        <v>48</v>
      </c>
      <c r="C36" s="52">
        <v>59646.007300000172</v>
      </c>
      <c r="D36" s="8"/>
      <c r="E36">
        <f t="shared" si="11"/>
        <v>17367.641627779052</v>
      </c>
      <c r="F36" s="55">
        <f t="shared" si="12"/>
        <v>17368.5</v>
      </c>
      <c r="G36">
        <f t="shared" si="13"/>
        <v>-0.34212999982264591</v>
      </c>
      <c r="I36">
        <f>+G36</f>
        <v>-0.34212999982264591</v>
      </c>
      <c r="O36">
        <f t="shared" ca="1" si="14"/>
        <v>-0.37742777265227201</v>
      </c>
      <c r="Q36" s="2">
        <f t="shared" si="15"/>
        <v>44627.507300000172</v>
      </c>
    </row>
    <row r="37" spans="1:17" x14ac:dyDescent="0.2">
      <c r="C37" s="8"/>
      <c r="D37" s="8"/>
      <c r="F37" s="56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2023-08-21T04:47:00Z</dcterms:modified>
</cp:coreProperties>
</file>