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4A662E0-5D2A-4B5D-B764-B3AAC73890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4" i="1" l="1"/>
  <c r="F64" i="1" s="1"/>
  <c r="G64" i="1" s="1"/>
  <c r="K64" i="1" s="1"/>
  <c r="Q64" i="1"/>
  <c r="E63" i="1"/>
  <c r="F63" i="1" s="1"/>
  <c r="G63" i="1" s="1"/>
  <c r="K63" i="1" s="1"/>
  <c r="Q63" i="1"/>
  <c r="E60" i="1"/>
  <c r="F60" i="1"/>
  <c r="G60" i="1" s="1"/>
  <c r="K60" i="1" s="1"/>
  <c r="Q58" i="1"/>
  <c r="Q59" i="1"/>
  <c r="Q60" i="1"/>
  <c r="Q61" i="1"/>
  <c r="Q62" i="1"/>
  <c r="Q57" i="1"/>
  <c r="D9" i="1"/>
  <c r="C9" i="1"/>
  <c r="Q48" i="1"/>
  <c r="E27" i="1"/>
  <c r="F27" i="1"/>
  <c r="E39" i="1"/>
  <c r="F39" i="1" s="1"/>
  <c r="U39" i="1" s="1"/>
  <c r="E52" i="1"/>
  <c r="F52" i="1" s="1"/>
  <c r="G52" i="1" s="1"/>
  <c r="K52" i="1" s="1"/>
  <c r="Q43" i="1"/>
  <c r="Q42" i="1"/>
  <c r="Q41" i="1"/>
  <c r="Q40" i="1"/>
  <c r="Q32" i="1"/>
  <c r="Q31" i="1"/>
  <c r="Q30" i="1"/>
  <c r="Q29" i="1"/>
  <c r="Q28" i="1"/>
  <c r="Q27" i="1"/>
  <c r="Q25" i="1"/>
  <c r="Q24" i="1"/>
  <c r="Q23" i="1"/>
  <c r="Q22" i="1"/>
  <c r="Q21" i="1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44" i="2"/>
  <c r="C44" i="2"/>
  <c r="G21" i="2"/>
  <c r="C21" i="2"/>
  <c r="G20" i="2"/>
  <c r="C20" i="2"/>
  <c r="G19" i="2"/>
  <c r="C19" i="2"/>
  <c r="G18" i="2"/>
  <c r="C18" i="2"/>
  <c r="G43" i="2"/>
  <c r="C43" i="2"/>
  <c r="G42" i="2"/>
  <c r="C42" i="2"/>
  <c r="G41" i="2"/>
  <c r="C41" i="2"/>
  <c r="G40" i="2"/>
  <c r="C40" i="2"/>
  <c r="G17" i="2"/>
  <c r="C17" i="2"/>
  <c r="E17" i="2"/>
  <c r="G16" i="2"/>
  <c r="C16" i="2"/>
  <c r="G15" i="2"/>
  <c r="C15" i="2"/>
  <c r="G14" i="2"/>
  <c r="C14" i="2"/>
  <c r="G13" i="2"/>
  <c r="C13" i="2"/>
  <c r="G12" i="2"/>
  <c r="C12" i="2"/>
  <c r="G11" i="2"/>
  <c r="C11" i="2"/>
  <c r="G39" i="2"/>
  <c r="C39" i="2"/>
  <c r="G38" i="2"/>
  <c r="C38" i="2"/>
  <c r="G37" i="2"/>
  <c r="C37" i="2"/>
  <c r="G36" i="2"/>
  <c r="C36" i="2"/>
  <c r="G35" i="2"/>
  <c r="C35" i="2"/>
  <c r="G34" i="2"/>
  <c r="C34" i="2"/>
  <c r="E34" i="2"/>
  <c r="G33" i="2"/>
  <c r="C33" i="2"/>
  <c r="G32" i="2"/>
  <c r="C32" i="2"/>
  <c r="G31" i="2"/>
  <c r="C31" i="2"/>
  <c r="G30" i="2"/>
  <c r="C30" i="2"/>
  <c r="G29" i="2"/>
  <c r="C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44" i="2"/>
  <c r="D44" i="2"/>
  <c r="B44" i="2"/>
  <c r="A44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E58" i="1"/>
  <c r="F58" i="1"/>
  <c r="G58" i="1" s="1"/>
  <c r="K58" i="1" s="1"/>
  <c r="F16" i="1"/>
  <c r="F17" i="1" s="1"/>
  <c r="C17" i="1"/>
  <c r="Q26" i="1"/>
  <c r="Q33" i="1"/>
  <c r="Q34" i="1"/>
  <c r="Q35" i="1"/>
  <c r="Q36" i="1"/>
  <c r="Q37" i="1"/>
  <c r="Q38" i="1"/>
  <c r="Q39" i="1"/>
  <c r="Q44" i="1"/>
  <c r="Q45" i="1"/>
  <c r="Q46" i="1"/>
  <c r="Q47" i="1"/>
  <c r="Q49" i="1"/>
  <c r="Q50" i="1"/>
  <c r="Q51" i="1"/>
  <c r="Q52" i="1"/>
  <c r="Q53" i="1"/>
  <c r="Q54" i="1"/>
  <c r="Q55" i="1"/>
  <c r="Q56" i="1"/>
  <c r="E16" i="2"/>
  <c r="E19" i="2"/>
  <c r="E33" i="1"/>
  <c r="F33" i="1" s="1"/>
  <c r="E49" i="1"/>
  <c r="E32" i="1"/>
  <c r="E39" i="2" s="1"/>
  <c r="F32" i="1"/>
  <c r="G32" i="1" s="1"/>
  <c r="I32" i="1" s="1"/>
  <c r="E23" i="1"/>
  <c r="F23" i="1"/>
  <c r="E56" i="1"/>
  <c r="F56" i="1" s="1"/>
  <c r="G56" i="1" s="1"/>
  <c r="J56" i="1" s="1"/>
  <c r="E45" i="1"/>
  <c r="F45" i="1"/>
  <c r="G45" i="1"/>
  <c r="K45" i="1" s="1"/>
  <c r="E29" i="1"/>
  <c r="E36" i="2" s="1"/>
  <c r="F29" i="1"/>
  <c r="G29" i="1" s="1"/>
  <c r="I29" i="1" s="1"/>
  <c r="U22" i="1"/>
  <c r="E62" i="1"/>
  <c r="F62" i="1"/>
  <c r="G62" i="1" s="1"/>
  <c r="K62" i="1" s="1"/>
  <c r="E51" i="1"/>
  <c r="F51" i="1" s="1"/>
  <c r="G51" i="1" s="1"/>
  <c r="K51" i="1" s="1"/>
  <c r="E38" i="1"/>
  <c r="F38" i="1"/>
  <c r="G38" i="1" s="1"/>
  <c r="I38" i="1" s="1"/>
  <c r="E25" i="1"/>
  <c r="E36" i="1"/>
  <c r="F36" i="1"/>
  <c r="U36" i="1" s="1"/>
  <c r="E34" i="1"/>
  <c r="E12" i="2" s="1"/>
  <c r="E43" i="1"/>
  <c r="F43" i="1" s="1"/>
  <c r="U43" i="1" s="1"/>
  <c r="J43" i="1" s="1"/>
  <c r="E41" i="1"/>
  <c r="E41" i="2" s="1"/>
  <c r="E59" i="1"/>
  <c r="F59" i="1"/>
  <c r="G59" i="1"/>
  <c r="K59" i="1" s="1"/>
  <c r="E55" i="1"/>
  <c r="E27" i="2" s="1"/>
  <c r="F55" i="1"/>
  <c r="G55" i="1" s="1"/>
  <c r="K55" i="1" s="1"/>
  <c r="E47" i="1"/>
  <c r="F47" i="1"/>
  <c r="G47" i="1"/>
  <c r="K47" i="1" s="1"/>
  <c r="E31" i="1"/>
  <c r="F31" i="1"/>
  <c r="G31" i="1" s="1"/>
  <c r="I31" i="1" s="1"/>
  <c r="E22" i="1"/>
  <c r="E30" i="2" s="1"/>
  <c r="F22" i="1"/>
  <c r="E54" i="1"/>
  <c r="F54" i="1"/>
  <c r="G54" i="1" s="1"/>
  <c r="K54" i="1" s="1"/>
  <c r="E44" i="1"/>
  <c r="F44" i="1" s="1"/>
  <c r="G44" i="1" s="1"/>
  <c r="E28" i="1"/>
  <c r="F28" i="1" s="1"/>
  <c r="G28" i="1" s="1"/>
  <c r="I28" i="1" s="1"/>
  <c r="G37" i="1"/>
  <c r="I37" i="1" s="1"/>
  <c r="E61" i="1"/>
  <c r="F61" i="1"/>
  <c r="G61" i="1"/>
  <c r="K61" i="1" s="1"/>
  <c r="E50" i="1"/>
  <c r="E48" i="1"/>
  <c r="E44" i="2" s="1"/>
  <c r="G27" i="1"/>
  <c r="I27" i="1"/>
  <c r="E24" i="1"/>
  <c r="E57" i="1"/>
  <c r="F57" i="1"/>
  <c r="G57" i="1" s="1"/>
  <c r="K57" i="1" s="1"/>
  <c r="E26" i="1"/>
  <c r="F26" i="1" s="1"/>
  <c r="E53" i="1"/>
  <c r="F53" i="1" s="1"/>
  <c r="G53" i="1" s="1"/>
  <c r="I53" i="1" s="1"/>
  <c r="E46" i="1"/>
  <c r="F46" i="1"/>
  <c r="G46" i="1" s="1"/>
  <c r="K46" i="1" s="1"/>
  <c r="E30" i="1"/>
  <c r="F30" i="1" s="1"/>
  <c r="G30" i="1" s="1"/>
  <c r="I30" i="1" s="1"/>
  <c r="G23" i="1"/>
  <c r="I23" i="1" s="1"/>
  <c r="E21" i="1"/>
  <c r="F21" i="1"/>
  <c r="U21" i="1" s="1"/>
  <c r="E35" i="1"/>
  <c r="F35" i="1"/>
  <c r="G35" i="1" s="1"/>
  <c r="I35" i="1" s="1"/>
  <c r="E37" i="1"/>
  <c r="E15" i="2" s="1"/>
  <c r="F37" i="1"/>
  <c r="E42" i="1"/>
  <c r="F42" i="1" s="1"/>
  <c r="G42" i="1" s="1"/>
  <c r="J42" i="1" s="1"/>
  <c r="E40" i="1"/>
  <c r="E40" i="2" s="1"/>
  <c r="F40" i="1"/>
  <c r="G40" i="1" s="1"/>
  <c r="J40" i="1" s="1"/>
  <c r="E42" i="2"/>
  <c r="E20" i="2"/>
  <c r="E13" i="2"/>
  <c r="E31" i="2"/>
  <c r="E32" i="2"/>
  <c r="F24" i="1"/>
  <c r="G24" i="1" s="1"/>
  <c r="I24" i="1" s="1"/>
  <c r="E11" i="2"/>
  <c r="F50" i="1"/>
  <c r="G50" i="1"/>
  <c r="K50" i="1" s="1"/>
  <c r="E23" i="2"/>
  <c r="E38" i="2"/>
  <c r="E21" i="2"/>
  <c r="E22" i="2"/>
  <c r="F49" i="1"/>
  <c r="G49" i="1"/>
  <c r="K49" i="1" s="1"/>
  <c r="E29" i="2"/>
  <c r="E33" i="2"/>
  <c r="F25" i="1"/>
  <c r="G25" i="1"/>
  <c r="I25" i="1"/>
  <c r="F41" i="1"/>
  <c r="G41" i="1" s="1"/>
  <c r="J41" i="1" s="1"/>
  <c r="E14" i="2"/>
  <c r="E26" i="2"/>
  <c r="F34" i="1"/>
  <c r="G34" i="1"/>
  <c r="I34" i="1" s="1"/>
  <c r="E28" i="2"/>
  <c r="E18" i="2" l="1"/>
  <c r="E24" i="2"/>
  <c r="F48" i="1"/>
  <c r="G48" i="1" s="1"/>
  <c r="E35" i="2"/>
  <c r="E25" i="2"/>
  <c r="E37" i="2"/>
  <c r="E43" i="2"/>
  <c r="C12" i="1"/>
  <c r="C11" i="1"/>
  <c r="O64" i="1" l="1"/>
  <c r="O42" i="1"/>
  <c r="O28" i="1"/>
  <c r="O30" i="1"/>
  <c r="O53" i="1"/>
  <c r="O45" i="1"/>
  <c r="O52" i="1"/>
  <c r="O57" i="1"/>
  <c r="O40" i="1"/>
  <c r="O22" i="1"/>
  <c r="O50" i="1"/>
  <c r="O39" i="1"/>
  <c r="O58" i="1"/>
  <c r="O44" i="1"/>
  <c r="O34" i="1"/>
  <c r="O46" i="1"/>
  <c r="O37" i="1"/>
  <c r="O56" i="1"/>
  <c r="O47" i="1"/>
  <c r="O54" i="1"/>
  <c r="O23" i="1"/>
  <c r="O49" i="1"/>
  <c r="O35" i="1"/>
  <c r="O59" i="1"/>
  <c r="O55" i="1"/>
  <c r="O29" i="1"/>
  <c r="C15" i="1"/>
  <c r="F18" i="1" s="1"/>
  <c r="F19" i="1" s="1"/>
  <c r="O21" i="1"/>
  <c r="O25" i="1"/>
  <c r="O51" i="1"/>
  <c r="O60" i="1"/>
  <c r="O36" i="1"/>
  <c r="O27" i="1"/>
  <c r="O41" i="1"/>
  <c r="O43" i="1"/>
  <c r="O63" i="1"/>
  <c r="O38" i="1"/>
  <c r="O31" i="1"/>
  <c r="O33" i="1"/>
  <c r="O26" i="1"/>
  <c r="O62" i="1"/>
  <c r="O48" i="1"/>
  <c r="O24" i="1"/>
  <c r="O32" i="1"/>
  <c r="O61" i="1"/>
  <c r="C16" i="1"/>
  <c r="D18" i="1" s="1"/>
  <c r="I48" i="1"/>
  <c r="C18" i="1" l="1"/>
</calcChain>
</file>

<file path=xl/sharedStrings.xml><?xml version="1.0" encoding="utf-8"?>
<sst xmlns="http://schemas.openxmlformats.org/spreadsheetml/2006/main" count="414" uniqueCount="220">
  <si>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</si>
  <si>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</si>
  <si>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</si>
  <si>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</si>
  <si>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</si>
  <si>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</si>
  <si>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</si>
  <si>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</si>
  <si>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</si>
  <si>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</si>
  <si>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</si>
  <si>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</si>
  <si>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</si>
  <si>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</si>
  <si>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</si>
  <si>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</si>
  <si>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</si>
  <si>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</si>
  <si>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</si>
  <si>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</si>
  <si>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</si>
  <si>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</si>
  <si>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</si>
  <si>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</si>
  <si>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</si>
  <si>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</si>
  <si>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</si>
  <si>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v</t>
  </si>
  <si>
    <t>BBSAG 65</t>
  </si>
  <si>
    <t>K</t>
  </si>
  <si>
    <t>BRNO 30</t>
  </si>
  <si>
    <t>BRNO 31</t>
  </si>
  <si>
    <t>BBSAG 97</t>
  </si>
  <si>
    <t>BBSAG 108</t>
  </si>
  <si>
    <t>BBSAG 111</t>
  </si>
  <si>
    <t>v          7</t>
  </si>
  <si>
    <t>M.Kohl</t>
  </si>
  <si>
    <t>BBSAG 119</t>
  </si>
  <si>
    <t>Misc</t>
  </si>
  <si>
    <t>IBVS 5287</t>
  </si>
  <si>
    <t>IBVS 5357</t>
  </si>
  <si>
    <t>I</t>
  </si>
  <si>
    <t>II</t>
  </si>
  <si>
    <t>IBVS 5487</t>
  </si>
  <si>
    <t># of data points:</t>
  </si>
  <si>
    <t>SW Cnc / GSC 00812-00052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</si>
  <si>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</si>
  <si>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</si>
  <si>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</si>
  <si>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</si>
  <si>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</si>
  <si>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</si>
  <si>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EA/SD:</t>
  </si>
  <si>
    <t>OEJV 0074</t>
  </si>
  <si>
    <t>Start of linear fit &gt;&gt;&gt;&gt;&gt;&gt;&gt;&gt;&gt;&gt;&gt;&gt;&gt;&gt;&gt;&gt;&gt;&gt;&gt;&gt;&gt;</t>
  </si>
  <si>
    <t>OEJV 0003</t>
  </si>
  <si>
    <t>Add cycle</t>
  </si>
  <si>
    <t>Old Cycle</t>
  </si>
  <si>
    <t>IBVS 6048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</si>
  <si>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</si>
  <si>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</si>
  <si>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</si>
  <si>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</si>
  <si>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</si>
  <si>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</si>
  <si>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</si>
  <si>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</si>
  <si>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</si>
  <si>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</si>
  <si>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</si>
  <si>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</si>
  <si>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2420576.39 </t>
  </si>
  <si>
    <t> 19.03.1915 21:21 </t>
  </si>
  <si>
    <t> -0.32 </t>
  </si>
  <si>
    <t>P </t>
  </si>
  <si>
    <t> Ross </t>
  </si>
  <si>
    <t> AJ 879 </t>
  </si>
  <si>
    <t>2420893.37 </t>
  </si>
  <si>
    <t> 30.01.1916 20:52 </t>
  </si>
  <si>
    <t> 0.00 </t>
  </si>
  <si>
    <t> P.Parenago </t>
  </si>
  <si>
    <t> PZ 4.156 </t>
  </si>
  <si>
    <t>2420920.36 </t>
  </si>
  <si>
    <t> 26.02.1916 20:38 </t>
  </si>
  <si>
    <t> 0.01 </t>
  </si>
  <si>
    <t>2426035.35 </t>
  </si>
  <si>
    <t> 27.02.1930 20:24 </t>
  </si>
  <si>
    <t> -0.13 </t>
  </si>
  <si>
    <t>2430495.645 </t>
  </si>
  <si>
    <t> 16.05.1942 03:28 </t>
  </si>
  <si>
    <t> -0.059 </t>
  </si>
  <si>
    <t> B.S.Whitney </t>
  </si>
  <si>
    <t> AJ 64.260 </t>
  </si>
  <si>
    <t>2430736.736 </t>
  </si>
  <si>
    <t> 12.01.1943 05:39 </t>
  </si>
  <si>
    <t> -0.061 </t>
  </si>
  <si>
    <t>2431497.812 </t>
  </si>
  <si>
    <t> 11.02.1945 07:29 </t>
  </si>
  <si>
    <t> -0.047 </t>
  </si>
  <si>
    <t>2432269.676 </t>
  </si>
  <si>
    <t> 25.03.1947 04:13 </t>
  </si>
  <si>
    <t> -0.040 </t>
  </si>
  <si>
    <t>2433003.748 </t>
  </si>
  <si>
    <t> 28.03.1949 05:57 </t>
  </si>
  <si>
    <t> -0.043 </t>
  </si>
  <si>
    <t>2435934.668 </t>
  </si>
  <si>
    <t> 06.04.1957 04:01 </t>
  </si>
  <si>
    <t> -0.022 </t>
  </si>
  <si>
    <t>2444646.431 </t>
  </si>
  <si>
    <t> 10.02.1981 22:20 </t>
  </si>
  <si>
    <t> 0.008 </t>
  </si>
  <si>
    <t>V </t>
  </si>
  <si>
    <t> H.Peter </t>
  </si>
  <si>
    <t> BBS 53 </t>
  </si>
  <si>
    <t>2445407.401 </t>
  </si>
  <si>
    <t> 13.03.1983 21:37 </t>
  </si>
  <si>
    <t> -0.084 </t>
  </si>
  <si>
    <t> K.Locher </t>
  </si>
  <si>
    <t> BBS 65 </t>
  </si>
  <si>
    <t>2447613.305 </t>
  </si>
  <si>
    <t> 27.03.1989 19:19 </t>
  </si>
  <si>
    <t> -0.001 </t>
  </si>
  <si>
    <t> A.Dedoch </t>
  </si>
  <si>
    <t> BRNO 30 </t>
  </si>
  <si>
    <t>2447944.358 </t>
  </si>
  <si>
    <t> 21.02.1990 20:35 </t>
  </si>
  <si>
    <t> J.Borovicka </t>
  </si>
  <si>
    <t> BRNO 31 </t>
  </si>
  <si>
    <t>2448273.601 </t>
  </si>
  <si>
    <t> 17.01.1991 02:25 </t>
  </si>
  <si>
    <t> -0.012 </t>
  </si>
  <si>
    <t>2448356.380 </t>
  </si>
  <si>
    <t> 09.04.1991 21:07 </t>
  </si>
  <si>
    <t> 0.004 </t>
  </si>
  <si>
    <t> BBS 97 </t>
  </si>
  <si>
    <t>2449781.356 </t>
  </si>
  <si>
    <t> 04.03.1995 20:32 </t>
  </si>
  <si>
    <t> 0.012 </t>
  </si>
  <si>
    <t> BBS 108 </t>
  </si>
  <si>
    <t>2450166.399 </t>
  </si>
  <si>
    <t> 23.03.1996 21:34 </t>
  </si>
  <si>
    <t> 0.026 </t>
  </si>
  <si>
    <t> BBS 111 </t>
  </si>
  <si>
    <t>2450515.4167 </t>
  </si>
  <si>
    <t> 07.03.1997 22:00 </t>
  </si>
  <si>
    <t> -0.0011 </t>
  </si>
  <si>
    <t> J.Cechal </t>
  </si>
  <si>
    <t> BRNO 32 </t>
  </si>
  <si>
    <t>2450515.4202 </t>
  </si>
  <si>
    <t> 07.03.1997 22:05 </t>
  </si>
  <si>
    <t> 0.0024 </t>
  </si>
  <si>
    <t> K.Koss </t>
  </si>
  <si>
    <t>2450515.4237 </t>
  </si>
  <si>
    <t> 07.03.1997 22:10 </t>
  </si>
  <si>
    <t> 0.0059 </t>
  </si>
  <si>
    <t> J.Müller </t>
  </si>
  <si>
    <t>2450515.4355 </t>
  </si>
  <si>
    <t> 07.03.1997 22:27 </t>
  </si>
  <si>
    <t> 0.0177 </t>
  </si>
  <si>
    <t> T.Cechal </t>
  </si>
  <si>
    <t>2451177.534 </t>
  </si>
  <si>
    <t> 30.12.1998 00:48 </t>
  </si>
  <si>
    <t> 0.010 </t>
  </si>
  <si>
    <t> M.Kohl </t>
  </si>
  <si>
    <t> BBS 119 </t>
  </si>
  <si>
    <t>2451580.5470 </t>
  </si>
  <si>
    <t> 06.02.2000 01:07 </t>
  </si>
  <si>
    <t> 0.0020 </t>
  </si>
  <si>
    <t>E </t>
  </si>
  <si>
    <t>?</t>
  </si>
  <si>
    <t> M.Zejda </t>
  </si>
  <si>
    <t>IBVS 5287 </t>
  </si>
  <si>
    <t>2452258.8473 </t>
  </si>
  <si>
    <t> 15.12.2001 08:20 </t>
  </si>
  <si>
    <t> 0.0033 </t>
  </si>
  <si>
    <t>G</t>
  </si>
  <si>
    <t> C.Lacy </t>
  </si>
  <si>
    <t>IBVS 5357 </t>
  </si>
  <si>
    <t>2452266.9462 </t>
  </si>
  <si>
    <t> 23.12.2001 10:42 </t>
  </si>
  <si>
    <t> 0.0058 </t>
  </si>
  <si>
    <t>2452283.1390 </t>
  </si>
  <si>
    <t> 08.01.2002 15:20 </t>
  </si>
  <si>
    <t> Kiyota </t>
  </si>
  <si>
    <t>VSB 40 </t>
  </si>
  <si>
    <t>2452339.8119 </t>
  </si>
  <si>
    <t> 06.03.2002 07:29 </t>
  </si>
  <si>
    <t> 0.0039 </t>
  </si>
  <si>
    <t>2452589.9020 </t>
  </si>
  <si>
    <t> 11.11.2002 09:38 </t>
  </si>
  <si>
    <t> 0.0050 </t>
  </si>
  <si>
    <t>2452598.8979 </t>
  </si>
  <si>
    <t> 20.11.2002 09:32 </t>
  </si>
  <si>
    <t> 0.0049 </t>
  </si>
  <si>
    <t>2453408.535 </t>
  </si>
  <si>
    <t> 07.02.2005 00:50 </t>
  </si>
  <si>
    <t> 0.001 </t>
  </si>
  <si>
    <t>OEJV 0003 </t>
  </si>
  <si>
    <t>2453464.3139 </t>
  </si>
  <si>
    <t> 03.04.2005 19:32 </t>
  </si>
  <si>
    <t> M.Zejda et al. </t>
  </si>
  <si>
    <t>IBVS 5741 </t>
  </si>
  <si>
    <t>2454070.64316 </t>
  </si>
  <si>
    <t> 01.12.2006 03:26 </t>
  </si>
  <si>
    <t> 0.00339 </t>
  </si>
  <si>
    <t>C </t>
  </si>
  <si>
    <t>R</t>
  </si>
  <si>
    <t> L.Brát </t>
  </si>
  <si>
    <t>OEJV 0074 </t>
  </si>
  <si>
    <t>2455880.6365 </t>
  </si>
  <si>
    <t> 15.11.2011 03:16 </t>
  </si>
  <si>
    <t> 0.0001 </t>
  </si>
  <si>
    <t>o</t>
  </si>
  <si>
    <t> W.Moschner &amp; P.Frank </t>
  </si>
  <si>
    <t>BAVM 228 </t>
  </si>
  <si>
    <t>BAD?</t>
  </si>
  <si>
    <t>OEJV 0179</t>
  </si>
  <si>
    <t>OEJV 0211</t>
  </si>
  <si>
    <t>JAAVSO 51, 138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</si>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</sst>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23" fillId="0" borderId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6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5" fillId="0" borderId="11" xfId="0" applyFont="1" applyBorder="1" applyAlignment="1">
      <alignment horizontal="lef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4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4" fillId="24" borderId="18" xfId="38" applyFill="1" applyBorder="1" applyAlignment="1" applyProtection="1">
      <alignment horizontal="right" vertical="top" wrapText="1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10" xfId="0" applyFont="1" applyBorder="1" applyAlignment="1">
      <alignment horizontal="center"/>
    </xf>
    <xf numFmtId="0" fontId="5" fillId="0" borderId="0" xfId="43" applyFont="1"/>
    <xf numFmtId="0" fontId="5" fillId="0" borderId="0" xfId="43" applyFont="1" applyAlignment="1">
      <alignment horizontal="center"/>
    </xf>
    <xf numFmtId="0" fontId="5" fillId="0" borderId="0" xfId="43" applyFont="1" applyAlignment="1">
      <alignment horizontal="left"/>
    </xf>
    <xf numFmtId="0" fontId="33" fillId="0" borderId="0" xfId="42" applyFont="1"/>
    <xf numFmtId="0" fontId="33" fillId="0" borderId="0" xfId="42" applyFont="1" applyAlignment="1">
      <alignment horizontal="center"/>
    </xf>
    <xf numFmtId="0" fontId="33" fillId="0" borderId="0" xfId="42" applyFont="1" applyAlignment="1">
      <alignment horizontal="left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4" fontId="23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35" fillId="0" borderId="0" xfId="0" applyFont="1" applyAlignment="1" applyProtection="1">
      <protection locked="0"/>
    </xf>
    <xf numFmtId="0" fontId="35" fillId="0" borderId="0" xfId="0" applyFont="1" applyAlignment="1" applyProtection="1">
      <alignment horizontal="center"/>
      <protection locked="0"/>
    </xf>
    <xf numFmtId="0" fontId="35" fillId="0" borderId="0" xfId="0" applyFont="1" applyAlignment="1">
      <alignment horizontal="left" vertical="center" wrapText="1"/>
    </xf>
    <xf numFmtId="165" fontId="35" fillId="0" borderId="0" xfId="0" applyNumberFormat="1" applyFont="1" applyAlignment="1">
      <alignment horizontal="left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SW Cnc - O-C Diagr.</a:t>
            </a:r>
          </a:p>
        </c:rich>
      </c:tx>
      <c:layout>
        <c:manualLayout>
          <c:xMode val="edge"/>
          <c:yMode val="edge"/>
          <c:x val="0.3683338582677165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0023600298828"/>
          <c:y val="0.14769252958613219"/>
          <c:w val="0.80500131022348664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55-4DB1-AA5E-EB2E3358FA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Active!$D$22:$D$44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4.0000000000000001E-3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2">
                  <c:v>0.1099419999991369</c:v>
                </c:pt>
                <c:pt idx="3">
                  <c:v>-5.6931000002805376E-2</c:v>
                </c:pt>
                <c:pt idx="4">
                  <c:v>-6.0000000012223609E-3</c:v>
                </c:pt>
                <c:pt idx="6">
                  <c:v>-9.2740000000048894E-3</c:v>
                </c:pt>
                <c:pt idx="7">
                  <c:v>4.7300000005634502E-4</c:v>
                </c:pt>
                <c:pt idx="8">
                  <c:v>2.9539999995904509E-3</c:v>
                </c:pt>
                <c:pt idx="9">
                  <c:v>-3.1339999986812472E-3</c:v>
                </c:pt>
                <c:pt idx="10">
                  <c:v>2.1469999992405064E-3</c:v>
                </c:pt>
                <c:pt idx="11">
                  <c:v>-1.4515000002575107E-2</c:v>
                </c:pt>
                <c:pt idx="13">
                  <c:v>-3.945400000520749E-2</c:v>
                </c:pt>
                <c:pt idx="14">
                  <c:v>-4.1277999996964354E-2</c:v>
                </c:pt>
                <c:pt idx="16">
                  <c:v>-3.8596999998844694E-2</c:v>
                </c:pt>
                <c:pt idx="17">
                  <c:v>-3.7708999996539205E-2</c:v>
                </c:pt>
                <c:pt idx="27">
                  <c:v>-5.7604499997978564E-2</c:v>
                </c:pt>
                <c:pt idx="32">
                  <c:v>-6.8084999991697259E-2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55-4DB1-AA5E-EB2E3358FA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9">
                  <c:v>-5.5097000004025176E-2</c:v>
                </c:pt>
                <c:pt idx="20">
                  <c:v>-5.1597000005131122E-2</c:v>
                </c:pt>
                <c:pt idx="21">
                  <c:v>-4.8097000006237067E-2</c:v>
                </c:pt>
                <c:pt idx="22">
                  <c:v>-3.6297000006015878E-2</c:v>
                </c:pt>
                <c:pt idx="35">
                  <c:v>-8.2499000003736001E-2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55-4DB1-AA5E-EB2E3358FA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  <c:pt idx="24">
                    <c:v>1.6000000000000001E-3</c:v>
                  </c:pt>
                  <c:pt idx="25">
                    <c:v>4.0000000000000002E-4</c:v>
                  </c:pt>
                  <c:pt idx="26">
                    <c:v>1.1999999999999999E-3</c:v>
                  </c:pt>
                  <c:pt idx="27">
                    <c:v>0</c:v>
                  </c:pt>
                  <c:pt idx="28">
                    <c:v>2.4000000000000001E-4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5.9999999999999995E-4</c:v>
                  </c:pt>
                  <c:pt idx="32">
                    <c:v>5.0000000000000001E-3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2.9999999999999997E-4</c:v>
                  </c:pt>
                  <c:pt idx="36">
                    <c:v>1.2999999999999999E-3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5.0000000000000001E-4</c:v>
                  </c:pt>
                  <c:pt idx="41">
                    <c:v>1E-4</c:v>
                  </c:pt>
                  <c:pt idx="42">
                    <c:v>1E-3</c:v>
                  </c:pt>
                  <c:pt idx="43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  <c:pt idx="24">
                    <c:v>1.6000000000000001E-3</c:v>
                  </c:pt>
                  <c:pt idx="25">
                    <c:v>4.0000000000000002E-4</c:v>
                  </c:pt>
                  <c:pt idx="26">
                    <c:v>1.1999999999999999E-3</c:v>
                  </c:pt>
                  <c:pt idx="27">
                    <c:v>0</c:v>
                  </c:pt>
                  <c:pt idx="28">
                    <c:v>2.4000000000000001E-4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5.9999999999999995E-4</c:v>
                  </c:pt>
                  <c:pt idx="32">
                    <c:v>5.0000000000000001E-3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2.9999999999999997E-4</c:v>
                  </c:pt>
                  <c:pt idx="36">
                    <c:v>1.2999999999999999E-3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5.0000000000000001E-4</c:v>
                  </c:pt>
                  <c:pt idx="41">
                    <c:v>1E-4</c:v>
                  </c:pt>
                  <c:pt idx="42">
                    <c:v>1E-3</c:v>
                  </c:pt>
                  <c:pt idx="4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4">
                  <c:v>-5.7709000000613742E-2</c:v>
                </c:pt>
                <c:pt idx="25">
                  <c:v>-5.9955999997328036E-2</c:v>
                </c:pt>
                <c:pt idx="26">
                  <c:v>-5.7505500000843313E-2</c:v>
                </c:pt>
                <c:pt idx="28">
                  <c:v>-5.9850999998161569E-2</c:v>
                </c:pt>
                <c:pt idx="29">
                  <c:v>-6.0079999995650724E-2</c:v>
                </c:pt>
                <c:pt idx="30">
                  <c:v>-6.0234999997192062E-2</c:v>
                </c:pt>
                <c:pt idx="31">
                  <c:v>-6.0884999998961575E-2</c:v>
                </c:pt>
                <c:pt idx="33">
                  <c:v>-6.4726000004156958E-2</c:v>
                </c:pt>
                <c:pt idx="34">
                  <c:v>-6.9573000000673346E-2</c:v>
                </c:pt>
                <c:pt idx="36">
                  <c:v>-9.9151499998697545E-2</c:v>
                </c:pt>
                <c:pt idx="37">
                  <c:v>-9.7155999799724668E-2</c:v>
                </c:pt>
                <c:pt idx="38">
                  <c:v>-9.6935999987181276E-2</c:v>
                </c:pt>
                <c:pt idx="39">
                  <c:v>-9.6456000057514757E-2</c:v>
                </c:pt>
                <c:pt idx="40">
                  <c:v>-9.4870999877457507E-2</c:v>
                </c:pt>
                <c:pt idx="41">
                  <c:v>-9.6751000222866423E-2</c:v>
                </c:pt>
                <c:pt idx="42">
                  <c:v>-0.10549600000376813</c:v>
                </c:pt>
                <c:pt idx="43">
                  <c:v>-0.10940000000118744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55-4DB1-AA5E-EB2E3358FA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  <c:pt idx="24">
                    <c:v>1.6000000000000001E-3</c:v>
                  </c:pt>
                  <c:pt idx="25">
                    <c:v>4.0000000000000002E-4</c:v>
                  </c:pt>
                  <c:pt idx="26">
                    <c:v>1.1999999999999999E-3</c:v>
                  </c:pt>
                  <c:pt idx="27">
                    <c:v>0</c:v>
                  </c:pt>
                  <c:pt idx="28">
                    <c:v>2.4000000000000001E-4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5.9999999999999995E-4</c:v>
                  </c:pt>
                  <c:pt idx="32">
                    <c:v>5.0000000000000001E-3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2.9999999999999997E-4</c:v>
                  </c:pt>
                  <c:pt idx="36">
                    <c:v>1.2999999999999999E-3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5.0000000000000001E-4</c:v>
                  </c:pt>
                  <c:pt idx="41">
                    <c:v>1E-4</c:v>
                  </c:pt>
                  <c:pt idx="42">
                    <c:v>1E-3</c:v>
                  </c:pt>
                  <c:pt idx="43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  <c:pt idx="24">
                    <c:v>1.6000000000000001E-3</c:v>
                  </c:pt>
                  <c:pt idx="25">
                    <c:v>4.0000000000000002E-4</c:v>
                  </c:pt>
                  <c:pt idx="26">
                    <c:v>1.1999999999999999E-3</c:v>
                  </c:pt>
                  <c:pt idx="27">
                    <c:v>0</c:v>
                  </c:pt>
                  <c:pt idx="28">
                    <c:v>2.4000000000000001E-4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5.9999999999999995E-4</c:v>
                  </c:pt>
                  <c:pt idx="32">
                    <c:v>5.0000000000000001E-3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2.9999999999999997E-4</c:v>
                  </c:pt>
                  <c:pt idx="36">
                    <c:v>1.2999999999999999E-3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5.0000000000000001E-4</c:v>
                  </c:pt>
                  <c:pt idx="41">
                    <c:v>1E-4</c:v>
                  </c:pt>
                  <c:pt idx="42">
                    <c:v>1E-3</c:v>
                  </c:pt>
                  <c:pt idx="4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55-4DB1-AA5E-EB2E3358FA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  <c:pt idx="24">
                    <c:v>1.6000000000000001E-3</c:v>
                  </c:pt>
                  <c:pt idx="25">
                    <c:v>4.0000000000000002E-4</c:v>
                  </c:pt>
                  <c:pt idx="26">
                    <c:v>1.1999999999999999E-3</c:v>
                  </c:pt>
                  <c:pt idx="27">
                    <c:v>0</c:v>
                  </c:pt>
                  <c:pt idx="28">
                    <c:v>2.4000000000000001E-4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5.9999999999999995E-4</c:v>
                  </c:pt>
                  <c:pt idx="32">
                    <c:v>5.0000000000000001E-3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2.9999999999999997E-4</c:v>
                  </c:pt>
                  <c:pt idx="36">
                    <c:v>1.2999999999999999E-3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5.0000000000000001E-4</c:v>
                  </c:pt>
                  <c:pt idx="41">
                    <c:v>1E-4</c:v>
                  </c:pt>
                  <c:pt idx="42">
                    <c:v>1E-3</c:v>
                  </c:pt>
                  <c:pt idx="43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  <c:pt idx="24">
                    <c:v>1.6000000000000001E-3</c:v>
                  </c:pt>
                  <c:pt idx="25">
                    <c:v>4.0000000000000002E-4</c:v>
                  </c:pt>
                  <c:pt idx="26">
                    <c:v>1.1999999999999999E-3</c:v>
                  </c:pt>
                  <c:pt idx="27">
                    <c:v>0</c:v>
                  </c:pt>
                  <c:pt idx="28">
                    <c:v>2.4000000000000001E-4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5.9999999999999995E-4</c:v>
                  </c:pt>
                  <c:pt idx="32">
                    <c:v>5.0000000000000001E-3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2.9999999999999997E-4</c:v>
                  </c:pt>
                  <c:pt idx="36">
                    <c:v>1.2999999999999999E-3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5.0000000000000001E-4</c:v>
                  </c:pt>
                  <c:pt idx="41">
                    <c:v>1E-4</c:v>
                  </c:pt>
                  <c:pt idx="42">
                    <c:v>1E-3</c:v>
                  </c:pt>
                  <c:pt idx="4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55-4DB1-AA5E-EB2E3358FA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  <c:pt idx="24">
                    <c:v>1.6000000000000001E-3</c:v>
                  </c:pt>
                  <c:pt idx="25">
                    <c:v>4.0000000000000002E-4</c:v>
                  </c:pt>
                  <c:pt idx="26">
                    <c:v>1.1999999999999999E-3</c:v>
                  </c:pt>
                  <c:pt idx="27">
                    <c:v>0</c:v>
                  </c:pt>
                  <c:pt idx="28">
                    <c:v>2.4000000000000001E-4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5.9999999999999995E-4</c:v>
                  </c:pt>
                  <c:pt idx="32">
                    <c:v>5.0000000000000001E-3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2.9999999999999997E-4</c:v>
                  </c:pt>
                  <c:pt idx="36">
                    <c:v>1.2999999999999999E-3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5.0000000000000001E-4</c:v>
                  </c:pt>
                  <c:pt idx="41">
                    <c:v>1E-4</c:v>
                  </c:pt>
                  <c:pt idx="42">
                    <c:v>1E-3</c:v>
                  </c:pt>
                  <c:pt idx="43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  <c:pt idx="24">
                    <c:v>1.6000000000000001E-3</c:v>
                  </c:pt>
                  <c:pt idx="25">
                    <c:v>4.0000000000000002E-4</c:v>
                  </c:pt>
                  <c:pt idx="26">
                    <c:v>1.1999999999999999E-3</c:v>
                  </c:pt>
                  <c:pt idx="27">
                    <c:v>0</c:v>
                  </c:pt>
                  <c:pt idx="28">
                    <c:v>2.4000000000000001E-4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5.9999999999999995E-4</c:v>
                  </c:pt>
                  <c:pt idx="32">
                    <c:v>5.0000000000000001E-3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2.9999999999999997E-4</c:v>
                  </c:pt>
                  <c:pt idx="36">
                    <c:v>1.2999999999999999E-3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5.0000000000000001E-4</c:v>
                  </c:pt>
                  <c:pt idx="41">
                    <c:v>1E-4</c:v>
                  </c:pt>
                  <c:pt idx="42">
                    <c:v>1E-3</c:v>
                  </c:pt>
                  <c:pt idx="4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55-4DB1-AA5E-EB2E3358FA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0.14879362908809773</c:v>
                </c:pt>
                <c:pt idx="1">
                  <c:v>0.14671086189066579</c:v>
                </c:pt>
                <c:pt idx="2">
                  <c:v>0.14653335332270284</c:v>
                </c:pt>
                <c:pt idx="3">
                  <c:v>0.11288956274145859</c:v>
                </c:pt>
                <c:pt idx="4">
                  <c:v>8.3553313409448549E-2</c:v>
                </c:pt>
                <c:pt idx="5">
                  <c:v>8.3553313409448549E-2</c:v>
                </c:pt>
                <c:pt idx="6">
                  <c:v>8.1967570202312864E-2</c:v>
                </c:pt>
                <c:pt idx="7">
                  <c:v>7.6961828585757702E-2</c:v>
                </c:pt>
                <c:pt idx="8">
                  <c:v>7.1885083542017364E-2</c:v>
                </c:pt>
                <c:pt idx="9">
                  <c:v>6.7056850493425163E-2</c:v>
                </c:pt>
                <c:pt idx="10">
                  <c:v>4.7779420012648899E-2</c:v>
                </c:pt>
                <c:pt idx="11">
                  <c:v>-9.5203457257910379E-3</c:v>
                </c:pt>
                <c:pt idx="12">
                  <c:v>-1.45260873423462E-2</c:v>
                </c:pt>
                <c:pt idx="13">
                  <c:v>-2.903445429718457E-2</c:v>
                </c:pt>
                <c:pt idx="14">
                  <c:v>-3.1211892730863403E-2</c:v>
                </c:pt>
                <c:pt idx="15">
                  <c:v>-3.337749726001138E-2</c:v>
                </c:pt>
                <c:pt idx="16">
                  <c:v>-3.3921856868431091E-2</c:v>
                </c:pt>
                <c:pt idx="17">
                  <c:v>-4.3294309256874802E-2</c:v>
                </c:pt>
                <c:pt idx="18">
                  <c:v>-4.5826764826479544E-2</c:v>
                </c:pt>
                <c:pt idx="19">
                  <c:v>-4.8122542305467003E-2</c:v>
                </c:pt>
                <c:pt idx="20">
                  <c:v>-4.8122542305467003E-2</c:v>
                </c:pt>
                <c:pt idx="21">
                  <c:v>-4.8122542305467003E-2</c:v>
                </c:pt>
                <c:pt idx="22">
                  <c:v>-4.8122542305467003E-2</c:v>
                </c:pt>
                <c:pt idx="23">
                  <c:v>-5.2477419172824696E-2</c:v>
                </c:pt>
                <c:pt idx="24">
                  <c:v>-5.5128213787738078E-2</c:v>
                </c:pt>
                <c:pt idx="25">
                  <c:v>-5.9589595795873529E-2</c:v>
                </c:pt>
                <c:pt idx="26">
                  <c:v>-5.9642848366262408E-2</c:v>
                </c:pt>
                <c:pt idx="27">
                  <c:v>-5.9749353507040165E-2</c:v>
                </c:pt>
                <c:pt idx="28">
                  <c:v>-6.0122121499762371E-2</c:v>
                </c:pt>
                <c:pt idx="29">
                  <c:v>-6.1767034229552348E-2</c:v>
                </c:pt>
                <c:pt idx="30">
                  <c:v>-6.1826203752206682E-2</c:v>
                </c:pt>
                <c:pt idx="31">
                  <c:v>-6.2417898978749831E-2</c:v>
                </c:pt>
                <c:pt idx="32">
                  <c:v>-6.715146079109513E-2</c:v>
                </c:pt>
                <c:pt idx="33">
                  <c:v>-6.7518311831551908E-2</c:v>
                </c:pt>
                <c:pt idx="34">
                  <c:v>-7.1506337658452823E-2</c:v>
                </c:pt>
                <c:pt idx="35">
                  <c:v>-8.3411245616501262E-2</c:v>
                </c:pt>
                <c:pt idx="36">
                  <c:v>-9.3085462570482003E-2</c:v>
                </c:pt>
                <c:pt idx="37">
                  <c:v>-9.6038021750932373E-2</c:v>
                </c:pt>
                <c:pt idx="38">
                  <c:v>-9.6038021750932373E-2</c:v>
                </c:pt>
                <c:pt idx="39">
                  <c:v>-9.6038021750932373E-2</c:v>
                </c:pt>
                <c:pt idx="40">
                  <c:v>-9.621553031889532E-2</c:v>
                </c:pt>
                <c:pt idx="41">
                  <c:v>-9.6333869364203961E-2</c:v>
                </c:pt>
                <c:pt idx="42">
                  <c:v>-0.10621517964747479</c:v>
                </c:pt>
                <c:pt idx="43">
                  <c:v>-0.110522720896709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55-4DB1-AA5E-EB2E3358FAB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0">
                  <c:v>-0.21075700000073994</c:v>
                </c:pt>
                <c:pt idx="1">
                  <c:v>0.10810699999638018</c:v>
                </c:pt>
                <c:pt idx="12">
                  <c:v>-0.11076799999864306</c:v>
                </c:pt>
                <c:pt idx="15">
                  <c:v>-5.3890999995928723E-2</c:v>
                </c:pt>
                <c:pt idx="18">
                  <c:v>-2.5863000002573244E-2</c:v>
                </c:pt>
                <c:pt idx="22">
                  <c:v>-3.6297000006015878E-2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55-4DB1-AA5E-EB2E3358F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033672"/>
        <c:axId val="1"/>
      </c:scatterChart>
      <c:valAx>
        <c:axId val="521033672"/>
        <c:scaling>
          <c:orientation val="minMax"/>
          <c:min val="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0087489063874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033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6668416447944"/>
          <c:y val="0.92000129214617399"/>
          <c:w val="0.8016678915135607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SW Cnc - O-C Diagr.</a:t>
            </a:r>
          </a:p>
        </c:rich>
      </c:tx>
      <c:layout>
        <c:manualLayout>
          <c:xMode val="edge"/>
          <c:yMode val="edge"/>
          <c:x val="0.3693847087749638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5885304997291"/>
          <c:y val="0.14723926380368099"/>
          <c:w val="0.8019973237941027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7C-44A5-955D-CEDD90E434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Active!$D$22:$D$44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4.0000000000000001E-3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2">
                  <c:v>0.1099419999991369</c:v>
                </c:pt>
                <c:pt idx="3">
                  <c:v>-5.6931000002805376E-2</c:v>
                </c:pt>
                <c:pt idx="4">
                  <c:v>-6.0000000012223609E-3</c:v>
                </c:pt>
                <c:pt idx="6">
                  <c:v>-9.2740000000048894E-3</c:v>
                </c:pt>
                <c:pt idx="7">
                  <c:v>4.7300000005634502E-4</c:v>
                </c:pt>
                <c:pt idx="8">
                  <c:v>2.9539999995904509E-3</c:v>
                </c:pt>
                <c:pt idx="9">
                  <c:v>-3.1339999986812472E-3</c:v>
                </c:pt>
                <c:pt idx="10">
                  <c:v>2.1469999992405064E-3</c:v>
                </c:pt>
                <c:pt idx="11">
                  <c:v>-1.4515000002575107E-2</c:v>
                </c:pt>
                <c:pt idx="13">
                  <c:v>-3.945400000520749E-2</c:v>
                </c:pt>
                <c:pt idx="14">
                  <c:v>-4.1277999996964354E-2</c:v>
                </c:pt>
                <c:pt idx="16">
                  <c:v>-3.8596999998844694E-2</c:v>
                </c:pt>
                <c:pt idx="17">
                  <c:v>-3.7708999996539205E-2</c:v>
                </c:pt>
                <c:pt idx="27">
                  <c:v>-5.7604499997978564E-2</c:v>
                </c:pt>
                <c:pt idx="32">
                  <c:v>-6.8084999991697259E-2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7C-44A5-955D-CEDD90E4343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9">
                  <c:v>-5.5097000004025176E-2</c:v>
                </c:pt>
                <c:pt idx="20">
                  <c:v>-5.1597000005131122E-2</c:v>
                </c:pt>
                <c:pt idx="21">
                  <c:v>-4.8097000006237067E-2</c:v>
                </c:pt>
                <c:pt idx="22">
                  <c:v>-3.6297000006015878E-2</c:v>
                </c:pt>
                <c:pt idx="35">
                  <c:v>-8.2499000003736001E-2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7C-44A5-955D-CEDD90E4343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  <c:pt idx="24">
                    <c:v>1.6000000000000001E-3</c:v>
                  </c:pt>
                  <c:pt idx="25">
                    <c:v>4.0000000000000002E-4</c:v>
                  </c:pt>
                  <c:pt idx="26">
                    <c:v>1.1999999999999999E-3</c:v>
                  </c:pt>
                  <c:pt idx="27">
                    <c:v>0</c:v>
                  </c:pt>
                  <c:pt idx="28">
                    <c:v>2.4000000000000001E-4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5.9999999999999995E-4</c:v>
                  </c:pt>
                  <c:pt idx="32">
                    <c:v>5.0000000000000001E-3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2.9999999999999997E-4</c:v>
                  </c:pt>
                  <c:pt idx="36">
                    <c:v>1.2999999999999999E-3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5.0000000000000001E-4</c:v>
                  </c:pt>
                  <c:pt idx="41">
                    <c:v>1E-4</c:v>
                  </c:pt>
                  <c:pt idx="42">
                    <c:v>1E-3</c:v>
                  </c:pt>
                  <c:pt idx="43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  <c:pt idx="24">
                    <c:v>1.6000000000000001E-3</c:v>
                  </c:pt>
                  <c:pt idx="25">
                    <c:v>4.0000000000000002E-4</c:v>
                  </c:pt>
                  <c:pt idx="26">
                    <c:v>1.1999999999999999E-3</c:v>
                  </c:pt>
                  <c:pt idx="27">
                    <c:v>0</c:v>
                  </c:pt>
                  <c:pt idx="28">
                    <c:v>2.4000000000000001E-4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5.9999999999999995E-4</c:v>
                  </c:pt>
                  <c:pt idx="32">
                    <c:v>5.0000000000000001E-3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2.9999999999999997E-4</c:v>
                  </c:pt>
                  <c:pt idx="36">
                    <c:v>1.2999999999999999E-3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5.0000000000000001E-4</c:v>
                  </c:pt>
                  <c:pt idx="41">
                    <c:v>1E-4</c:v>
                  </c:pt>
                  <c:pt idx="42">
                    <c:v>1E-3</c:v>
                  </c:pt>
                  <c:pt idx="4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4">
                  <c:v>-5.7709000000613742E-2</c:v>
                </c:pt>
                <c:pt idx="25">
                  <c:v>-5.9955999997328036E-2</c:v>
                </c:pt>
                <c:pt idx="26">
                  <c:v>-5.7505500000843313E-2</c:v>
                </c:pt>
                <c:pt idx="28">
                  <c:v>-5.9850999998161569E-2</c:v>
                </c:pt>
                <c:pt idx="29">
                  <c:v>-6.0079999995650724E-2</c:v>
                </c:pt>
                <c:pt idx="30">
                  <c:v>-6.0234999997192062E-2</c:v>
                </c:pt>
                <c:pt idx="31">
                  <c:v>-6.0884999998961575E-2</c:v>
                </c:pt>
                <c:pt idx="33">
                  <c:v>-6.4726000004156958E-2</c:v>
                </c:pt>
                <c:pt idx="34">
                  <c:v>-6.9573000000673346E-2</c:v>
                </c:pt>
                <c:pt idx="36">
                  <c:v>-9.9151499998697545E-2</c:v>
                </c:pt>
                <c:pt idx="37">
                  <c:v>-9.7155999799724668E-2</c:v>
                </c:pt>
                <c:pt idx="38">
                  <c:v>-9.6935999987181276E-2</c:v>
                </c:pt>
                <c:pt idx="39">
                  <c:v>-9.6456000057514757E-2</c:v>
                </c:pt>
                <c:pt idx="40">
                  <c:v>-9.4870999877457507E-2</c:v>
                </c:pt>
                <c:pt idx="41">
                  <c:v>-9.6751000222866423E-2</c:v>
                </c:pt>
                <c:pt idx="42">
                  <c:v>-0.10549600000376813</c:v>
                </c:pt>
                <c:pt idx="43">
                  <c:v>-0.10940000000118744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7C-44A5-955D-CEDD90E4343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  <c:pt idx="24">
                    <c:v>1.6000000000000001E-3</c:v>
                  </c:pt>
                  <c:pt idx="25">
                    <c:v>4.0000000000000002E-4</c:v>
                  </c:pt>
                  <c:pt idx="26">
                    <c:v>1.1999999999999999E-3</c:v>
                  </c:pt>
                  <c:pt idx="27">
                    <c:v>0</c:v>
                  </c:pt>
                  <c:pt idx="28">
                    <c:v>2.4000000000000001E-4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5.9999999999999995E-4</c:v>
                  </c:pt>
                  <c:pt idx="32">
                    <c:v>5.0000000000000001E-3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2.9999999999999997E-4</c:v>
                  </c:pt>
                  <c:pt idx="36">
                    <c:v>1.2999999999999999E-3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5.0000000000000001E-4</c:v>
                  </c:pt>
                  <c:pt idx="41">
                    <c:v>1E-4</c:v>
                  </c:pt>
                  <c:pt idx="42">
                    <c:v>1E-3</c:v>
                  </c:pt>
                  <c:pt idx="43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  <c:pt idx="24">
                    <c:v>1.6000000000000001E-3</c:v>
                  </c:pt>
                  <c:pt idx="25">
                    <c:v>4.0000000000000002E-4</c:v>
                  </c:pt>
                  <c:pt idx="26">
                    <c:v>1.1999999999999999E-3</c:v>
                  </c:pt>
                  <c:pt idx="27">
                    <c:v>0</c:v>
                  </c:pt>
                  <c:pt idx="28">
                    <c:v>2.4000000000000001E-4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5.9999999999999995E-4</c:v>
                  </c:pt>
                  <c:pt idx="32">
                    <c:v>5.0000000000000001E-3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2.9999999999999997E-4</c:v>
                  </c:pt>
                  <c:pt idx="36">
                    <c:v>1.2999999999999999E-3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5.0000000000000001E-4</c:v>
                  </c:pt>
                  <c:pt idx="41">
                    <c:v>1E-4</c:v>
                  </c:pt>
                  <c:pt idx="42">
                    <c:v>1E-3</c:v>
                  </c:pt>
                  <c:pt idx="4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7C-44A5-955D-CEDD90E434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  <c:pt idx="24">
                    <c:v>1.6000000000000001E-3</c:v>
                  </c:pt>
                  <c:pt idx="25">
                    <c:v>4.0000000000000002E-4</c:v>
                  </c:pt>
                  <c:pt idx="26">
                    <c:v>1.1999999999999999E-3</c:v>
                  </c:pt>
                  <c:pt idx="27">
                    <c:v>0</c:v>
                  </c:pt>
                  <c:pt idx="28">
                    <c:v>2.4000000000000001E-4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5.9999999999999995E-4</c:v>
                  </c:pt>
                  <c:pt idx="32">
                    <c:v>5.0000000000000001E-3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2.9999999999999997E-4</c:v>
                  </c:pt>
                  <c:pt idx="36">
                    <c:v>1.2999999999999999E-3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5.0000000000000001E-4</c:v>
                  </c:pt>
                  <c:pt idx="41">
                    <c:v>1E-4</c:v>
                  </c:pt>
                  <c:pt idx="42">
                    <c:v>1E-3</c:v>
                  </c:pt>
                  <c:pt idx="43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  <c:pt idx="24">
                    <c:v>1.6000000000000001E-3</c:v>
                  </c:pt>
                  <c:pt idx="25">
                    <c:v>4.0000000000000002E-4</c:v>
                  </c:pt>
                  <c:pt idx="26">
                    <c:v>1.1999999999999999E-3</c:v>
                  </c:pt>
                  <c:pt idx="27">
                    <c:v>0</c:v>
                  </c:pt>
                  <c:pt idx="28">
                    <c:v>2.4000000000000001E-4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5.9999999999999995E-4</c:v>
                  </c:pt>
                  <c:pt idx="32">
                    <c:v>5.0000000000000001E-3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2.9999999999999997E-4</c:v>
                  </c:pt>
                  <c:pt idx="36">
                    <c:v>1.2999999999999999E-3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5.0000000000000001E-4</c:v>
                  </c:pt>
                  <c:pt idx="41">
                    <c:v>1E-4</c:v>
                  </c:pt>
                  <c:pt idx="42">
                    <c:v>1E-3</c:v>
                  </c:pt>
                  <c:pt idx="4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7C-44A5-955D-CEDD90E434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  <c:pt idx="24">
                    <c:v>1.6000000000000001E-3</c:v>
                  </c:pt>
                  <c:pt idx="25">
                    <c:v>4.0000000000000002E-4</c:v>
                  </c:pt>
                  <c:pt idx="26">
                    <c:v>1.1999999999999999E-3</c:v>
                  </c:pt>
                  <c:pt idx="27">
                    <c:v>0</c:v>
                  </c:pt>
                  <c:pt idx="28">
                    <c:v>2.4000000000000001E-4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5.9999999999999995E-4</c:v>
                  </c:pt>
                  <c:pt idx="32">
                    <c:v>5.0000000000000001E-3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2.9999999999999997E-4</c:v>
                  </c:pt>
                  <c:pt idx="36">
                    <c:v>1.2999999999999999E-3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5.0000000000000001E-4</c:v>
                  </c:pt>
                  <c:pt idx="41">
                    <c:v>1E-4</c:v>
                  </c:pt>
                  <c:pt idx="42">
                    <c:v>1E-3</c:v>
                  </c:pt>
                  <c:pt idx="43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4.0000000000000001E-3</c:v>
                  </c:pt>
                  <c:pt idx="24">
                    <c:v>1.6000000000000001E-3</c:v>
                  </c:pt>
                  <c:pt idx="25">
                    <c:v>4.0000000000000002E-4</c:v>
                  </c:pt>
                  <c:pt idx="26">
                    <c:v>1.1999999999999999E-3</c:v>
                  </c:pt>
                  <c:pt idx="27">
                    <c:v>0</c:v>
                  </c:pt>
                  <c:pt idx="28">
                    <c:v>2.4000000000000001E-4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5.9999999999999995E-4</c:v>
                  </c:pt>
                  <c:pt idx="32">
                    <c:v>5.0000000000000001E-3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2.9999999999999997E-4</c:v>
                  </c:pt>
                  <c:pt idx="36">
                    <c:v>1.2999999999999999E-3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5.0000000000000001E-4</c:v>
                  </c:pt>
                  <c:pt idx="41">
                    <c:v>1E-4</c:v>
                  </c:pt>
                  <c:pt idx="42">
                    <c:v>1E-3</c:v>
                  </c:pt>
                  <c:pt idx="4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7C-44A5-955D-CEDD90E434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0.14879362908809773</c:v>
                </c:pt>
                <c:pt idx="1">
                  <c:v>0.14671086189066579</c:v>
                </c:pt>
                <c:pt idx="2">
                  <c:v>0.14653335332270284</c:v>
                </c:pt>
                <c:pt idx="3">
                  <c:v>0.11288956274145859</c:v>
                </c:pt>
                <c:pt idx="4">
                  <c:v>8.3553313409448549E-2</c:v>
                </c:pt>
                <c:pt idx="5">
                  <c:v>8.3553313409448549E-2</c:v>
                </c:pt>
                <c:pt idx="6">
                  <c:v>8.1967570202312864E-2</c:v>
                </c:pt>
                <c:pt idx="7">
                  <c:v>7.6961828585757702E-2</c:v>
                </c:pt>
                <c:pt idx="8">
                  <c:v>7.1885083542017364E-2</c:v>
                </c:pt>
                <c:pt idx="9">
                  <c:v>6.7056850493425163E-2</c:v>
                </c:pt>
                <c:pt idx="10">
                  <c:v>4.7779420012648899E-2</c:v>
                </c:pt>
                <c:pt idx="11">
                  <c:v>-9.5203457257910379E-3</c:v>
                </c:pt>
                <c:pt idx="12">
                  <c:v>-1.45260873423462E-2</c:v>
                </c:pt>
                <c:pt idx="13">
                  <c:v>-2.903445429718457E-2</c:v>
                </c:pt>
                <c:pt idx="14">
                  <c:v>-3.1211892730863403E-2</c:v>
                </c:pt>
                <c:pt idx="15">
                  <c:v>-3.337749726001138E-2</c:v>
                </c:pt>
                <c:pt idx="16">
                  <c:v>-3.3921856868431091E-2</c:v>
                </c:pt>
                <c:pt idx="17">
                  <c:v>-4.3294309256874802E-2</c:v>
                </c:pt>
                <c:pt idx="18">
                  <c:v>-4.5826764826479544E-2</c:v>
                </c:pt>
                <c:pt idx="19">
                  <c:v>-4.8122542305467003E-2</c:v>
                </c:pt>
                <c:pt idx="20">
                  <c:v>-4.8122542305467003E-2</c:v>
                </c:pt>
                <c:pt idx="21">
                  <c:v>-4.8122542305467003E-2</c:v>
                </c:pt>
                <c:pt idx="22">
                  <c:v>-4.8122542305467003E-2</c:v>
                </c:pt>
                <c:pt idx="23">
                  <c:v>-5.2477419172824696E-2</c:v>
                </c:pt>
                <c:pt idx="24">
                  <c:v>-5.5128213787738078E-2</c:v>
                </c:pt>
                <c:pt idx="25">
                  <c:v>-5.9589595795873529E-2</c:v>
                </c:pt>
                <c:pt idx="26">
                  <c:v>-5.9642848366262408E-2</c:v>
                </c:pt>
                <c:pt idx="27">
                  <c:v>-5.9749353507040165E-2</c:v>
                </c:pt>
                <c:pt idx="28">
                  <c:v>-6.0122121499762371E-2</c:v>
                </c:pt>
                <c:pt idx="29">
                  <c:v>-6.1767034229552348E-2</c:v>
                </c:pt>
                <c:pt idx="30">
                  <c:v>-6.1826203752206682E-2</c:v>
                </c:pt>
                <c:pt idx="31">
                  <c:v>-6.2417898978749831E-2</c:v>
                </c:pt>
                <c:pt idx="32">
                  <c:v>-6.715146079109513E-2</c:v>
                </c:pt>
                <c:pt idx="33">
                  <c:v>-6.7518311831551908E-2</c:v>
                </c:pt>
                <c:pt idx="34">
                  <c:v>-7.1506337658452823E-2</c:v>
                </c:pt>
                <c:pt idx="35">
                  <c:v>-8.3411245616501262E-2</c:v>
                </c:pt>
                <c:pt idx="36">
                  <c:v>-9.3085462570482003E-2</c:v>
                </c:pt>
                <c:pt idx="37">
                  <c:v>-9.6038021750932373E-2</c:v>
                </c:pt>
                <c:pt idx="38">
                  <c:v>-9.6038021750932373E-2</c:v>
                </c:pt>
                <c:pt idx="39">
                  <c:v>-9.6038021750932373E-2</c:v>
                </c:pt>
                <c:pt idx="40">
                  <c:v>-9.621553031889532E-2</c:v>
                </c:pt>
                <c:pt idx="41">
                  <c:v>-9.6333869364203961E-2</c:v>
                </c:pt>
                <c:pt idx="42">
                  <c:v>-0.10621517964747479</c:v>
                </c:pt>
                <c:pt idx="43">
                  <c:v>-0.110522720896709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7C-44A5-955D-CEDD90E4343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-5513</c:v>
                </c:pt>
                <c:pt idx="1">
                  <c:v>-5337</c:v>
                </c:pt>
                <c:pt idx="2">
                  <c:v>-5322</c:v>
                </c:pt>
                <c:pt idx="3">
                  <c:v>-2479</c:v>
                </c:pt>
                <c:pt idx="4">
                  <c:v>0</c:v>
                </c:pt>
                <c:pt idx="5">
                  <c:v>0</c:v>
                </c:pt>
                <c:pt idx="6">
                  <c:v>134</c:v>
                </c:pt>
                <c:pt idx="7">
                  <c:v>557</c:v>
                </c:pt>
                <c:pt idx="8">
                  <c:v>986</c:v>
                </c:pt>
                <c:pt idx="9">
                  <c:v>1394</c:v>
                </c:pt>
                <c:pt idx="10">
                  <c:v>3023</c:v>
                </c:pt>
                <c:pt idx="11">
                  <c:v>7865</c:v>
                </c:pt>
                <c:pt idx="12">
                  <c:v>8288</c:v>
                </c:pt>
                <c:pt idx="13">
                  <c:v>9514</c:v>
                </c:pt>
                <c:pt idx="14">
                  <c:v>9698</c:v>
                </c:pt>
                <c:pt idx="15">
                  <c:v>9881</c:v>
                </c:pt>
                <c:pt idx="16">
                  <c:v>9927</c:v>
                </c:pt>
                <c:pt idx="17">
                  <c:v>10719</c:v>
                </c:pt>
                <c:pt idx="18">
                  <c:v>10933</c:v>
                </c:pt>
                <c:pt idx="19">
                  <c:v>11127</c:v>
                </c:pt>
                <c:pt idx="20">
                  <c:v>11127</c:v>
                </c:pt>
                <c:pt idx="21">
                  <c:v>11127</c:v>
                </c:pt>
                <c:pt idx="22">
                  <c:v>11127</c:v>
                </c:pt>
                <c:pt idx="23">
                  <c:v>11495</c:v>
                </c:pt>
                <c:pt idx="24">
                  <c:v>11719</c:v>
                </c:pt>
                <c:pt idx="25">
                  <c:v>12096</c:v>
                </c:pt>
                <c:pt idx="26">
                  <c:v>12100.5</c:v>
                </c:pt>
                <c:pt idx="27">
                  <c:v>12109.5</c:v>
                </c:pt>
                <c:pt idx="28">
                  <c:v>12141</c:v>
                </c:pt>
                <c:pt idx="29">
                  <c:v>12280</c:v>
                </c:pt>
                <c:pt idx="30">
                  <c:v>12285</c:v>
                </c:pt>
                <c:pt idx="31">
                  <c:v>12335</c:v>
                </c:pt>
                <c:pt idx="32">
                  <c:v>12735</c:v>
                </c:pt>
                <c:pt idx="33">
                  <c:v>12766</c:v>
                </c:pt>
                <c:pt idx="34">
                  <c:v>13103</c:v>
                </c:pt>
                <c:pt idx="35">
                  <c:v>14109</c:v>
                </c:pt>
                <c:pt idx="36">
                  <c:v>14926.5</c:v>
                </c:pt>
                <c:pt idx="37">
                  <c:v>15176</c:v>
                </c:pt>
                <c:pt idx="38">
                  <c:v>15176</c:v>
                </c:pt>
                <c:pt idx="39">
                  <c:v>15176</c:v>
                </c:pt>
                <c:pt idx="40">
                  <c:v>15191</c:v>
                </c:pt>
                <c:pt idx="41">
                  <c:v>15201</c:v>
                </c:pt>
                <c:pt idx="42">
                  <c:v>16036</c:v>
                </c:pt>
                <c:pt idx="43">
                  <c:v>16400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0">
                  <c:v>-0.21075700000073994</c:v>
                </c:pt>
                <c:pt idx="1">
                  <c:v>0.10810699999638018</c:v>
                </c:pt>
                <c:pt idx="12">
                  <c:v>-0.11076799999864306</c:v>
                </c:pt>
                <c:pt idx="15">
                  <c:v>-5.3890999995928723E-2</c:v>
                </c:pt>
                <c:pt idx="18">
                  <c:v>-2.5863000002573244E-2</c:v>
                </c:pt>
                <c:pt idx="22">
                  <c:v>-3.6297000006015878E-2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7C-44A5-955D-CEDD90E4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305952"/>
        <c:axId val="1"/>
      </c:scatterChart>
      <c:valAx>
        <c:axId val="586305952"/>
        <c:scaling>
          <c:orientation val="minMax"/>
          <c:max val="14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2680528078748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80698835274545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305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75891012791453"/>
          <c:y val="0.92024539877300615"/>
          <c:w val="0.8003334774500940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19050</xdr:rowOff>
    </xdr:from>
    <xdr:to>
      <xdr:col>16</xdr:col>
      <xdr:colOff>219075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A56A7D63-9D60-03EA-042B-16F2907D4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323850</xdr:colOff>
      <xdr:row>0</xdr:row>
      <xdr:rowOff>0</xdr:rowOff>
    </xdr:from>
    <xdr:to>
      <xdr:col>24</xdr:col>
      <xdr:colOff>590550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C8800E6D-2C0A-9F4E-82A0-25418A2A0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03.pdf" TargetMode="External"/><Relationship Id="rId3" Type="http://schemas.openxmlformats.org/officeDocument/2006/relationships/hyperlink" Target="http://www.konkoly.hu/cgi-bin/IBVS?5357" TargetMode="External"/><Relationship Id="rId7" Type="http://schemas.openxmlformats.org/officeDocument/2006/relationships/hyperlink" Target="http://www.konkoly.hu/cgi-bin/IBVS?535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konkoly.hu/cgi-bin/IBVS?5357" TargetMode="External"/><Relationship Id="rId1" Type="http://schemas.openxmlformats.org/officeDocument/2006/relationships/hyperlink" Target="http://www.konkoly.hu/cgi-bin/IBVS?5287" TargetMode="External"/><Relationship Id="rId6" Type="http://schemas.openxmlformats.org/officeDocument/2006/relationships/hyperlink" Target="http://www.konkoly.hu/cgi-bin/IBVS?5357" TargetMode="External"/><Relationship Id="rId11" Type="http://schemas.openxmlformats.org/officeDocument/2006/relationships/hyperlink" Target="http://www.bav-astro.de/sfs/BAVM_link.php?BAVMnr=228" TargetMode="External"/><Relationship Id="rId5" Type="http://schemas.openxmlformats.org/officeDocument/2006/relationships/hyperlink" Target="http://www.konkoly.hu/cgi-bin/IBVS?5357" TargetMode="External"/><Relationship Id="rId10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vsolj.cetus-net.org/no40.pdf" TargetMode="External"/><Relationship Id="rId9" Type="http://schemas.openxmlformats.org/officeDocument/2006/relationships/hyperlink" Target="http://www.konkoly.hu/cgi-bin/IBVS?5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746"/>
  <sheetViews>
    <sheetView tabSelected="1" workbookViewId="0">
      <pane xSplit="14" ySplit="22" topLeftCell="O5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7.85546875" customWidth="1"/>
    <col min="2" max="2" width="5.140625" customWidth="1"/>
    <col min="3" max="3" width="14.1406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45</v>
      </c>
    </row>
    <row r="2" spans="1:6" x14ac:dyDescent="0.2">
      <c r="A2" t="s">
        <v>24</v>
      </c>
      <c r="B2" s="24" t="s">
        <v>52</v>
      </c>
    </row>
    <row r="4" spans="1:6" ht="14.25" thickTop="1" thickBot="1" x14ac:dyDescent="0.25">
      <c r="A4" s="6" t="s">
        <v>0</v>
      </c>
      <c r="C4" s="3">
        <v>30495.651000000002</v>
      </c>
      <c r="D4" s="4">
        <v>1.7992109999999999</v>
      </c>
    </row>
    <row r="5" spans="1:6" ht="13.5" thickTop="1" x14ac:dyDescent="0.2">
      <c r="A5" s="11" t="s">
        <v>46</v>
      </c>
      <c r="B5" s="12"/>
      <c r="C5" s="13">
        <v>-9.5</v>
      </c>
      <c r="D5" s="12" t="s">
        <v>47</v>
      </c>
    </row>
    <row r="6" spans="1:6" x14ac:dyDescent="0.2">
      <c r="A6" s="6" t="s">
        <v>1</v>
      </c>
    </row>
    <row r="7" spans="1:6" x14ac:dyDescent="0.2">
      <c r="A7" t="s">
        <v>2</v>
      </c>
      <c r="C7">
        <v>30495.651000000002</v>
      </c>
    </row>
    <row r="8" spans="1:6" x14ac:dyDescent="0.2">
      <c r="A8" t="s">
        <v>3</v>
      </c>
      <c r="C8">
        <v>1.7992109999999999</v>
      </c>
    </row>
    <row r="9" spans="1:6" x14ac:dyDescent="0.2">
      <c r="A9" s="27" t="s">
        <v>54</v>
      </c>
      <c r="B9" s="28">
        <v>40</v>
      </c>
      <c r="C9" s="26" t="str">
        <f>"F"&amp;B9</f>
        <v>F40</v>
      </c>
      <c r="D9" s="9" t="str">
        <f>"G"&amp;B9</f>
        <v>G40</v>
      </c>
    </row>
    <row r="10" spans="1:6" ht="13.5" thickBot="1" x14ac:dyDescent="0.25">
      <c r="A10" s="12"/>
      <c r="B10" s="12"/>
      <c r="C10" s="5" t="s">
        <v>20</v>
      </c>
      <c r="D10" s="5" t="s">
        <v>21</v>
      </c>
      <c r="E10" s="12"/>
    </row>
    <row r="11" spans="1:6" x14ac:dyDescent="0.2">
      <c r="A11" s="12" t="s">
        <v>16</v>
      </c>
      <c r="B11" s="12"/>
      <c r="C11" s="25">
        <f ca="1">INTERCEPT(INDIRECT($D$9):G992,INDIRECT($C$9):F992)</f>
        <v>8.3553313409448549E-2</v>
      </c>
      <c r="D11" s="14"/>
      <c r="E11" s="12"/>
    </row>
    <row r="12" spans="1:6" x14ac:dyDescent="0.2">
      <c r="A12" s="12" t="s">
        <v>17</v>
      </c>
      <c r="B12" s="12"/>
      <c r="C12" s="25">
        <f ca="1">SLOPE(INDIRECT($D$9):G992,INDIRECT($C$9):F992)</f>
        <v>-1.1833904530863266E-5</v>
      </c>
      <c r="D12" s="14"/>
      <c r="E12" s="12"/>
    </row>
    <row r="13" spans="1:6" x14ac:dyDescent="0.2">
      <c r="A13" s="12" t="s">
        <v>19</v>
      </c>
      <c r="B13" s="12"/>
      <c r="C13" s="14" t="s">
        <v>14</v>
      </c>
    </row>
    <row r="14" spans="1:6" x14ac:dyDescent="0.2">
      <c r="A14" s="12"/>
      <c r="B14" s="12"/>
      <c r="C14" s="12"/>
    </row>
    <row r="15" spans="1:6" x14ac:dyDescent="0.2">
      <c r="A15" s="15" t="s">
        <v>18</v>
      </c>
      <c r="B15" s="12"/>
      <c r="C15" s="16">
        <f ca="1">(C7+C11)+(C8+C12)*INT(MAX(F21:F3533))</f>
        <v>60002.600877279096</v>
      </c>
      <c r="E15" s="17" t="s">
        <v>56</v>
      </c>
      <c r="F15" s="13">
        <v>1</v>
      </c>
    </row>
    <row r="16" spans="1:6" x14ac:dyDescent="0.2">
      <c r="A16" s="19" t="s">
        <v>4</v>
      </c>
      <c r="B16" s="12"/>
      <c r="C16" s="20">
        <f ca="1">+C8+C12</f>
        <v>1.7991991660954689</v>
      </c>
      <c r="E16" s="17" t="s">
        <v>48</v>
      </c>
      <c r="F16" s="18">
        <f ca="1">NOW()+15018.5+$C$5/24</f>
        <v>60307.716770254628</v>
      </c>
    </row>
    <row r="17" spans="1:21" ht="13.5" thickBot="1" x14ac:dyDescent="0.25">
      <c r="A17" s="17" t="s">
        <v>44</v>
      </c>
      <c r="B17" s="12"/>
      <c r="C17" s="12">
        <f>COUNT(C21:C2191)</f>
        <v>44</v>
      </c>
      <c r="E17" s="17" t="s">
        <v>57</v>
      </c>
      <c r="F17" s="18">
        <f ca="1">ROUND(2*(F16-$C$7)/$C$8,0)/2+F15</f>
        <v>16570.5</v>
      </c>
    </row>
    <row r="18" spans="1:21" ht="14.25" thickTop="1" thickBot="1" x14ac:dyDescent="0.25">
      <c r="A18" s="19" t="s">
        <v>5</v>
      </c>
      <c r="B18" s="12"/>
      <c r="C18" s="22">
        <f ca="1">+C15</f>
        <v>60002.600877279096</v>
      </c>
      <c r="D18" s="23">
        <f ca="1">+C16</f>
        <v>1.7991991660954689</v>
      </c>
      <c r="E18" s="17" t="s">
        <v>49</v>
      </c>
      <c r="F18" s="9">
        <f ca="1">ROUND(2*(F16-$C$15)/$C$16,0)/2+F15</f>
        <v>170.5</v>
      </c>
    </row>
    <row r="19" spans="1:21" ht="13.5" thickTop="1" x14ac:dyDescent="0.2">
      <c r="E19" s="17" t="s">
        <v>50</v>
      </c>
      <c r="F19" s="21">
        <f ca="1">+$C$15+$C$16*F18-15018.5-$C$5/24</f>
        <v>45291.260168431712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66</v>
      </c>
      <c r="I20" s="8" t="s">
        <v>69</v>
      </c>
      <c r="J20" s="8" t="s">
        <v>63</v>
      </c>
      <c r="K20" s="8" t="s">
        <v>61</v>
      </c>
      <c r="L20" s="8" t="s">
        <v>25</v>
      </c>
      <c r="M20" s="8" t="s">
        <v>26</v>
      </c>
      <c r="N20" s="8" t="s">
        <v>38</v>
      </c>
      <c r="O20" s="8" t="s">
        <v>23</v>
      </c>
      <c r="P20" s="7" t="s">
        <v>22</v>
      </c>
      <c r="Q20" s="5" t="s">
        <v>15</v>
      </c>
      <c r="U20" s="45" t="s">
        <v>215</v>
      </c>
    </row>
    <row r="21" spans="1:21" x14ac:dyDescent="0.2">
      <c r="A21" s="42" t="s">
        <v>76</v>
      </c>
      <c r="B21" s="44" t="s">
        <v>41</v>
      </c>
      <c r="C21" s="43">
        <v>20576.39</v>
      </c>
      <c r="D21" s="43" t="s">
        <v>69</v>
      </c>
      <c r="E21">
        <f t="shared" ref="E21:E56" si="0">+(C21-C$7)/C$8</f>
        <v>-5513.1171385679627</v>
      </c>
      <c r="F21">
        <f t="shared" ref="F21:F62" si="1">ROUND(2*E21,0)/2</f>
        <v>-5513</v>
      </c>
      <c r="O21">
        <f t="shared" ref="O21:O56" ca="1" si="2">+C$11+C$12*F21</f>
        <v>0.14879362908809773</v>
      </c>
      <c r="Q21" s="2">
        <f t="shared" ref="Q21:Q56" si="3">+C21-15018.5</f>
        <v>5557.8899999999994</v>
      </c>
      <c r="U21">
        <f>+C21-(C$7+F21*C$8)</f>
        <v>-0.21075700000073994</v>
      </c>
    </row>
    <row r="22" spans="1:21" x14ac:dyDescent="0.2">
      <c r="A22" s="42" t="s">
        <v>81</v>
      </c>
      <c r="B22" s="44" t="s">
        <v>41</v>
      </c>
      <c r="C22" s="43">
        <v>20893.37</v>
      </c>
      <c r="D22" s="43" t="s">
        <v>69</v>
      </c>
      <c r="E22">
        <f t="shared" si="0"/>
        <v>-5336.9399142179564</v>
      </c>
      <c r="F22">
        <f t="shared" si="1"/>
        <v>-5337</v>
      </c>
      <c r="O22">
        <f t="shared" ca="1" si="2"/>
        <v>0.14671086189066579</v>
      </c>
      <c r="Q22" s="2">
        <f t="shared" si="3"/>
        <v>5874.869999999999</v>
      </c>
      <c r="U22">
        <f>+C22-(C$7+F22*C$8)</f>
        <v>0.10810699999638018</v>
      </c>
    </row>
    <row r="23" spans="1:21" x14ac:dyDescent="0.2">
      <c r="A23" s="42" t="s">
        <v>81</v>
      </c>
      <c r="B23" s="44" t="s">
        <v>41</v>
      </c>
      <c r="C23" s="43">
        <v>20920.36</v>
      </c>
      <c r="D23" s="43" t="s">
        <v>69</v>
      </c>
      <c r="E23">
        <f t="shared" si="0"/>
        <v>-5321.9388943264585</v>
      </c>
      <c r="F23">
        <f t="shared" si="1"/>
        <v>-5322</v>
      </c>
      <c r="G23">
        <f>+C23-(C$7+F23*C$8)</f>
        <v>0.1099419999991369</v>
      </c>
      <c r="I23">
        <f>G23</f>
        <v>0.1099419999991369</v>
      </c>
      <c r="O23">
        <f t="shared" ca="1" si="2"/>
        <v>0.14653335332270284</v>
      </c>
      <c r="Q23" s="2">
        <f t="shared" si="3"/>
        <v>5901.8600000000006</v>
      </c>
    </row>
    <row r="24" spans="1:21" x14ac:dyDescent="0.2">
      <c r="A24" s="42" t="s">
        <v>81</v>
      </c>
      <c r="B24" s="44" t="s">
        <v>41</v>
      </c>
      <c r="C24" s="43">
        <v>26035.35</v>
      </c>
      <c r="D24" s="43" t="s">
        <v>69</v>
      </c>
      <c r="E24">
        <f t="shared" si="0"/>
        <v>-2479.0316422031674</v>
      </c>
      <c r="F24">
        <f t="shared" si="1"/>
        <v>-2479</v>
      </c>
      <c r="G24">
        <f>+C24-(C$7+F24*C$8)</f>
        <v>-5.6931000002805376E-2</v>
      </c>
      <c r="I24">
        <f>G24</f>
        <v>-5.6931000002805376E-2</v>
      </c>
      <c r="O24">
        <f t="shared" ca="1" si="2"/>
        <v>0.11288956274145859</v>
      </c>
      <c r="Q24" s="2">
        <f t="shared" si="3"/>
        <v>11016.849999999999</v>
      </c>
    </row>
    <row r="25" spans="1:21" x14ac:dyDescent="0.2">
      <c r="A25" s="42" t="s">
        <v>92</v>
      </c>
      <c r="B25" s="44" t="s">
        <v>41</v>
      </c>
      <c r="C25" s="43">
        <v>30495.645</v>
      </c>
      <c r="D25" s="43" t="s">
        <v>69</v>
      </c>
      <c r="E25">
        <f t="shared" si="0"/>
        <v>-3.3347950858583909E-3</v>
      </c>
      <c r="F25">
        <f t="shared" si="1"/>
        <v>0</v>
      </c>
      <c r="G25">
        <f>+C25-(C$7+F25*C$8)</f>
        <v>-6.0000000012223609E-3</v>
      </c>
      <c r="I25">
        <f>G25</f>
        <v>-6.0000000012223609E-3</v>
      </c>
      <c r="O25">
        <f t="shared" ca="1" si="2"/>
        <v>8.3553313409448549E-2</v>
      </c>
      <c r="Q25" s="2">
        <f t="shared" si="3"/>
        <v>15477.145</v>
      </c>
    </row>
    <row r="26" spans="1:21" x14ac:dyDescent="0.2">
      <c r="A26" t="s">
        <v>12</v>
      </c>
      <c r="C26" s="10">
        <v>30495.651000000002</v>
      </c>
      <c r="D26" s="10" t="s">
        <v>14</v>
      </c>
      <c r="E26">
        <f t="shared" si="0"/>
        <v>0</v>
      </c>
      <c r="F26">
        <f t="shared" si="1"/>
        <v>0</v>
      </c>
      <c r="H26" s="9">
        <v>0</v>
      </c>
      <c r="O26">
        <f t="shared" ca="1" si="2"/>
        <v>8.3553313409448549E-2</v>
      </c>
      <c r="Q26" s="2">
        <f t="shared" si="3"/>
        <v>15477.151000000002</v>
      </c>
    </row>
    <row r="27" spans="1:21" x14ac:dyDescent="0.2">
      <c r="A27" s="42" t="s">
        <v>92</v>
      </c>
      <c r="B27" s="44" t="s">
        <v>41</v>
      </c>
      <c r="C27" s="43">
        <v>30736.736000000001</v>
      </c>
      <c r="D27" s="43" t="s">
        <v>69</v>
      </c>
      <c r="E27">
        <f t="shared" si="0"/>
        <v>133.9948455183962</v>
      </c>
      <c r="F27">
        <f t="shared" si="1"/>
        <v>134</v>
      </c>
      <c r="G27">
        <f t="shared" ref="G27:G32" si="4">+C27-(C$7+F27*C$8)</f>
        <v>-9.2740000000048894E-3</v>
      </c>
      <c r="I27">
        <f t="shared" ref="I27:I32" si="5">G27</f>
        <v>-9.2740000000048894E-3</v>
      </c>
      <c r="O27">
        <f t="shared" ca="1" si="2"/>
        <v>8.1967570202312864E-2</v>
      </c>
      <c r="Q27" s="2">
        <f t="shared" si="3"/>
        <v>15718.236000000001</v>
      </c>
    </row>
    <row r="28" spans="1:21" x14ac:dyDescent="0.2">
      <c r="A28" s="42" t="s">
        <v>92</v>
      </c>
      <c r="B28" s="44" t="s">
        <v>41</v>
      </c>
      <c r="C28" s="43">
        <v>31497.812000000002</v>
      </c>
      <c r="D28" s="43" t="s">
        <v>69</v>
      </c>
      <c r="E28">
        <f t="shared" si="0"/>
        <v>557.00026289301263</v>
      </c>
      <c r="F28">
        <f t="shared" si="1"/>
        <v>557</v>
      </c>
      <c r="G28">
        <f t="shared" si="4"/>
        <v>4.7300000005634502E-4</v>
      </c>
      <c r="I28">
        <f t="shared" si="5"/>
        <v>4.7300000005634502E-4</v>
      </c>
      <c r="O28">
        <f t="shared" ca="1" si="2"/>
        <v>7.6961828585757702E-2</v>
      </c>
      <c r="Q28" s="2">
        <f t="shared" si="3"/>
        <v>16479.312000000002</v>
      </c>
    </row>
    <row r="29" spans="1:21" x14ac:dyDescent="0.2">
      <c r="A29" s="42" t="s">
        <v>92</v>
      </c>
      <c r="B29" s="44" t="s">
        <v>41</v>
      </c>
      <c r="C29" s="43">
        <v>32269.675999999999</v>
      </c>
      <c r="D29" s="43" t="s">
        <v>69</v>
      </c>
      <c r="E29">
        <f t="shared" si="0"/>
        <v>986.00164183077914</v>
      </c>
      <c r="F29">
        <f t="shared" si="1"/>
        <v>986</v>
      </c>
      <c r="G29">
        <f t="shared" si="4"/>
        <v>2.9539999995904509E-3</v>
      </c>
      <c r="I29">
        <f t="shared" si="5"/>
        <v>2.9539999995904509E-3</v>
      </c>
      <c r="O29">
        <f t="shared" ca="1" si="2"/>
        <v>7.1885083542017364E-2</v>
      </c>
      <c r="Q29" s="2">
        <f t="shared" si="3"/>
        <v>17251.175999999999</v>
      </c>
    </row>
    <row r="30" spans="1:21" x14ac:dyDescent="0.2">
      <c r="A30" s="42" t="s">
        <v>92</v>
      </c>
      <c r="B30" s="44" t="s">
        <v>41</v>
      </c>
      <c r="C30" s="43">
        <v>33003.748</v>
      </c>
      <c r="D30" s="43" t="s">
        <v>69</v>
      </c>
      <c r="E30">
        <f t="shared" si="0"/>
        <v>1393.9982581253662</v>
      </c>
      <c r="F30">
        <f t="shared" si="1"/>
        <v>1394</v>
      </c>
      <c r="G30">
        <f t="shared" si="4"/>
        <v>-3.1339999986812472E-3</v>
      </c>
      <c r="I30">
        <f t="shared" si="5"/>
        <v>-3.1339999986812472E-3</v>
      </c>
      <c r="O30">
        <f t="shared" ca="1" si="2"/>
        <v>6.7056850493425163E-2</v>
      </c>
      <c r="Q30" s="2">
        <f t="shared" si="3"/>
        <v>17985.248</v>
      </c>
    </row>
    <row r="31" spans="1:21" x14ac:dyDescent="0.2">
      <c r="A31" s="42" t="s">
        <v>92</v>
      </c>
      <c r="B31" s="44" t="s">
        <v>41</v>
      </c>
      <c r="C31" s="43">
        <v>35934.667999999998</v>
      </c>
      <c r="D31" s="43" t="s">
        <v>69</v>
      </c>
      <c r="E31">
        <f t="shared" si="0"/>
        <v>3023.0011933008395</v>
      </c>
      <c r="F31">
        <f t="shared" si="1"/>
        <v>3023</v>
      </c>
      <c r="G31">
        <f t="shared" si="4"/>
        <v>2.1469999992405064E-3</v>
      </c>
      <c r="I31">
        <f t="shared" si="5"/>
        <v>2.1469999992405064E-3</v>
      </c>
      <c r="O31">
        <f t="shared" ca="1" si="2"/>
        <v>4.7779420012648899E-2</v>
      </c>
      <c r="Q31" s="2">
        <f t="shared" si="3"/>
        <v>20916.167999999998</v>
      </c>
    </row>
    <row r="32" spans="1:21" x14ac:dyDescent="0.2">
      <c r="A32" s="42" t="s">
        <v>113</v>
      </c>
      <c r="B32" s="44" t="s">
        <v>41</v>
      </c>
      <c r="C32" s="43">
        <v>44646.430999999997</v>
      </c>
      <c r="D32" s="43" t="s">
        <v>69</v>
      </c>
      <c r="E32">
        <f t="shared" si="0"/>
        <v>7864.9919325748879</v>
      </c>
      <c r="F32">
        <f t="shared" si="1"/>
        <v>7865</v>
      </c>
      <c r="G32">
        <f t="shared" si="4"/>
        <v>-1.4515000002575107E-2</v>
      </c>
      <c r="I32">
        <f t="shared" si="5"/>
        <v>-1.4515000002575107E-2</v>
      </c>
      <c r="O32">
        <f t="shared" ca="1" si="2"/>
        <v>-9.5203457257910379E-3</v>
      </c>
      <c r="Q32" s="2">
        <f t="shared" si="3"/>
        <v>29627.930999999997</v>
      </c>
    </row>
    <row r="33" spans="1:30" x14ac:dyDescent="0.2">
      <c r="A33" t="s">
        <v>28</v>
      </c>
      <c r="C33" s="10">
        <v>45407.400999999998</v>
      </c>
      <c r="D33" s="10"/>
      <c r="E33">
        <f t="shared" si="0"/>
        <v>8287.9384352363322</v>
      </c>
      <c r="F33">
        <f t="shared" si="1"/>
        <v>8288</v>
      </c>
      <c r="O33">
        <f t="shared" ca="1" si="2"/>
        <v>-1.45260873423462E-2</v>
      </c>
      <c r="Q33" s="2">
        <f t="shared" si="3"/>
        <v>30388.900999999998</v>
      </c>
      <c r="U33" s="9">
        <v>-0.11076799999864306</v>
      </c>
      <c r="Z33" t="s">
        <v>27</v>
      </c>
      <c r="AD33" t="s">
        <v>29</v>
      </c>
    </row>
    <row r="34" spans="1:30" x14ac:dyDescent="0.2">
      <c r="A34" t="s">
        <v>30</v>
      </c>
      <c r="C34" s="10">
        <v>47613.305</v>
      </c>
      <c r="D34" s="10"/>
      <c r="E34">
        <f t="shared" si="0"/>
        <v>9513.9780714991175</v>
      </c>
      <c r="F34">
        <f t="shared" si="1"/>
        <v>9514</v>
      </c>
      <c r="G34">
        <f>+C34-(C$7+F34*C$8)</f>
        <v>-3.945400000520749E-2</v>
      </c>
      <c r="I34">
        <f>G34</f>
        <v>-3.945400000520749E-2</v>
      </c>
      <c r="O34">
        <f t="shared" ca="1" si="2"/>
        <v>-2.903445429718457E-2</v>
      </c>
      <c r="Q34" s="2">
        <f t="shared" si="3"/>
        <v>32594.805</v>
      </c>
      <c r="Z34" t="s">
        <v>27</v>
      </c>
      <c r="AD34" t="s">
        <v>29</v>
      </c>
    </row>
    <row r="35" spans="1:30" x14ac:dyDescent="0.2">
      <c r="A35" t="s">
        <v>31</v>
      </c>
      <c r="C35" s="10">
        <v>47944.358</v>
      </c>
      <c r="D35" s="10"/>
      <c r="E35">
        <f t="shared" si="0"/>
        <v>9697.9770577214113</v>
      </c>
      <c r="F35">
        <f t="shared" si="1"/>
        <v>9698</v>
      </c>
      <c r="G35">
        <f>+C35-(C$7+F35*C$8)</f>
        <v>-4.1277999996964354E-2</v>
      </c>
      <c r="I35">
        <f>G35</f>
        <v>-4.1277999996964354E-2</v>
      </c>
      <c r="O35">
        <f t="shared" ca="1" si="2"/>
        <v>-3.1211892730863403E-2</v>
      </c>
      <c r="Q35" s="2">
        <f t="shared" si="3"/>
        <v>32925.858</v>
      </c>
      <c r="Z35" t="s">
        <v>27</v>
      </c>
      <c r="AD35" t="s">
        <v>29</v>
      </c>
    </row>
    <row r="36" spans="1:30" x14ac:dyDescent="0.2">
      <c r="A36" t="s">
        <v>31</v>
      </c>
      <c r="C36" s="10">
        <v>48273.601000000002</v>
      </c>
      <c r="D36" s="10"/>
      <c r="E36">
        <f t="shared" si="0"/>
        <v>9880.9700474263445</v>
      </c>
      <c r="F36">
        <f t="shared" si="1"/>
        <v>9881</v>
      </c>
      <c r="O36">
        <f t="shared" ca="1" si="2"/>
        <v>-3.337749726001138E-2</v>
      </c>
      <c r="Q36" s="2">
        <f t="shared" si="3"/>
        <v>33255.101000000002</v>
      </c>
      <c r="U36">
        <f>+C36-(C$7+F36*C$8)</f>
        <v>-5.3890999995928723E-2</v>
      </c>
      <c r="Z36" t="s">
        <v>27</v>
      </c>
      <c r="AD36" t="s">
        <v>29</v>
      </c>
    </row>
    <row r="37" spans="1:30" x14ac:dyDescent="0.2">
      <c r="A37" t="s">
        <v>32</v>
      </c>
      <c r="C37" s="10">
        <v>48356.38</v>
      </c>
      <c r="D37" s="10"/>
      <c r="E37">
        <f t="shared" si="0"/>
        <v>9926.9785478190151</v>
      </c>
      <c r="F37">
        <f t="shared" si="1"/>
        <v>9927</v>
      </c>
      <c r="G37">
        <f>+C37-(C$7+F37*C$8)</f>
        <v>-3.8596999998844694E-2</v>
      </c>
      <c r="I37">
        <f>G37</f>
        <v>-3.8596999998844694E-2</v>
      </c>
      <c r="O37">
        <f t="shared" ca="1" si="2"/>
        <v>-3.3921856868431091E-2</v>
      </c>
      <c r="Q37" s="2">
        <f t="shared" si="3"/>
        <v>33337.879999999997</v>
      </c>
      <c r="Z37" t="s">
        <v>27</v>
      </c>
      <c r="AD37" t="s">
        <v>29</v>
      </c>
    </row>
    <row r="38" spans="1:30" x14ac:dyDescent="0.2">
      <c r="A38" t="s">
        <v>33</v>
      </c>
      <c r="C38" s="10">
        <v>49781.356</v>
      </c>
      <c r="D38" s="10"/>
      <c r="E38">
        <f t="shared" si="0"/>
        <v>10718.979041368688</v>
      </c>
      <c r="F38">
        <f t="shared" si="1"/>
        <v>10719</v>
      </c>
      <c r="G38">
        <f>+C38-(C$7+F38*C$8)</f>
        <v>-3.7708999996539205E-2</v>
      </c>
      <c r="I38">
        <f>G38</f>
        <v>-3.7708999996539205E-2</v>
      </c>
      <c r="O38">
        <f t="shared" ca="1" si="2"/>
        <v>-4.3294309256874802E-2</v>
      </c>
      <c r="Q38" s="2">
        <f t="shared" si="3"/>
        <v>34762.856</v>
      </c>
      <c r="Z38" t="s">
        <v>27</v>
      </c>
      <c r="AD38" t="s">
        <v>29</v>
      </c>
    </row>
    <row r="39" spans="1:30" x14ac:dyDescent="0.2">
      <c r="A39" t="s">
        <v>34</v>
      </c>
      <c r="C39" s="10">
        <v>50166.398999999998</v>
      </c>
      <c r="D39" s="10"/>
      <c r="E39">
        <f t="shared" si="0"/>
        <v>10932.985625365784</v>
      </c>
      <c r="F39">
        <f t="shared" si="1"/>
        <v>10933</v>
      </c>
      <c r="O39">
        <f t="shared" ca="1" si="2"/>
        <v>-4.5826764826479544E-2</v>
      </c>
      <c r="Q39" s="2">
        <f t="shared" si="3"/>
        <v>35147.898999999998</v>
      </c>
      <c r="U39">
        <f>+C39-(C$7+F39*C$8)</f>
        <v>-2.5863000002573244E-2</v>
      </c>
      <c r="Z39" t="s">
        <v>27</v>
      </c>
      <c r="AD39" t="s">
        <v>29</v>
      </c>
    </row>
    <row r="40" spans="1:30" x14ac:dyDescent="0.2">
      <c r="A40" s="42" t="s">
        <v>147</v>
      </c>
      <c r="B40" s="44" t="s">
        <v>41</v>
      </c>
      <c r="C40" s="43">
        <v>50515.416700000002</v>
      </c>
      <c r="D40" s="43" t="s">
        <v>69</v>
      </c>
      <c r="E40">
        <f t="shared" si="0"/>
        <v>11126.969377132533</v>
      </c>
      <c r="F40">
        <f t="shared" si="1"/>
        <v>11127</v>
      </c>
      <c r="G40">
        <f>+C40-(C$7+F40*C$8)</f>
        <v>-5.5097000004025176E-2</v>
      </c>
      <c r="J40">
        <f>G40</f>
        <v>-5.5097000004025176E-2</v>
      </c>
      <c r="O40">
        <f t="shared" ca="1" si="2"/>
        <v>-4.8122542305467003E-2</v>
      </c>
      <c r="Q40" s="2">
        <f t="shared" si="3"/>
        <v>35496.916700000002</v>
      </c>
    </row>
    <row r="41" spans="1:30" x14ac:dyDescent="0.2">
      <c r="A41" s="42" t="s">
        <v>147</v>
      </c>
      <c r="B41" s="44" t="s">
        <v>41</v>
      </c>
      <c r="C41" s="43">
        <v>50515.4202</v>
      </c>
      <c r="D41" s="43" t="s">
        <v>69</v>
      </c>
      <c r="E41">
        <f t="shared" si="0"/>
        <v>11126.971322429665</v>
      </c>
      <c r="F41">
        <f t="shared" si="1"/>
        <v>11127</v>
      </c>
      <c r="G41">
        <f>+C41-(C$7+F41*C$8)</f>
        <v>-5.1597000005131122E-2</v>
      </c>
      <c r="J41">
        <f>G41</f>
        <v>-5.1597000005131122E-2</v>
      </c>
      <c r="O41">
        <f t="shared" ca="1" si="2"/>
        <v>-4.8122542305467003E-2</v>
      </c>
      <c r="Q41" s="2">
        <f t="shared" si="3"/>
        <v>35496.9202</v>
      </c>
    </row>
    <row r="42" spans="1:30" x14ac:dyDescent="0.2">
      <c r="A42" s="42" t="s">
        <v>147</v>
      </c>
      <c r="B42" s="44" t="s">
        <v>41</v>
      </c>
      <c r="C42" s="43">
        <v>50515.423699999999</v>
      </c>
      <c r="D42" s="43" t="s">
        <v>69</v>
      </c>
      <c r="E42">
        <f t="shared" si="0"/>
        <v>11126.973267726797</v>
      </c>
      <c r="F42">
        <f t="shared" si="1"/>
        <v>11127</v>
      </c>
      <c r="G42">
        <f>+C42-(C$7+F42*C$8)</f>
        <v>-4.8097000006237067E-2</v>
      </c>
      <c r="J42">
        <f>G42</f>
        <v>-4.8097000006237067E-2</v>
      </c>
      <c r="O42">
        <f t="shared" ca="1" si="2"/>
        <v>-4.8122542305467003E-2</v>
      </c>
      <c r="Q42" s="2">
        <f t="shared" si="3"/>
        <v>35496.923699999999</v>
      </c>
    </row>
    <row r="43" spans="1:30" x14ac:dyDescent="0.2">
      <c r="A43" s="42" t="s">
        <v>147</v>
      </c>
      <c r="B43" s="44" t="s">
        <v>41</v>
      </c>
      <c r="C43" s="43">
        <v>50515.4355</v>
      </c>
      <c r="D43" s="43" t="s">
        <v>69</v>
      </c>
      <c r="E43">
        <f t="shared" si="0"/>
        <v>11126.979826157132</v>
      </c>
      <c r="F43">
        <f t="shared" si="1"/>
        <v>11127</v>
      </c>
      <c r="J43">
        <f>U43</f>
        <v>-3.6297000006015878E-2</v>
      </c>
      <c r="O43">
        <f t="shared" ca="1" si="2"/>
        <v>-4.8122542305467003E-2</v>
      </c>
      <c r="Q43" s="2">
        <f t="shared" si="3"/>
        <v>35496.9355</v>
      </c>
      <c r="U43">
        <f>+C43-(C$7+F43*C$8)</f>
        <v>-3.6297000006015878E-2</v>
      </c>
    </row>
    <row r="44" spans="1:30" x14ac:dyDescent="0.2">
      <c r="A44" t="s">
        <v>37</v>
      </c>
      <c r="B44" s="14"/>
      <c r="C44" s="10">
        <v>51177.534</v>
      </c>
      <c r="D44" s="10">
        <v>4.0000000000000001E-3</v>
      </c>
      <c r="E44">
        <f t="shared" si="0"/>
        <v>11494.973630107863</v>
      </c>
      <c r="F44">
        <f t="shared" si="1"/>
        <v>11495</v>
      </c>
      <c r="G44">
        <f t="shared" ref="G44:G56" si="6">+C44-(C$7+F44*C$8)</f>
        <v>-4.7445000003790483E-2</v>
      </c>
      <c r="O44">
        <f t="shared" ca="1" si="2"/>
        <v>-5.2477419172824696E-2</v>
      </c>
      <c r="Q44" s="2">
        <f t="shared" si="3"/>
        <v>36159.034</v>
      </c>
      <c r="Z44" t="s">
        <v>35</v>
      </c>
      <c r="AB44" t="s">
        <v>36</v>
      </c>
      <c r="AD44" t="s">
        <v>29</v>
      </c>
    </row>
    <row r="45" spans="1:30" x14ac:dyDescent="0.2">
      <c r="A45" t="s">
        <v>39</v>
      </c>
      <c r="B45" s="14"/>
      <c r="C45" s="10">
        <v>51580.546999999999</v>
      </c>
      <c r="D45" s="10">
        <v>1.6000000000000001E-3</v>
      </c>
      <c r="E45">
        <f t="shared" si="0"/>
        <v>11718.96792538507</v>
      </c>
      <c r="F45">
        <f t="shared" si="1"/>
        <v>11719</v>
      </c>
      <c r="G45">
        <f t="shared" si="6"/>
        <v>-5.7709000000613742E-2</v>
      </c>
      <c r="K45">
        <f>G45</f>
        <v>-5.7709000000613742E-2</v>
      </c>
      <c r="O45">
        <f t="shared" ca="1" si="2"/>
        <v>-5.5128213787738078E-2</v>
      </c>
      <c r="Q45" s="2">
        <f t="shared" si="3"/>
        <v>36562.046999999999</v>
      </c>
    </row>
    <row r="46" spans="1:30" x14ac:dyDescent="0.2">
      <c r="A46" t="s">
        <v>40</v>
      </c>
      <c r="B46" s="14" t="s">
        <v>41</v>
      </c>
      <c r="C46" s="10">
        <v>52258.847300000001</v>
      </c>
      <c r="D46" s="10">
        <v>4.0000000000000002E-4</v>
      </c>
      <c r="E46">
        <f t="shared" si="0"/>
        <v>12095.966676504313</v>
      </c>
      <c r="F46">
        <f t="shared" si="1"/>
        <v>12096</v>
      </c>
      <c r="G46">
        <f t="shared" si="6"/>
        <v>-5.9955999997328036E-2</v>
      </c>
      <c r="K46">
        <f>G46</f>
        <v>-5.9955999997328036E-2</v>
      </c>
      <c r="O46">
        <f t="shared" ca="1" si="2"/>
        <v>-5.9589595795873529E-2</v>
      </c>
      <c r="Q46" s="2">
        <f t="shared" si="3"/>
        <v>37240.347300000001</v>
      </c>
    </row>
    <row r="47" spans="1:30" x14ac:dyDescent="0.2">
      <c r="A47" t="s">
        <v>40</v>
      </c>
      <c r="B47" s="14" t="s">
        <v>42</v>
      </c>
      <c r="C47" s="10">
        <v>52266.946199999998</v>
      </c>
      <c r="D47" s="10">
        <v>1.1999999999999999E-3</v>
      </c>
      <c r="E47">
        <f t="shared" si="0"/>
        <v>12100.468038490204</v>
      </c>
      <c r="F47">
        <f t="shared" si="1"/>
        <v>12100.5</v>
      </c>
      <c r="G47">
        <f t="shared" si="6"/>
        <v>-5.7505500000843313E-2</v>
      </c>
      <c r="K47">
        <f>G47</f>
        <v>-5.7505500000843313E-2</v>
      </c>
      <c r="O47">
        <f t="shared" ca="1" si="2"/>
        <v>-5.9642848366262408E-2</v>
      </c>
      <c r="Q47" s="2">
        <f t="shared" si="3"/>
        <v>37248.446199999998</v>
      </c>
    </row>
    <row r="48" spans="1:30" x14ac:dyDescent="0.2">
      <c r="A48" s="42" t="s">
        <v>184</v>
      </c>
      <c r="B48" s="44" t="s">
        <v>42</v>
      </c>
      <c r="C48" s="43">
        <v>52283.139000000003</v>
      </c>
      <c r="D48" s="43" t="s">
        <v>69</v>
      </c>
      <c r="E48">
        <f t="shared" si="0"/>
        <v>12109.467983466087</v>
      </c>
      <c r="F48">
        <f t="shared" si="1"/>
        <v>12109.5</v>
      </c>
      <c r="G48">
        <f t="shared" si="6"/>
        <v>-5.7604499997978564E-2</v>
      </c>
      <c r="I48">
        <f>G48</f>
        <v>-5.7604499997978564E-2</v>
      </c>
      <c r="O48">
        <f t="shared" ca="1" si="2"/>
        <v>-5.9749353507040165E-2</v>
      </c>
      <c r="Q48" s="2">
        <f t="shared" si="3"/>
        <v>37264.639000000003</v>
      </c>
    </row>
    <row r="49" spans="1:17" x14ac:dyDescent="0.2">
      <c r="A49" t="s">
        <v>40</v>
      </c>
      <c r="B49" s="14" t="s">
        <v>41</v>
      </c>
      <c r="C49" s="10">
        <v>52339.811900000001</v>
      </c>
      <c r="D49" s="10">
        <v>2.4000000000000001E-4</v>
      </c>
      <c r="E49">
        <f t="shared" si="0"/>
        <v>12140.966734863227</v>
      </c>
      <c r="F49">
        <f t="shared" si="1"/>
        <v>12141</v>
      </c>
      <c r="G49">
        <f t="shared" si="6"/>
        <v>-5.9850999998161569E-2</v>
      </c>
      <c r="K49">
        <f>G49</f>
        <v>-5.9850999998161569E-2</v>
      </c>
      <c r="O49">
        <f t="shared" ca="1" si="2"/>
        <v>-6.0122121499762371E-2</v>
      </c>
      <c r="Q49" s="2">
        <f t="shared" si="3"/>
        <v>37321.311900000001</v>
      </c>
    </row>
    <row r="50" spans="1:17" x14ac:dyDescent="0.2">
      <c r="A50" t="s">
        <v>40</v>
      </c>
      <c r="B50" s="14" t="s">
        <v>41</v>
      </c>
      <c r="C50" s="10">
        <v>52589.902000000002</v>
      </c>
      <c r="D50" s="10">
        <v>4.0000000000000002E-4</v>
      </c>
      <c r="E50">
        <f t="shared" si="0"/>
        <v>12279.966607585215</v>
      </c>
      <c r="F50">
        <f t="shared" si="1"/>
        <v>12280</v>
      </c>
      <c r="G50">
        <f t="shared" si="6"/>
        <v>-6.0079999995650724E-2</v>
      </c>
      <c r="K50">
        <f>G50</f>
        <v>-6.0079999995650724E-2</v>
      </c>
      <c r="O50">
        <f t="shared" ca="1" si="2"/>
        <v>-6.1767034229552348E-2</v>
      </c>
      <c r="Q50" s="2">
        <f t="shared" si="3"/>
        <v>37571.402000000002</v>
      </c>
    </row>
    <row r="51" spans="1:17" s="54" customFormat="1" ht="12" customHeight="1" x14ac:dyDescent="0.2">
      <c r="A51" s="54" t="s">
        <v>40</v>
      </c>
      <c r="B51" s="55" t="s">
        <v>41</v>
      </c>
      <c r="C51" s="56">
        <v>52598.897900000004</v>
      </c>
      <c r="D51" s="56">
        <v>2.0000000000000001E-4</v>
      </c>
      <c r="E51" s="54">
        <f t="shared" si="0"/>
        <v>12284.966521436343</v>
      </c>
      <c r="F51" s="54">
        <f t="shared" si="1"/>
        <v>12285</v>
      </c>
      <c r="G51" s="54">
        <f t="shared" si="6"/>
        <v>-6.0234999997192062E-2</v>
      </c>
      <c r="K51" s="54">
        <f>G51</f>
        <v>-6.0234999997192062E-2</v>
      </c>
      <c r="O51" s="54">
        <f t="shared" ca="1" si="2"/>
        <v>-6.1826203752206682E-2</v>
      </c>
      <c r="Q51" s="57">
        <f t="shared" si="3"/>
        <v>37580.397900000004</v>
      </c>
    </row>
    <row r="52" spans="1:17" s="54" customFormat="1" ht="12" customHeight="1" x14ac:dyDescent="0.2">
      <c r="A52" s="58" t="s">
        <v>43</v>
      </c>
      <c r="B52" s="59"/>
      <c r="C52" s="60">
        <v>52688.857799999998</v>
      </c>
      <c r="D52" s="60">
        <v>5.9999999999999995E-4</v>
      </c>
      <c r="E52" s="54">
        <f t="shared" si="0"/>
        <v>12334.966160166872</v>
      </c>
      <c r="F52" s="54">
        <f t="shared" si="1"/>
        <v>12335</v>
      </c>
      <c r="G52" s="54">
        <f t="shared" si="6"/>
        <v>-6.0884999998961575E-2</v>
      </c>
      <c r="K52" s="54">
        <f>G52</f>
        <v>-6.0884999998961575E-2</v>
      </c>
      <c r="O52" s="54">
        <f t="shared" ca="1" si="2"/>
        <v>-6.2417898978749831E-2</v>
      </c>
      <c r="Q52" s="57">
        <f t="shared" si="3"/>
        <v>37670.357799999998</v>
      </c>
    </row>
    <row r="53" spans="1:17" s="54" customFormat="1" ht="12" customHeight="1" x14ac:dyDescent="0.2">
      <c r="A53" s="61" t="s">
        <v>55</v>
      </c>
      <c r="B53" s="62" t="s">
        <v>41</v>
      </c>
      <c r="C53" s="61">
        <v>53408.535000000003</v>
      </c>
      <c r="D53" s="61">
        <v>5.0000000000000001E-3</v>
      </c>
      <c r="E53" s="54">
        <f t="shared" si="0"/>
        <v>12734.962158412773</v>
      </c>
      <c r="F53" s="54">
        <f t="shared" si="1"/>
        <v>12735</v>
      </c>
      <c r="G53" s="54">
        <f t="shared" si="6"/>
        <v>-6.8084999991697259E-2</v>
      </c>
      <c r="I53" s="54">
        <f>G53</f>
        <v>-6.8084999991697259E-2</v>
      </c>
      <c r="O53" s="54">
        <f t="shared" ca="1" si="2"/>
        <v>-6.715146079109513E-2</v>
      </c>
      <c r="Q53" s="57">
        <f t="shared" si="3"/>
        <v>38390.035000000003</v>
      </c>
    </row>
    <row r="54" spans="1:17" s="54" customFormat="1" ht="12" customHeight="1" x14ac:dyDescent="0.2">
      <c r="A54" s="63" t="s">
        <v>51</v>
      </c>
      <c r="B54" s="64" t="s">
        <v>41</v>
      </c>
      <c r="C54" s="60">
        <v>53464.313900000001</v>
      </c>
      <c r="D54" s="60">
        <v>2.9999999999999997E-4</v>
      </c>
      <c r="E54" s="54">
        <f t="shared" si="0"/>
        <v>12765.96402534222</v>
      </c>
      <c r="F54" s="54">
        <f t="shared" si="1"/>
        <v>12766</v>
      </c>
      <c r="G54" s="54">
        <f t="shared" si="6"/>
        <v>-6.4726000004156958E-2</v>
      </c>
      <c r="K54" s="54">
        <f>G54</f>
        <v>-6.4726000004156958E-2</v>
      </c>
      <c r="O54" s="54">
        <f t="shared" ca="1" si="2"/>
        <v>-6.7518311831551908E-2</v>
      </c>
      <c r="Q54" s="57">
        <f t="shared" si="3"/>
        <v>38445.813900000001</v>
      </c>
    </row>
    <row r="55" spans="1:17" s="54" customFormat="1" ht="12" customHeight="1" x14ac:dyDescent="0.2">
      <c r="A55" s="65" t="s">
        <v>53</v>
      </c>
      <c r="B55" s="59" t="s">
        <v>41</v>
      </c>
      <c r="C55" s="65">
        <v>54070.64316</v>
      </c>
      <c r="D55" s="65">
        <v>2.0000000000000001E-4</v>
      </c>
      <c r="E55" s="54">
        <f t="shared" si="0"/>
        <v>13102.961331383589</v>
      </c>
      <c r="F55" s="54">
        <f t="shared" si="1"/>
        <v>13103</v>
      </c>
      <c r="G55" s="54">
        <f t="shared" si="6"/>
        <v>-6.9573000000673346E-2</v>
      </c>
      <c r="K55" s="54">
        <f>G55</f>
        <v>-6.9573000000673346E-2</v>
      </c>
      <c r="O55" s="54">
        <f t="shared" ca="1" si="2"/>
        <v>-7.1506337658452823E-2</v>
      </c>
      <c r="Q55" s="57">
        <f t="shared" si="3"/>
        <v>39052.14316</v>
      </c>
    </row>
    <row r="56" spans="1:17" s="54" customFormat="1" ht="12" customHeight="1" x14ac:dyDescent="0.2">
      <c r="A56" s="63" t="s">
        <v>58</v>
      </c>
      <c r="B56" s="59" t="s">
        <v>41</v>
      </c>
      <c r="C56" s="65">
        <v>55880.636500000001</v>
      </c>
      <c r="D56" s="65">
        <v>2.9999999999999997E-4</v>
      </c>
      <c r="E56" s="54">
        <f t="shared" si="0"/>
        <v>14108.954147123379</v>
      </c>
      <c r="F56" s="54">
        <f t="shared" si="1"/>
        <v>14109</v>
      </c>
      <c r="G56" s="54">
        <f t="shared" si="6"/>
        <v>-8.2499000003736001E-2</v>
      </c>
      <c r="J56" s="54">
        <f>G56</f>
        <v>-8.2499000003736001E-2</v>
      </c>
      <c r="O56" s="54">
        <f t="shared" ca="1" si="2"/>
        <v>-8.3411245616501262E-2</v>
      </c>
      <c r="Q56" s="57">
        <f t="shared" si="3"/>
        <v>40862.136500000001</v>
      </c>
    </row>
    <row r="57" spans="1:17" s="54" customFormat="1" ht="12" customHeight="1" x14ac:dyDescent="0.2">
      <c r="A57" s="46" t="s">
        <v>216</v>
      </c>
      <c r="B57" s="47" t="s">
        <v>42</v>
      </c>
      <c r="C57" s="48">
        <v>57351.474840000003</v>
      </c>
      <c r="D57" s="48">
        <v>1.2999999999999999E-3</v>
      </c>
      <c r="E57" s="54">
        <f t="shared" ref="E57:E62" si="7">+(C57-C$7)/C$8</f>
        <v>14926.44489167752</v>
      </c>
      <c r="F57" s="54">
        <f t="shared" si="1"/>
        <v>14926.5</v>
      </c>
      <c r="G57" s="54">
        <f t="shared" ref="G57:G62" si="8">+C57-(C$7+F57*C$8)</f>
        <v>-9.9151499998697545E-2</v>
      </c>
      <c r="K57" s="54">
        <f t="shared" ref="K57:K62" si="9">G57</f>
        <v>-9.9151499998697545E-2</v>
      </c>
      <c r="O57" s="54">
        <f t="shared" ref="O57:O62" ca="1" si="10">+C$11+C$12*F57</f>
        <v>-9.3085462570482003E-2</v>
      </c>
      <c r="Q57" s="57">
        <f t="shared" ref="Q57:Q62" si="11">+C57-15018.5</f>
        <v>42332.974840000003</v>
      </c>
    </row>
    <row r="58" spans="1:17" s="54" customFormat="1" ht="12" customHeight="1" x14ac:dyDescent="0.2">
      <c r="A58" s="49" t="s">
        <v>217</v>
      </c>
      <c r="B58" s="50" t="s">
        <v>41</v>
      </c>
      <c r="C58" s="51">
        <v>57800.379980000202</v>
      </c>
      <c r="D58" s="51">
        <v>2.0000000000000001E-4</v>
      </c>
      <c r="E58" s="54">
        <f t="shared" si="7"/>
        <v>15175.946000774897</v>
      </c>
      <c r="F58" s="54">
        <f t="shared" si="1"/>
        <v>15176</v>
      </c>
      <c r="G58" s="54">
        <f t="shared" si="8"/>
        <v>-9.7155999799724668E-2</v>
      </c>
      <c r="K58" s="54">
        <f t="shared" si="9"/>
        <v>-9.7155999799724668E-2</v>
      </c>
      <c r="O58" s="54">
        <f t="shared" ca="1" si="10"/>
        <v>-9.6038021750932373E-2</v>
      </c>
      <c r="Q58" s="57">
        <f t="shared" si="11"/>
        <v>42781.879980000202</v>
      </c>
    </row>
    <row r="59" spans="1:17" s="54" customFormat="1" ht="12" customHeight="1" x14ac:dyDescent="0.2">
      <c r="A59" s="49" t="s">
        <v>217</v>
      </c>
      <c r="B59" s="50" t="s">
        <v>41</v>
      </c>
      <c r="C59" s="51">
        <v>57800.380200000014</v>
      </c>
      <c r="D59" s="51">
        <v>2.9999999999999997E-4</v>
      </c>
      <c r="E59" s="54">
        <f t="shared" si="7"/>
        <v>15175.946123050611</v>
      </c>
      <c r="F59" s="54">
        <f t="shared" si="1"/>
        <v>15176</v>
      </c>
      <c r="G59" s="54">
        <f t="shared" si="8"/>
        <v>-9.6935999987181276E-2</v>
      </c>
      <c r="K59" s="54">
        <f t="shared" si="9"/>
        <v>-9.6935999987181276E-2</v>
      </c>
      <c r="O59" s="54">
        <f t="shared" ca="1" si="10"/>
        <v>-9.6038021750932373E-2</v>
      </c>
      <c r="Q59" s="57">
        <f t="shared" si="11"/>
        <v>42781.880200000014</v>
      </c>
    </row>
    <row r="60" spans="1:17" s="54" customFormat="1" ht="12" customHeight="1" x14ac:dyDescent="0.2">
      <c r="A60" s="49" t="s">
        <v>217</v>
      </c>
      <c r="B60" s="50" t="s">
        <v>41</v>
      </c>
      <c r="C60" s="51">
        <v>57800.380679999944</v>
      </c>
      <c r="D60" s="51">
        <v>2.9999999999999997E-4</v>
      </c>
      <c r="E60" s="54">
        <f t="shared" si="7"/>
        <v>15175.94638983418</v>
      </c>
      <c r="F60" s="54">
        <f t="shared" si="1"/>
        <v>15176</v>
      </c>
      <c r="G60" s="54">
        <f t="shared" si="8"/>
        <v>-9.6456000057514757E-2</v>
      </c>
      <c r="K60" s="54">
        <f t="shared" si="9"/>
        <v>-9.6456000057514757E-2</v>
      </c>
      <c r="O60" s="54">
        <f t="shared" ca="1" si="10"/>
        <v>-9.6038021750932373E-2</v>
      </c>
      <c r="Q60" s="57">
        <f t="shared" si="11"/>
        <v>42781.880679999944</v>
      </c>
    </row>
    <row r="61" spans="1:17" s="54" customFormat="1" ht="12" customHeight="1" x14ac:dyDescent="0.2">
      <c r="A61" s="49" t="s">
        <v>217</v>
      </c>
      <c r="B61" s="50" t="s">
        <v>41</v>
      </c>
      <c r="C61" s="51">
        <v>57827.370430000126</v>
      </c>
      <c r="D61" s="51">
        <v>5.0000000000000001E-4</v>
      </c>
      <c r="E61" s="54">
        <f t="shared" si="7"/>
        <v>15190.947270775983</v>
      </c>
      <c r="F61" s="54">
        <f t="shared" si="1"/>
        <v>15191</v>
      </c>
      <c r="G61" s="54">
        <f t="shared" si="8"/>
        <v>-9.4870999877457507E-2</v>
      </c>
      <c r="K61" s="54">
        <f t="shared" si="9"/>
        <v>-9.4870999877457507E-2</v>
      </c>
      <c r="O61" s="54">
        <f t="shared" ca="1" si="10"/>
        <v>-9.621553031889532E-2</v>
      </c>
      <c r="Q61" s="57">
        <f t="shared" si="11"/>
        <v>42808.870430000126</v>
      </c>
    </row>
    <row r="62" spans="1:17" s="54" customFormat="1" ht="12" customHeight="1" x14ac:dyDescent="0.2">
      <c r="A62" s="49" t="s">
        <v>217</v>
      </c>
      <c r="B62" s="50" t="s">
        <v>41</v>
      </c>
      <c r="C62" s="51">
        <v>57845.360659999773</v>
      </c>
      <c r="D62" s="51">
        <v>1E-4</v>
      </c>
      <c r="E62" s="54">
        <f t="shared" si="7"/>
        <v>15200.946225873326</v>
      </c>
      <c r="F62" s="54">
        <f t="shared" si="1"/>
        <v>15201</v>
      </c>
      <c r="G62" s="54">
        <f t="shared" si="8"/>
        <v>-9.6751000222866423E-2</v>
      </c>
      <c r="K62" s="54">
        <f t="shared" si="9"/>
        <v>-9.6751000222866423E-2</v>
      </c>
      <c r="O62" s="54">
        <f t="shared" ca="1" si="10"/>
        <v>-9.6333869364203961E-2</v>
      </c>
      <c r="Q62" s="57">
        <f t="shared" si="11"/>
        <v>42826.860659999773</v>
      </c>
    </row>
    <row r="63" spans="1:17" s="54" customFormat="1" ht="12" customHeight="1" x14ac:dyDescent="0.2">
      <c r="A63" s="52" t="s">
        <v>218</v>
      </c>
      <c r="B63" s="53" t="s">
        <v>41</v>
      </c>
      <c r="C63" s="69">
        <v>59347.693099999997</v>
      </c>
      <c r="D63" s="68">
        <v>1E-3</v>
      </c>
      <c r="E63" s="54">
        <f t="shared" ref="E63" si="12">+(C63-C$7)/C$8</f>
        <v>16035.941365409613</v>
      </c>
      <c r="F63" s="54">
        <f t="shared" ref="F63" si="13">ROUND(2*E63,0)/2</f>
        <v>16036</v>
      </c>
      <c r="G63" s="54">
        <f t="shared" ref="G63" si="14">+C63-(C$7+F63*C$8)</f>
        <v>-0.10549600000376813</v>
      </c>
      <c r="K63" s="54">
        <f t="shared" ref="K63" si="15">G63</f>
        <v>-0.10549600000376813</v>
      </c>
      <c r="O63" s="54">
        <f t="shared" ref="O63" ca="1" si="16">+C$11+C$12*F63</f>
        <v>-0.10621517964747479</v>
      </c>
      <c r="Q63" s="57">
        <f t="shared" ref="Q63" si="17">+C63-15018.5</f>
        <v>44329.193099999997</v>
      </c>
    </row>
    <row r="64" spans="1:17" s="54" customFormat="1" ht="12" customHeight="1" x14ac:dyDescent="0.2">
      <c r="A64" s="66" t="s">
        <v>219</v>
      </c>
      <c r="B64" s="67" t="s">
        <v>41</v>
      </c>
      <c r="C64" s="68">
        <v>60002.601999999999</v>
      </c>
      <c r="D64" s="68">
        <v>5.9999999999999995E-4</v>
      </c>
      <c r="E64" s="54">
        <f t="shared" ref="E64" si="18">+(C64-C$7)/C$8</f>
        <v>16399.939195569612</v>
      </c>
      <c r="F64" s="54">
        <f t="shared" ref="F64" si="19">ROUND(2*E64,0)/2</f>
        <v>16400</v>
      </c>
      <c r="G64" s="54">
        <f t="shared" ref="G64" si="20">+C64-(C$7+F64*C$8)</f>
        <v>-0.10940000000118744</v>
      </c>
      <c r="K64" s="54">
        <f t="shared" ref="K64" si="21">G64</f>
        <v>-0.10940000000118744</v>
      </c>
      <c r="O64" s="54">
        <f t="shared" ref="O64" ca="1" si="22">+C$11+C$12*F64</f>
        <v>-0.110522720896709</v>
      </c>
      <c r="Q64" s="57">
        <f t="shared" ref="Q64" si="23">+C64-15018.5</f>
        <v>44984.101999999999</v>
      </c>
    </row>
    <row r="65" spans="2:4" s="54" customFormat="1" ht="12" customHeight="1" x14ac:dyDescent="0.2">
      <c r="B65" s="55"/>
      <c r="C65" s="56"/>
      <c r="D65" s="56"/>
    </row>
    <row r="66" spans="2:4" s="54" customFormat="1" ht="12" customHeight="1" x14ac:dyDescent="0.2">
      <c r="B66" s="55"/>
      <c r="C66" s="56"/>
      <c r="D66" s="56"/>
    </row>
    <row r="67" spans="2:4" s="54" customFormat="1" ht="12" customHeight="1" x14ac:dyDescent="0.2">
      <c r="B67" s="55"/>
      <c r="C67" s="56"/>
      <c r="D67" s="56"/>
    </row>
    <row r="68" spans="2:4" s="54" customFormat="1" ht="12" customHeight="1" x14ac:dyDescent="0.2">
      <c r="B68" s="55"/>
      <c r="C68" s="56"/>
      <c r="D68" s="56"/>
    </row>
    <row r="69" spans="2:4" s="54" customFormat="1" ht="12" customHeight="1" x14ac:dyDescent="0.2">
      <c r="B69" s="55"/>
      <c r="C69" s="56"/>
      <c r="D69" s="56"/>
    </row>
    <row r="70" spans="2:4" s="54" customFormat="1" ht="12" customHeight="1" x14ac:dyDescent="0.2">
      <c r="B70" s="55"/>
      <c r="C70" s="56"/>
      <c r="D70" s="56"/>
    </row>
    <row r="71" spans="2:4" s="54" customFormat="1" ht="12" customHeight="1" x14ac:dyDescent="0.2">
      <c r="B71" s="55"/>
      <c r="C71" s="56"/>
      <c r="D71" s="56"/>
    </row>
    <row r="72" spans="2:4" s="54" customFormat="1" ht="12" customHeight="1" x14ac:dyDescent="0.2">
      <c r="B72" s="55"/>
      <c r="C72" s="56"/>
      <c r="D72" s="56"/>
    </row>
    <row r="73" spans="2:4" s="54" customFormat="1" ht="12" customHeight="1" x14ac:dyDescent="0.2">
      <c r="B73" s="55"/>
      <c r="C73" s="56"/>
      <c r="D73" s="56"/>
    </row>
    <row r="74" spans="2:4" s="54" customFormat="1" ht="12" customHeight="1" x14ac:dyDescent="0.2">
      <c r="B74" s="55"/>
      <c r="C74" s="56"/>
      <c r="D74" s="56"/>
    </row>
    <row r="75" spans="2:4" s="54" customFormat="1" ht="12" customHeight="1" x14ac:dyDescent="0.2">
      <c r="B75" s="55"/>
      <c r="C75" s="56"/>
      <c r="D75" s="56"/>
    </row>
    <row r="76" spans="2:4" s="54" customFormat="1" ht="12" customHeight="1" x14ac:dyDescent="0.2">
      <c r="B76" s="55"/>
      <c r="C76" s="56"/>
      <c r="D76" s="56"/>
    </row>
    <row r="77" spans="2:4" s="54" customFormat="1" ht="12" customHeight="1" x14ac:dyDescent="0.2">
      <c r="B77" s="55"/>
      <c r="C77" s="56"/>
      <c r="D77" s="56"/>
    </row>
    <row r="78" spans="2:4" s="54" customFormat="1" ht="12" customHeight="1" x14ac:dyDescent="0.2">
      <c r="B78" s="55"/>
      <c r="C78" s="56"/>
      <c r="D78" s="56"/>
    </row>
    <row r="79" spans="2:4" s="54" customFormat="1" ht="12" customHeight="1" x14ac:dyDescent="0.2">
      <c r="B79" s="55"/>
      <c r="C79" s="56"/>
      <c r="D79" s="56"/>
    </row>
    <row r="80" spans="2:4" s="54" customFormat="1" ht="12" customHeight="1" x14ac:dyDescent="0.2">
      <c r="B80" s="55"/>
      <c r="C80" s="56"/>
      <c r="D80" s="56"/>
    </row>
    <row r="81" spans="2:4" s="54" customFormat="1" ht="12" customHeight="1" x14ac:dyDescent="0.2">
      <c r="B81" s="55"/>
      <c r="C81" s="56"/>
      <c r="D81" s="56"/>
    </row>
    <row r="82" spans="2:4" s="54" customFormat="1" ht="12" customHeight="1" x14ac:dyDescent="0.2">
      <c r="B82" s="55"/>
      <c r="C82" s="56"/>
      <c r="D82" s="56"/>
    </row>
    <row r="83" spans="2:4" s="54" customFormat="1" ht="12" customHeight="1" x14ac:dyDescent="0.2">
      <c r="B83" s="55"/>
      <c r="C83" s="56"/>
      <c r="D83" s="56"/>
    </row>
    <row r="84" spans="2:4" s="54" customFormat="1" ht="12" customHeight="1" x14ac:dyDescent="0.2">
      <c r="B84" s="55"/>
      <c r="C84" s="56"/>
      <c r="D84" s="56"/>
    </row>
    <row r="85" spans="2:4" s="54" customFormat="1" ht="12" customHeight="1" x14ac:dyDescent="0.2">
      <c r="B85" s="55"/>
      <c r="C85" s="56"/>
      <c r="D85" s="56"/>
    </row>
    <row r="86" spans="2:4" s="54" customFormat="1" ht="12" customHeight="1" x14ac:dyDescent="0.2">
      <c r="B86" s="55"/>
      <c r="C86" s="56"/>
      <c r="D86" s="56"/>
    </row>
    <row r="87" spans="2:4" s="54" customFormat="1" ht="12" customHeight="1" x14ac:dyDescent="0.2">
      <c r="B87" s="55"/>
      <c r="C87" s="56"/>
      <c r="D87" s="56"/>
    </row>
    <row r="88" spans="2:4" s="54" customFormat="1" ht="12" customHeight="1" x14ac:dyDescent="0.2">
      <c r="B88" s="55"/>
      <c r="C88" s="56"/>
      <c r="D88" s="56"/>
    </row>
    <row r="89" spans="2:4" s="54" customFormat="1" ht="12" customHeight="1" x14ac:dyDescent="0.2">
      <c r="B89" s="55"/>
      <c r="C89" s="56"/>
      <c r="D89" s="56"/>
    </row>
    <row r="90" spans="2:4" s="54" customFormat="1" ht="12" customHeight="1" x14ac:dyDescent="0.2">
      <c r="B90" s="55"/>
      <c r="C90" s="56"/>
      <c r="D90" s="56"/>
    </row>
    <row r="91" spans="2:4" x14ac:dyDescent="0.2">
      <c r="B91" s="14"/>
      <c r="C91" s="10"/>
      <c r="D91" s="10"/>
    </row>
    <row r="92" spans="2:4" x14ac:dyDescent="0.2">
      <c r="B92" s="14"/>
      <c r="C92" s="10"/>
      <c r="D92" s="10"/>
    </row>
    <row r="93" spans="2:4" x14ac:dyDescent="0.2">
      <c r="B93" s="14"/>
      <c r="C93" s="10"/>
      <c r="D93" s="10"/>
    </row>
    <row r="94" spans="2:4" x14ac:dyDescent="0.2">
      <c r="B94" s="14"/>
      <c r="C94" s="10"/>
      <c r="D94" s="10"/>
    </row>
    <row r="95" spans="2:4" x14ac:dyDescent="0.2">
      <c r="B95" s="14"/>
      <c r="C95" s="10"/>
      <c r="D95" s="10"/>
    </row>
    <row r="96" spans="2:4" x14ac:dyDescent="0.2">
      <c r="B96" s="14"/>
      <c r="C96" s="10"/>
      <c r="D96" s="10"/>
    </row>
    <row r="97" spans="2:4" x14ac:dyDescent="0.2">
      <c r="B97" s="14"/>
      <c r="C97" s="10"/>
      <c r="D97" s="10"/>
    </row>
    <row r="98" spans="2:4" x14ac:dyDescent="0.2">
      <c r="B98" s="14"/>
      <c r="C98" s="10"/>
      <c r="D98" s="10"/>
    </row>
    <row r="99" spans="2:4" x14ac:dyDescent="0.2">
      <c r="B99" s="14"/>
      <c r="C99" s="10"/>
      <c r="D99" s="10"/>
    </row>
    <row r="100" spans="2:4" x14ac:dyDescent="0.2">
      <c r="B100" s="14"/>
      <c r="C100" s="10"/>
      <c r="D100" s="10"/>
    </row>
    <row r="101" spans="2:4" x14ac:dyDescent="0.2">
      <c r="B101" s="14"/>
      <c r="C101" s="10"/>
      <c r="D101" s="10"/>
    </row>
    <row r="102" spans="2:4" x14ac:dyDescent="0.2">
      <c r="B102" s="14"/>
      <c r="C102" s="10"/>
      <c r="D102" s="10"/>
    </row>
    <row r="103" spans="2:4" x14ac:dyDescent="0.2">
      <c r="B103" s="14"/>
      <c r="C103" s="10"/>
      <c r="D103" s="10"/>
    </row>
    <row r="104" spans="2:4" x14ac:dyDescent="0.2">
      <c r="B104" s="14"/>
      <c r="C104" s="10"/>
      <c r="D104" s="10"/>
    </row>
    <row r="105" spans="2:4" x14ac:dyDescent="0.2">
      <c r="B105" s="14"/>
      <c r="C105" s="10"/>
      <c r="D105" s="10"/>
    </row>
    <row r="106" spans="2:4" x14ac:dyDescent="0.2">
      <c r="B106" s="14"/>
      <c r="C106" s="10"/>
      <c r="D106" s="10"/>
    </row>
    <row r="107" spans="2:4" x14ac:dyDescent="0.2">
      <c r="B107" s="14"/>
      <c r="C107" s="10"/>
      <c r="D107" s="10"/>
    </row>
    <row r="108" spans="2:4" x14ac:dyDescent="0.2">
      <c r="B108" s="14"/>
      <c r="C108" s="10"/>
      <c r="D108" s="10"/>
    </row>
    <row r="109" spans="2:4" x14ac:dyDescent="0.2">
      <c r="B109" s="14"/>
      <c r="C109" s="10"/>
      <c r="D109" s="10"/>
    </row>
    <row r="110" spans="2:4" x14ac:dyDescent="0.2">
      <c r="B110" s="14"/>
      <c r="C110" s="10"/>
      <c r="D110" s="10"/>
    </row>
    <row r="111" spans="2:4" x14ac:dyDescent="0.2">
      <c r="B111" s="14"/>
      <c r="C111" s="10"/>
      <c r="D111" s="10"/>
    </row>
    <row r="112" spans="2:4" x14ac:dyDescent="0.2">
      <c r="B112" s="14"/>
      <c r="C112" s="10"/>
      <c r="D112" s="10"/>
    </row>
    <row r="113" spans="2:4" x14ac:dyDescent="0.2">
      <c r="B113" s="14"/>
      <c r="C113" s="10"/>
      <c r="D113" s="10"/>
    </row>
    <row r="114" spans="2:4" x14ac:dyDescent="0.2">
      <c r="B114" s="14"/>
      <c r="C114" s="10"/>
      <c r="D114" s="10"/>
    </row>
    <row r="115" spans="2:4" x14ac:dyDescent="0.2">
      <c r="B115" s="14"/>
      <c r="C115" s="10"/>
      <c r="D115" s="10"/>
    </row>
    <row r="116" spans="2:4" x14ac:dyDescent="0.2">
      <c r="B116" s="14"/>
      <c r="C116" s="10"/>
      <c r="D116" s="10"/>
    </row>
    <row r="117" spans="2:4" x14ac:dyDescent="0.2">
      <c r="B117" s="14"/>
      <c r="C117" s="10"/>
      <c r="D117" s="10"/>
    </row>
    <row r="118" spans="2:4" x14ac:dyDescent="0.2">
      <c r="B118" s="14"/>
      <c r="C118" s="10"/>
      <c r="D118" s="10"/>
    </row>
    <row r="119" spans="2:4" x14ac:dyDescent="0.2">
      <c r="B119" s="14"/>
      <c r="C119" s="10"/>
      <c r="D119" s="10"/>
    </row>
    <row r="120" spans="2:4" x14ac:dyDescent="0.2">
      <c r="B120" s="14"/>
      <c r="C120" s="10"/>
      <c r="D120" s="10"/>
    </row>
    <row r="121" spans="2:4" x14ac:dyDescent="0.2">
      <c r="B121" s="14"/>
      <c r="C121" s="10"/>
      <c r="D121" s="10"/>
    </row>
    <row r="122" spans="2:4" x14ac:dyDescent="0.2">
      <c r="B122" s="14"/>
      <c r="C122" s="10"/>
      <c r="D122" s="10"/>
    </row>
    <row r="123" spans="2:4" x14ac:dyDescent="0.2">
      <c r="B123" s="14"/>
      <c r="C123" s="10"/>
      <c r="D123" s="10"/>
    </row>
    <row r="124" spans="2:4" x14ac:dyDescent="0.2">
      <c r="B124" s="14"/>
      <c r="C124" s="10"/>
      <c r="D124" s="10"/>
    </row>
    <row r="125" spans="2:4" x14ac:dyDescent="0.2">
      <c r="B125" s="14"/>
      <c r="C125" s="10"/>
      <c r="D125" s="10"/>
    </row>
    <row r="126" spans="2:4" x14ac:dyDescent="0.2">
      <c r="B126" s="14"/>
      <c r="C126" s="10"/>
      <c r="D126" s="10"/>
    </row>
    <row r="127" spans="2:4" x14ac:dyDescent="0.2">
      <c r="B127" s="14"/>
      <c r="C127" s="10"/>
      <c r="D127" s="10"/>
    </row>
    <row r="128" spans="2:4" x14ac:dyDescent="0.2">
      <c r="B128" s="14"/>
      <c r="C128" s="10"/>
      <c r="D128" s="10"/>
    </row>
    <row r="129" spans="2:4" x14ac:dyDescent="0.2">
      <c r="B129" s="14"/>
      <c r="C129" s="10"/>
      <c r="D129" s="10"/>
    </row>
    <row r="130" spans="2:4" x14ac:dyDescent="0.2">
      <c r="B130" s="14"/>
      <c r="C130" s="10"/>
      <c r="D130" s="10"/>
    </row>
    <row r="131" spans="2:4" x14ac:dyDescent="0.2">
      <c r="B131" s="14"/>
      <c r="C131" s="10"/>
      <c r="D131" s="10"/>
    </row>
    <row r="132" spans="2:4" x14ac:dyDescent="0.2">
      <c r="B132" s="14"/>
      <c r="C132" s="10"/>
      <c r="D132" s="10"/>
    </row>
    <row r="133" spans="2:4" x14ac:dyDescent="0.2">
      <c r="B133" s="14"/>
      <c r="C133" s="10"/>
      <c r="D133" s="10"/>
    </row>
    <row r="134" spans="2:4" x14ac:dyDescent="0.2">
      <c r="B134" s="14"/>
      <c r="C134" s="10"/>
      <c r="D134" s="10"/>
    </row>
    <row r="135" spans="2:4" x14ac:dyDescent="0.2">
      <c r="B135" s="14"/>
      <c r="C135" s="10"/>
      <c r="D135" s="10"/>
    </row>
    <row r="136" spans="2:4" x14ac:dyDescent="0.2">
      <c r="B136" s="14"/>
      <c r="C136" s="10"/>
      <c r="D136" s="10"/>
    </row>
    <row r="137" spans="2:4" x14ac:dyDescent="0.2">
      <c r="B137" s="14"/>
      <c r="C137" s="10"/>
      <c r="D137" s="10"/>
    </row>
    <row r="138" spans="2:4" x14ac:dyDescent="0.2">
      <c r="B138" s="14"/>
      <c r="C138" s="10"/>
      <c r="D138" s="10"/>
    </row>
    <row r="139" spans="2:4" x14ac:dyDescent="0.2">
      <c r="B139" s="14"/>
      <c r="C139" s="10"/>
      <c r="D139" s="10"/>
    </row>
    <row r="140" spans="2:4" x14ac:dyDescent="0.2">
      <c r="B140" s="14"/>
      <c r="C140" s="10"/>
      <c r="D140" s="10"/>
    </row>
    <row r="141" spans="2:4" x14ac:dyDescent="0.2">
      <c r="B141" s="14"/>
      <c r="C141" s="10"/>
      <c r="D141" s="10"/>
    </row>
    <row r="142" spans="2:4" x14ac:dyDescent="0.2">
      <c r="B142" s="14"/>
      <c r="C142" s="10"/>
      <c r="D142" s="10"/>
    </row>
    <row r="143" spans="2:4" x14ac:dyDescent="0.2">
      <c r="B143" s="14"/>
      <c r="C143" s="10"/>
      <c r="D143" s="10"/>
    </row>
    <row r="144" spans="2:4" x14ac:dyDescent="0.2">
      <c r="B144" s="14"/>
      <c r="C144" s="10"/>
      <c r="D144" s="10"/>
    </row>
    <row r="145" spans="2:4" x14ac:dyDescent="0.2">
      <c r="B145" s="14"/>
      <c r="C145" s="10"/>
      <c r="D145" s="10"/>
    </row>
    <row r="146" spans="2:4" x14ac:dyDescent="0.2">
      <c r="B146" s="14"/>
      <c r="C146" s="10"/>
      <c r="D146" s="10"/>
    </row>
    <row r="147" spans="2:4" x14ac:dyDescent="0.2">
      <c r="B147" s="14"/>
      <c r="C147" s="10"/>
      <c r="D147" s="10"/>
    </row>
    <row r="148" spans="2:4" x14ac:dyDescent="0.2">
      <c r="B148" s="14"/>
      <c r="C148" s="10"/>
      <c r="D148" s="10"/>
    </row>
    <row r="149" spans="2:4" x14ac:dyDescent="0.2">
      <c r="B149" s="14"/>
      <c r="C149" s="10"/>
      <c r="D149" s="10"/>
    </row>
    <row r="150" spans="2:4" x14ac:dyDescent="0.2">
      <c r="B150" s="14"/>
      <c r="C150" s="10"/>
      <c r="D150" s="10"/>
    </row>
    <row r="151" spans="2:4" x14ac:dyDescent="0.2">
      <c r="B151" s="14"/>
      <c r="C151" s="10"/>
      <c r="D151" s="10"/>
    </row>
    <row r="152" spans="2:4" x14ac:dyDescent="0.2">
      <c r="B152" s="14"/>
      <c r="C152" s="10"/>
      <c r="D152" s="10"/>
    </row>
    <row r="153" spans="2:4" x14ac:dyDescent="0.2">
      <c r="B153" s="14"/>
      <c r="C153" s="10"/>
      <c r="D153" s="10"/>
    </row>
    <row r="154" spans="2:4" x14ac:dyDescent="0.2">
      <c r="B154" s="14"/>
      <c r="C154" s="10"/>
      <c r="D154" s="10"/>
    </row>
    <row r="155" spans="2:4" x14ac:dyDescent="0.2">
      <c r="B155" s="14"/>
      <c r="C155" s="10"/>
      <c r="D155" s="10"/>
    </row>
    <row r="156" spans="2:4" x14ac:dyDescent="0.2">
      <c r="B156" s="14"/>
      <c r="C156" s="10"/>
      <c r="D156" s="10"/>
    </row>
    <row r="157" spans="2:4" x14ac:dyDescent="0.2">
      <c r="B157" s="14"/>
      <c r="C157" s="10"/>
      <c r="D157" s="10"/>
    </row>
    <row r="158" spans="2:4" x14ac:dyDescent="0.2">
      <c r="B158" s="14"/>
      <c r="C158" s="10"/>
      <c r="D158" s="10"/>
    </row>
    <row r="159" spans="2:4" x14ac:dyDescent="0.2">
      <c r="B159" s="14"/>
      <c r="C159" s="10"/>
      <c r="D159" s="10"/>
    </row>
    <row r="160" spans="2:4" x14ac:dyDescent="0.2">
      <c r="B160" s="14"/>
      <c r="C160" s="10"/>
      <c r="D160" s="10"/>
    </row>
    <row r="161" spans="2:4" x14ac:dyDescent="0.2">
      <c r="B161" s="14"/>
      <c r="C161" s="10"/>
      <c r="D161" s="10"/>
    </row>
    <row r="162" spans="2:4" x14ac:dyDescent="0.2">
      <c r="B162" s="14"/>
      <c r="C162" s="10"/>
      <c r="D162" s="10"/>
    </row>
    <row r="163" spans="2:4" x14ac:dyDescent="0.2">
      <c r="B163" s="14"/>
      <c r="C163" s="10"/>
      <c r="D163" s="10"/>
    </row>
    <row r="164" spans="2:4" x14ac:dyDescent="0.2">
      <c r="B164" s="14"/>
      <c r="C164" s="10"/>
      <c r="D164" s="10"/>
    </row>
    <row r="165" spans="2:4" x14ac:dyDescent="0.2">
      <c r="B165" s="14"/>
      <c r="C165" s="10"/>
      <c r="D165" s="10"/>
    </row>
    <row r="166" spans="2:4" x14ac:dyDescent="0.2">
      <c r="B166" s="14"/>
      <c r="C166" s="10"/>
      <c r="D166" s="10"/>
    </row>
    <row r="167" spans="2:4" x14ac:dyDescent="0.2">
      <c r="B167" s="14"/>
      <c r="C167" s="10"/>
      <c r="D167" s="10"/>
    </row>
    <row r="168" spans="2:4" x14ac:dyDescent="0.2">
      <c r="B168" s="14"/>
      <c r="C168" s="10"/>
      <c r="D168" s="10"/>
    </row>
    <row r="169" spans="2:4" x14ac:dyDescent="0.2">
      <c r="B169" s="14"/>
      <c r="C169" s="10"/>
      <c r="D169" s="10"/>
    </row>
    <row r="170" spans="2:4" x14ac:dyDescent="0.2">
      <c r="B170" s="14"/>
      <c r="C170" s="10"/>
      <c r="D170" s="10"/>
    </row>
    <row r="171" spans="2:4" x14ac:dyDescent="0.2">
      <c r="B171" s="14"/>
      <c r="C171" s="10"/>
      <c r="D171" s="10"/>
    </row>
    <row r="172" spans="2:4" x14ac:dyDescent="0.2">
      <c r="B172" s="14"/>
      <c r="C172" s="10"/>
      <c r="D172" s="10"/>
    </row>
    <row r="173" spans="2:4" x14ac:dyDescent="0.2">
      <c r="B173" s="14"/>
      <c r="C173" s="10"/>
      <c r="D173" s="10"/>
    </row>
    <row r="174" spans="2:4" x14ac:dyDescent="0.2">
      <c r="B174" s="14"/>
      <c r="C174" s="10"/>
      <c r="D174" s="10"/>
    </row>
    <row r="175" spans="2:4" x14ac:dyDescent="0.2">
      <c r="B175" s="14"/>
      <c r="C175" s="10"/>
      <c r="D175" s="10"/>
    </row>
    <row r="176" spans="2:4" x14ac:dyDescent="0.2">
      <c r="B176" s="14"/>
      <c r="C176" s="10"/>
      <c r="D176" s="10"/>
    </row>
    <row r="177" spans="2:4" x14ac:dyDescent="0.2">
      <c r="B177" s="14"/>
      <c r="C177" s="10"/>
      <c r="D177" s="10"/>
    </row>
    <row r="178" spans="2:4" x14ac:dyDescent="0.2">
      <c r="B178" s="14"/>
      <c r="C178" s="10"/>
      <c r="D178" s="10"/>
    </row>
    <row r="179" spans="2:4" x14ac:dyDescent="0.2">
      <c r="B179" s="14"/>
      <c r="C179" s="10"/>
      <c r="D179" s="10"/>
    </row>
    <row r="180" spans="2:4" x14ac:dyDescent="0.2">
      <c r="B180" s="14"/>
      <c r="C180" s="10"/>
      <c r="D180" s="10"/>
    </row>
    <row r="181" spans="2:4" x14ac:dyDescent="0.2">
      <c r="B181" s="14"/>
      <c r="C181" s="10"/>
      <c r="D181" s="10"/>
    </row>
    <row r="182" spans="2:4" x14ac:dyDescent="0.2">
      <c r="B182" s="14"/>
      <c r="C182" s="10"/>
      <c r="D182" s="10"/>
    </row>
    <row r="183" spans="2:4" x14ac:dyDescent="0.2">
      <c r="B183" s="14"/>
      <c r="C183" s="10"/>
      <c r="D183" s="10"/>
    </row>
    <row r="184" spans="2:4" x14ac:dyDescent="0.2">
      <c r="B184" s="14"/>
      <c r="C184" s="10"/>
      <c r="D184" s="10"/>
    </row>
    <row r="185" spans="2:4" x14ac:dyDescent="0.2">
      <c r="B185" s="14"/>
      <c r="C185" s="10"/>
      <c r="D185" s="10"/>
    </row>
    <row r="186" spans="2:4" x14ac:dyDescent="0.2">
      <c r="B186" s="14"/>
      <c r="C186" s="10"/>
      <c r="D186" s="10"/>
    </row>
    <row r="187" spans="2:4" x14ac:dyDescent="0.2">
      <c r="B187" s="14"/>
      <c r="C187" s="10"/>
      <c r="D187" s="10"/>
    </row>
    <row r="188" spans="2:4" x14ac:dyDescent="0.2">
      <c r="B188" s="14"/>
      <c r="C188" s="10"/>
      <c r="D188" s="10"/>
    </row>
    <row r="189" spans="2:4" x14ac:dyDescent="0.2">
      <c r="B189" s="14"/>
      <c r="C189" s="10"/>
      <c r="D189" s="10"/>
    </row>
    <row r="190" spans="2:4" x14ac:dyDescent="0.2">
      <c r="B190" s="14"/>
      <c r="C190" s="10"/>
      <c r="D190" s="10"/>
    </row>
    <row r="191" spans="2:4" x14ac:dyDescent="0.2">
      <c r="B191" s="14"/>
      <c r="C191" s="10"/>
      <c r="D191" s="10"/>
    </row>
    <row r="192" spans="2:4" x14ac:dyDescent="0.2">
      <c r="B192" s="14"/>
      <c r="C192" s="10"/>
      <c r="D192" s="10"/>
    </row>
    <row r="193" spans="2:4" x14ac:dyDescent="0.2">
      <c r="B193" s="14"/>
      <c r="C193" s="10"/>
      <c r="D193" s="10"/>
    </row>
    <row r="194" spans="2:4" x14ac:dyDescent="0.2">
      <c r="B194" s="14"/>
      <c r="C194" s="10"/>
      <c r="D194" s="10"/>
    </row>
    <row r="195" spans="2:4" x14ac:dyDescent="0.2">
      <c r="B195" s="14"/>
      <c r="C195" s="10"/>
      <c r="D195" s="10"/>
    </row>
    <row r="196" spans="2:4" x14ac:dyDescent="0.2">
      <c r="B196" s="14"/>
      <c r="C196" s="10"/>
      <c r="D196" s="10"/>
    </row>
    <row r="197" spans="2:4" x14ac:dyDescent="0.2">
      <c r="B197" s="14"/>
      <c r="C197" s="10"/>
      <c r="D197" s="10"/>
    </row>
    <row r="198" spans="2:4" x14ac:dyDescent="0.2">
      <c r="B198" s="14"/>
      <c r="C198" s="10"/>
      <c r="D198" s="10"/>
    </row>
    <row r="199" spans="2:4" x14ac:dyDescent="0.2">
      <c r="B199" s="14"/>
      <c r="C199" s="10"/>
      <c r="D199" s="10"/>
    </row>
    <row r="200" spans="2:4" x14ac:dyDescent="0.2">
      <c r="B200" s="14"/>
      <c r="C200" s="10"/>
      <c r="D200" s="10"/>
    </row>
    <row r="201" spans="2:4" x14ac:dyDescent="0.2">
      <c r="B201" s="14"/>
      <c r="C201" s="10"/>
      <c r="D201" s="10"/>
    </row>
    <row r="202" spans="2:4" x14ac:dyDescent="0.2">
      <c r="B202" s="14"/>
      <c r="C202" s="10"/>
      <c r="D202" s="10"/>
    </row>
    <row r="203" spans="2:4" x14ac:dyDescent="0.2">
      <c r="B203" s="14"/>
      <c r="C203" s="10"/>
      <c r="D203" s="10"/>
    </row>
    <row r="204" spans="2:4" x14ac:dyDescent="0.2">
      <c r="B204" s="14"/>
      <c r="C204" s="10"/>
      <c r="D204" s="10"/>
    </row>
    <row r="205" spans="2:4" x14ac:dyDescent="0.2">
      <c r="C205" s="10"/>
      <c r="D205" s="10"/>
    </row>
    <row r="206" spans="2:4" x14ac:dyDescent="0.2">
      <c r="C206" s="10"/>
      <c r="D206" s="10"/>
    </row>
    <row r="207" spans="2:4" x14ac:dyDescent="0.2">
      <c r="C207" s="10"/>
      <c r="D207" s="10"/>
    </row>
    <row r="208" spans="2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</sheetData>
  <protectedRanges>
    <protectedRange sqref="A58:D62" name="Range1"/>
  </protectedRanges>
  <phoneticPr fontId="0" type="noConversion"/>
  <hyperlinks>
    <hyperlink ref="H142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6"/>
  <sheetViews>
    <sheetView workbookViewId="0">
      <selection activeCell="A29" sqref="A29:D44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29" t="s">
        <v>59</v>
      </c>
      <c r="I1" s="30" t="s">
        <v>60</v>
      </c>
      <c r="J1" s="31" t="s">
        <v>61</v>
      </c>
    </row>
    <row r="2" spans="1:16" x14ac:dyDescent="0.2">
      <c r="I2" s="32" t="s">
        <v>62</v>
      </c>
      <c r="J2" s="33" t="s">
        <v>63</v>
      </c>
    </row>
    <row r="3" spans="1:16" x14ac:dyDescent="0.2">
      <c r="A3" s="34" t="s">
        <v>64</v>
      </c>
      <c r="I3" s="32" t="s">
        <v>65</v>
      </c>
      <c r="J3" s="33" t="s">
        <v>66</v>
      </c>
    </row>
    <row r="4" spans="1:16" x14ac:dyDescent="0.2">
      <c r="I4" s="32" t="s">
        <v>67</v>
      </c>
      <c r="J4" s="33" t="s">
        <v>66</v>
      </c>
    </row>
    <row r="5" spans="1:16" ht="13.5" thickBot="1" x14ac:dyDescent="0.25">
      <c r="I5" s="35" t="s">
        <v>68</v>
      </c>
      <c r="J5" s="36" t="s">
        <v>69</v>
      </c>
    </row>
    <row r="10" spans="1:16" ht="13.5" thickBot="1" x14ac:dyDescent="0.25"/>
    <row r="11" spans="1:16" ht="12.75" customHeight="1" thickBot="1" x14ac:dyDescent="0.25">
      <c r="A11" s="10" t="str">
        <f t="shared" ref="A11:A44" si="0">P11</f>
        <v> BBS 65 </v>
      </c>
      <c r="B11" s="14" t="str">
        <f t="shared" ref="B11:B44" si="1">IF(H11=INT(H11),"I","II")</f>
        <v>I</v>
      </c>
      <c r="C11" s="10">
        <f t="shared" ref="C11:C44" si="2">1*G11</f>
        <v>45407.400999999998</v>
      </c>
      <c r="D11" s="12" t="str">
        <f t="shared" ref="D11:D44" si="3">VLOOKUP(F11,I$1:J$5,2,FALSE)</f>
        <v>vis</v>
      </c>
      <c r="E11" s="37">
        <f>VLOOKUP(C11,Active!C$21:E$973,3,FALSE)</f>
        <v>8287.9384352363322</v>
      </c>
      <c r="F11" s="14" t="s">
        <v>68</v>
      </c>
      <c r="G11" s="12" t="str">
        <f t="shared" ref="G11:G44" si="4">MID(I11,3,LEN(I11)-3)</f>
        <v>45407.401</v>
      </c>
      <c r="H11" s="10">
        <f t="shared" ref="H11:H44" si="5">1*K11</f>
        <v>-5263</v>
      </c>
      <c r="I11" s="38" t="s">
        <v>114</v>
      </c>
      <c r="J11" s="39" t="s">
        <v>115</v>
      </c>
      <c r="K11" s="38">
        <v>-5263</v>
      </c>
      <c r="L11" s="38" t="s">
        <v>116</v>
      </c>
      <c r="M11" s="39" t="s">
        <v>111</v>
      </c>
      <c r="N11" s="39"/>
      <c r="O11" s="40" t="s">
        <v>117</v>
      </c>
      <c r="P11" s="40" t="s">
        <v>118</v>
      </c>
    </row>
    <row r="12" spans="1:16" ht="12.75" customHeight="1" thickBot="1" x14ac:dyDescent="0.25">
      <c r="A12" s="10" t="str">
        <f t="shared" si="0"/>
        <v> BRNO 30 </v>
      </c>
      <c r="B12" s="14" t="str">
        <f t="shared" si="1"/>
        <v>I</v>
      </c>
      <c r="C12" s="10">
        <f t="shared" si="2"/>
        <v>47613.305</v>
      </c>
      <c r="D12" s="12" t="str">
        <f t="shared" si="3"/>
        <v>vis</v>
      </c>
      <c r="E12" s="37">
        <f>VLOOKUP(C12,Active!C$21:E$973,3,FALSE)</f>
        <v>9513.9780714991175</v>
      </c>
      <c r="F12" s="14" t="s">
        <v>68</v>
      </c>
      <c r="G12" s="12" t="str">
        <f t="shared" si="4"/>
        <v>47613.305</v>
      </c>
      <c r="H12" s="10">
        <f t="shared" si="5"/>
        <v>-4037</v>
      </c>
      <c r="I12" s="38" t="s">
        <v>119</v>
      </c>
      <c r="J12" s="39" t="s">
        <v>120</v>
      </c>
      <c r="K12" s="38">
        <v>-4037</v>
      </c>
      <c r="L12" s="38" t="s">
        <v>121</v>
      </c>
      <c r="M12" s="39" t="s">
        <v>111</v>
      </c>
      <c r="N12" s="39"/>
      <c r="O12" s="40" t="s">
        <v>122</v>
      </c>
      <c r="P12" s="40" t="s">
        <v>123</v>
      </c>
    </row>
    <row r="13" spans="1:16" ht="12.75" customHeight="1" thickBot="1" x14ac:dyDescent="0.25">
      <c r="A13" s="10" t="str">
        <f t="shared" si="0"/>
        <v> BRNO 31 </v>
      </c>
      <c r="B13" s="14" t="str">
        <f t="shared" si="1"/>
        <v>I</v>
      </c>
      <c r="C13" s="10">
        <f t="shared" si="2"/>
        <v>47944.358</v>
      </c>
      <c r="D13" s="12" t="str">
        <f t="shared" si="3"/>
        <v>vis</v>
      </c>
      <c r="E13" s="37">
        <f>VLOOKUP(C13,Active!C$21:E$973,3,FALSE)</f>
        <v>9697.9770577214113</v>
      </c>
      <c r="F13" s="14" t="s">
        <v>68</v>
      </c>
      <c r="G13" s="12" t="str">
        <f t="shared" si="4"/>
        <v>47944.358</v>
      </c>
      <c r="H13" s="10">
        <f t="shared" si="5"/>
        <v>-3853</v>
      </c>
      <c r="I13" s="38" t="s">
        <v>124</v>
      </c>
      <c r="J13" s="39" t="s">
        <v>125</v>
      </c>
      <c r="K13" s="38">
        <v>-3853</v>
      </c>
      <c r="L13" s="38" t="s">
        <v>121</v>
      </c>
      <c r="M13" s="39" t="s">
        <v>111</v>
      </c>
      <c r="N13" s="39"/>
      <c r="O13" s="40" t="s">
        <v>126</v>
      </c>
      <c r="P13" s="40" t="s">
        <v>127</v>
      </c>
    </row>
    <row r="14" spans="1:16" ht="12.75" customHeight="1" thickBot="1" x14ac:dyDescent="0.25">
      <c r="A14" s="10" t="str">
        <f t="shared" si="0"/>
        <v> BRNO 31 </v>
      </c>
      <c r="B14" s="14" t="str">
        <f t="shared" si="1"/>
        <v>I</v>
      </c>
      <c r="C14" s="10">
        <f t="shared" si="2"/>
        <v>48273.601000000002</v>
      </c>
      <c r="D14" s="12" t="str">
        <f t="shared" si="3"/>
        <v>vis</v>
      </c>
      <c r="E14" s="37">
        <f>VLOOKUP(C14,Active!C$21:E$973,3,FALSE)</f>
        <v>9880.9700474263445</v>
      </c>
      <c r="F14" s="14" t="s">
        <v>68</v>
      </c>
      <c r="G14" s="12" t="str">
        <f t="shared" si="4"/>
        <v>48273.601</v>
      </c>
      <c r="H14" s="10">
        <f t="shared" si="5"/>
        <v>-3670</v>
      </c>
      <c r="I14" s="38" t="s">
        <v>128</v>
      </c>
      <c r="J14" s="39" t="s">
        <v>129</v>
      </c>
      <c r="K14" s="38">
        <v>-3670</v>
      </c>
      <c r="L14" s="38" t="s">
        <v>130</v>
      </c>
      <c r="M14" s="39" t="s">
        <v>111</v>
      </c>
      <c r="N14" s="39"/>
      <c r="O14" s="40" t="s">
        <v>122</v>
      </c>
      <c r="P14" s="40" t="s">
        <v>127</v>
      </c>
    </row>
    <row r="15" spans="1:16" ht="12.75" customHeight="1" thickBot="1" x14ac:dyDescent="0.25">
      <c r="A15" s="10" t="str">
        <f t="shared" si="0"/>
        <v> BBS 97 </v>
      </c>
      <c r="B15" s="14" t="str">
        <f t="shared" si="1"/>
        <v>I</v>
      </c>
      <c r="C15" s="10">
        <f t="shared" si="2"/>
        <v>48356.38</v>
      </c>
      <c r="D15" s="12" t="str">
        <f t="shared" si="3"/>
        <v>vis</v>
      </c>
      <c r="E15" s="37">
        <f>VLOOKUP(C15,Active!C$21:E$973,3,FALSE)</f>
        <v>9926.9785478190151</v>
      </c>
      <c r="F15" s="14" t="s">
        <v>68</v>
      </c>
      <c r="G15" s="12" t="str">
        <f t="shared" si="4"/>
        <v>48356.380</v>
      </c>
      <c r="H15" s="10">
        <f t="shared" si="5"/>
        <v>-3624</v>
      </c>
      <c r="I15" s="38" t="s">
        <v>131</v>
      </c>
      <c r="J15" s="39" t="s">
        <v>132</v>
      </c>
      <c r="K15" s="38">
        <v>-3624</v>
      </c>
      <c r="L15" s="38" t="s">
        <v>133</v>
      </c>
      <c r="M15" s="39" t="s">
        <v>111</v>
      </c>
      <c r="N15" s="39"/>
      <c r="O15" s="40" t="s">
        <v>112</v>
      </c>
      <c r="P15" s="40" t="s">
        <v>134</v>
      </c>
    </row>
    <row r="16" spans="1:16" ht="12.75" customHeight="1" thickBot="1" x14ac:dyDescent="0.25">
      <c r="A16" s="10" t="str">
        <f t="shared" si="0"/>
        <v> BBS 108 </v>
      </c>
      <c r="B16" s="14" t="str">
        <f t="shared" si="1"/>
        <v>I</v>
      </c>
      <c r="C16" s="10">
        <f t="shared" si="2"/>
        <v>49781.356</v>
      </c>
      <c r="D16" s="12" t="str">
        <f t="shared" si="3"/>
        <v>vis</v>
      </c>
      <c r="E16" s="37">
        <f>VLOOKUP(C16,Active!C$21:E$973,3,FALSE)</f>
        <v>10718.979041368688</v>
      </c>
      <c r="F16" s="14" t="s">
        <v>68</v>
      </c>
      <c r="G16" s="12" t="str">
        <f t="shared" si="4"/>
        <v>49781.356</v>
      </c>
      <c r="H16" s="10">
        <f t="shared" si="5"/>
        <v>-2832</v>
      </c>
      <c r="I16" s="38" t="s">
        <v>135</v>
      </c>
      <c r="J16" s="39" t="s">
        <v>136</v>
      </c>
      <c r="K16" s="38">
        <v>-2832</v>
      </c>
      <c r="L16" s="38" t="s">
        <v>137</v>
      </c>
      <c r="M16" s="39" t="s">
        <v>111</v>
      </c>
      <c r="N16" s="39"/>
      <c r="O16" s="40" t="s">
        <v>112</v>
      </c>
      <c r="P16" s="40" t="s">
        <v>138</v>
      </c>
    </row>
    <row r="17" spans="1:16" ht="12.75" customHeight="1" thickBot="1" x14ac:dyDescent="0.25">
      <c r="A17" s="10" t="str">
        <f t="shared" si="0"/>
        <v> BBS 111 </v>
      </c>
      <c r="B17" s="14" t="str">
        <f t="shared" si="1"/>
        <v>I</v>
      </c>
      <c r="C17" s="10">
        <f t="shared" si="2"/>
        <v>50166.398999999998</v>
      </c>
      <c r="D17" s="12" t="str">
        <f t="shared" si="3"/>
        <v>vis</v>
      </c>
      <c r="E17" s="37">
        <f>VLOOKUP(C17,Active!C$21:E$973,3,FALSE)</f>
        <v>10932.985625365784</v>
      </c>
      <c r="F17" s="14" t="s">
        <v>68</v>
      </c>
      <c r="G17" s="12" t="str">
        <f t="shared" si="4"/>
        <v>50166.399</v>
      </c>
      <c r="H17" s="10">
        <f t="shared" si="5"/>
        <v>-2618</v>
      </c>
      <c r="I17" s="38" t="s">
        <v>139</v>
      </c>
      <c r="J17" s="39" t="s">
        <v>140</v>
      </c>
      <c r="K17" s="38">
        <v>-2618</v>
      </c>
      <c r="L17" s="38" t="s">
        <v>141</v>
      </c>
      <c r="M17" s="39" t="s">
        <v>111</v>
      </c>
      <c r="N17" s="39"/>
      <c r="O17" s="40" t="s">
        <v>112</v>
      </c>
      <c r="P17" s="40" t="s">
        <v>142</v>
      </c>
    </row>
    <row r="18" spans="1:16" ht="12.75" customHeight="1" thickBot="1" x14ac:dyDescent="0.25">
      <c r="A18" s="10" t="str">
        <f t="shared" si="0"/>
        <v> BBS 119 </v>
      </c>
      <c r="B18" s="14" t="str">
        <f t="shared" si="1"/>
        <v>I</v>
      </c>
      <c r="C18" s="10">
        <f t="shared" si="2"/>
        <v>51177.534</v>
      </c>
      <c r="D18" s="12" t="str">
        <f t="shared" si="3"/>
        <v>vis</v>
      </c>
      <c r="E18" s="37">
        <f>VLOOKUP(C18,Active!C$21:E$973,3,FALSE)</f>
        <v>11494.973630107863</v>
      </c>
      <c r="F18" s="14" t="s">
        <v>68</v>
      </c>
      <c r="G18" s="12" t="str">
        <f t="shared" si="4"/>
        <v>51177.534</v>
      </c>
      <c r="H18" s="10">
        <f t="shared" si="5"/>
        <v>-2056</v>
      </c>
      <c r="I18" s="38" t="s">
        <v>160</v>
      </c>
      <c r="J18" s="39" t="s">
        <v>161</v>
      </c>
      <c r="K18" s="38">
        <v>-2056</v>
      </c>
      <c r="L18" s="38" t="s">
        <v>162</v>
      </c>
      <c r="M18" s="39" t="s">
        <v>111</v>
      </c>
      <c r="N18" s="39"/>
      <c r="O18" s="40" t="s">
        <v>163</v>
      </c>
      <c r="P18" s="40" t="s">
        <v>164</v>
      </c>
    </row>
    <row r="19" spans="1:16" ht="12.75" customHeight="1" thickBot="1" x14ac:dyDescent="0.25">
      <c r="A19" s="10" t="str">
        <f t="shared" si="0"/>
        <v>IBVS 5287 </v>
      </c>
      <c r="B19" s="14" t="str">
        <f t="shared" si="1"/>
        <v>I</v>
      </c>
      <c r="C19" s="10">
        <f t="shared" si="2"/>
        <v>51580.546999999999</v>
      </c>
      <c r="D19" s="12" t="str">
        <f t="shared" si="3"/>
        <v>vis</v>
      </c>
      <c r="E19" s="37">
        <f>VLOOKUP(C19,Active!C$21:E$973,3,FALSE)</f>
        <v>11718.96792538507</v>
      </c>
      <c r="F19" s="14" t="s">
        <v>68</v>
      </c>
      <c r="G19" s="12" t="str">
        <f t="shared" si="4"/>
        <v>51580.5470</v>
      </c>
      <c r="H19" s="10">
        <f t="shared" si="5"/>
        <v>-1832</v>
      </c>
      <c r="I19" s="38" t="s">
        <v>165</v>
      </c>
      <c r="J19" s="39" t="s">
        <v>166</v>
      </c>
      <c r="K19" s="38">
        <v>-1832</v>
      </c>
      <c r="L19" s="38" t="s">
        <v>167</v>
      </c>
      <c r="M19" s="39" t="s">
        <v>168</v>
      </c>
      <c r="N19" s="39" t="s">
        <v>169</v>
      </c>
      <c r="O19" s="40" t="s">
        <v>170</v>
      </c>
      <c r="P19" s="41" t="s">
        <v>171</v>
      </c>
    </row>
    <row r="20" spans="1:16" ht="12.75" customHeight="1" thickBot="1" x14ac:dyDescent="0.25">
      <c r="A20" s="10" t="str">
        <f t="shared" si="0"/>
        <v>IBVS 5357 </v>
      </c>
      <c r="B20" s="14" t="str">
        <f t="shared" si="1"/>
        <v>I</v>
      </c>
      <c r="C20" s="10">
        <f t="shared" si="2"/>
        <v>52258.847300000001</v>
      </c>
      <c r="D20" s="12" t="str">
        <f t="shared" si="3"/>
        <v>vis</v>
      </c>
      <c r="E20" s="37">
        <f>VLOOKUP(C20,Active!C$21:E$973,3,FALSE)</f>
        <v>12095.966676504313</v>
      </c>
      <c r="F20" s="14" t="s">
        <v>68</v>
      </c>
      <c r="G20" s="12" t="str">
        <f t="shared" si="4"/>
        <v>52258.8473</v>
      </c>
      <c r="H20" s="10">
        <f t="shared" si="5"/>
        <v>-1455</v>
      </c>
      <c r="I20" s="38" t="s">
        <v>172</v>
      </c>
      <c r="J20" s="39" t="s">
        <v>173</v>
      </c>
      <c r="K20" s="38">
        <v>-1455</v>
      </c>
      <c r="L20" s="38" t="s">
        <v>174</v>
      </c>
      <c r="M20" s="39" t="s">
        <v>168</v>
      </c>
      <c r="N20" s="39" t="s">
        <v>175</v>
      </c>
      <c r="O20" s="40" t="s">
        <v>176</v>
      </c>
      <c r="P20" s="41" t="s">
        <v>177</v>
      </c>
    </row>
    <row r="21" spans="1:16" ht="12.75" customHeight="1" thickBot="1" x14ac:dyDescent="0.25">
      <c r="A21" s="10" t="str">
        <f t="shared" si="0"/>
        <v>IBVS 5357 </v>
      </c>
      <c r="B21" s="14" t="str">
        <f t="shared" si="1"/>
        <v>II</v>
      </c>
      <c r="C21" s="10">
        <f t="shared" si="2"/>
        <v>52266.946199999998</v>
      </c>
      <c r="D21" s="12" t="str">
        <f t="shared" si="3"/>
        <v>vis</v>
      </c>
      <c r="E21" s="37">
        <f>VLOOKUP(C21,Active!C$21:E$973,3,FALSE)</f>
        <v>12100.468038490204</v>
      </c>
      <c r="F21" s="14" t="s">
        <v>68</v>
      </c>
      <c r="G21" s="12" t="str">
        <f t="shared" si="4"/>
        <v>52266.9462</v>
      </c>
      <c r="H21" s="10">
        <f t="shared" si="5"/>
        <v>-1450.5</v>
      </c>
      <c r="I21" s="38" t="s">
        <v>178</v>
      </c>
      <c r="J21" s="39" t="s">
        <v>179</v>
      </c>
      <c r="K21" s="38">
        <v>-1450.5</v>
      </c>
      <c r="L21" s="38" t="s">
        <v>180</v>
      </c>
      <c r="M21" s="39" t="s">
        <v>168</v>
      </c>
      <c r="N21" s="39" t="s">
        <v>175</v>
      </c>
      <c r="O21" s="40" t="s">
        <v>176</v>
      </c>
      <c r="P21" s="41" t="s">
        <v>177</v>
      </c>
    </row>
    <row r="22" spans="1:16" ht="12.75" customHeight="1" thickBot="1" x14ac:dyDescent="0.25">
      <c r="A22" s="10" t="str">
        <f t="shared" si="0"/>
        <v>IBVS 5357 </v>
      </c>
      <c r="B22" s="14" t="str">
        <f t="shared" si="1"/>
        <v>I</v>
      </c>
      <c r="C22" s="10">
        <f t="shared" si="2"/>
        <v>52339.811900000001</v>
      </c>
      <c r="D22" s="12" t="str">
        <f t="shared" si="3"/>
        <v>vis</v>
      </c>
      <c r="E22" s="37">
        <f>VLOOKUP(C22,Active!C$21:E$973,3,FALSE)</f>
        <v>12140.966734863227</v>
      </c>
      <c r="F22" s="14" t="s">
        <v>68</v>
      </c>
      <c r="G22" s="12" t="str">
        <f t="shared" si="4"/>
        <v>52339.8119</v>
      </c>
      <c r="H22" s="10">
        <f t="shared" si="5"/>
        <v>-1410</v>
      </c>
      <c r="I22" s="38" t="s">
        <v>185</v>
      </c>
      <c r="J22" s="39" t="s">
        <v>186</v>
      </c>
      <c r="K22" s="38">
        <v>-1410</v>
      </c>
      <c r="L22" s="38" t="s">
        <v>187</v>
      </c>
      <c r="M22" s="39" t="s">
        <v>168</v>
      </c>
      <c r="N22" s="39" t="s">
        <v>175</v>
      </c>
      <c r="O22" s="40" t="s">
        <v>176</v>
      </c>
      <c r="P22" s="41" t="s">
        <v>177</v>
      </c>
    </row>
    <row r="23" spans="1:16" ht="12.75" customHeight="1" thickBot="1" x14ac:dyDescent="0.25">
      <c r="A23" s="10" t="str">
        <f t="shared" si="0"/>
        <v>IBVS 5357 </v>
      </c>
      <c r="B23" s="14" t="str">
        <f t="shared" si="1"/>
        <v>I</v>
      </c>
      <c r="C23" s="10">
        <f t="shared" si="2"/>
        <v>52589.902000000002</v>
      </c>
      <c r="D23" s="12" t="str">
        <f t="shared" si="3"/>
        <v>vis</v>
      </c>
      <c r="E23" s="37">
        <f>VLOOKUP(C23,Active!C$21:E$973,3,FALSE)</f>
        <v>12279.966607585215</v>
      </c>
      <c r="F23" s="14" t="s">
        <v>68</v>
      </c>
      <c r="G23" s="12" t="str">
        <f t="shared" si="4"/>
        <v>52589.9020</v>
      </c>
      <c r="H23" s="10">
        <f t="shared" si="5"/>
        <v>-1271</v>
      </c>
      <c r="I23" s="38" t="s">
        <v>188</v>
      </c>
      <c r="J23" s="39" t="s">
        <v>189</v>
      </c>
      <c r="K23" s="38">
        <v>-1271</v>
      </c>
      <c r="L23" s="38" t="s">
        <v>190</v>
      </c>
      <c r="M23" s="39" t="s">
        <v>168</v>
      </c>
      <c r="N23" s="39" t="s">
        <v>175</v>
      </c>
      <c r="O23" s="40" t="s">
        <v>176</v>
      </c>
      <c r="P23" s="41" t="s">
        <v>177</v>
      </c>
    </row>
    <row r="24" spans="1:16" ht="12.75" customHeight="1" thickBot="1" x14ac:dyDescent="0.25">
      <c r="A24" s="10" t="str">
        <f t="shared" si="0"/>
        <v>IBVS 5357 </v>
      </c>
      <c r="B24" s="14" t="str">
        <f t="shared" si="1"/>
        <v>I</v>
      </c>
      <c r="C24" s="10">
        <f t="shared" si="2"/>
        <v>52598.897900000004</v>
      </c>
      <c r="D24" s="12" t="str">
        <f t="shared" si="3"/>
        <v>vis</v>
      </c>
      <c r="E24" s="37">
        <f>VLOOKUP(C24,Active!C$21:E$973,3,FALSE)</f>
        <v>12284.966521436343</v>
      </c>
      <c r="F24" s="14" t="s">
        <v>68</v>
      </c>
      <c r="G24" s="12" t="str">
        <f t="shared" si="4"/>
        <v>52598.8979</v>
      </c>
      <c r="H24" s="10">
        <f t="shared" si="5"/>
        <v>-1266</v>
      </c>
      <c r="I24" s="38" t="s">
        <v>191</v>
      </c>
      <c r="J24" s="39" t="s">
        <v>192</v>
      </c>
      <c r="K24" s="38">
        <v>-1266</v>
      </c>
      <c r="L24" s="38" t="s">
        <v>193</v>
      </c>
      <c r="M24" s="39" t="s">
        <v>168</v>
      </c>
      <c r="N24" s="39" t="s">
        <v>175</v>
      </c>
      <c r="O24" s="40" t="s">
        <v>176</v>
      </c>
      <c r="P24" s="41" t="s">
        <v>177</v>
      </c>
    </row>
    <row r="25" spans="1:16" ht="12.75" customHeight="1" thickBot="1" x14ac:dyDescent="0.25">
      <c r="A25" s="10" t="str">
        <f t="shared" si="0"/>
        <v>OEJV 0003 </v>
      </c>
      <c r="B25" s="14" t="str">
        <f t="shared" si="1"/>
        <v>I</v>
      </c>
      <c r="C25" s="10">
        <f t="shared" si="2"/>
        <v>53408.535000000003</v>
      </c>
      <c r="D25" s="12" t="str">
        <f t="shared" si="3"/>
        <v>vis</v>
      </c>
      <c r="E25" s="37">
        <f>VLOOKUP(C25,Active!C$21:E$973,3,FALSE)</f>
        <v>12734.962158412773</v>
      </c>
      <c r="F25" s="14" t="s">
        <v>68</v>
      </c>
      <c r="G25" s="12" t="str">
        <f t="shared" si="4"/>
        <v>53408.535</v>
      </c>
      <c r="H25" s="10">
        <f t="shared" si="5"/>
        <v>-816</v>
      </c>
      <c r="I25" s="38" t="s">
        <v>194</v>
      </c>
      <c r="J25" s="39" t="s">
        <v>195</v>
      </c>
      <c r="K25" s="38">
        <v>-816</v>
      </c>
      <c r="L25" s="38" t="s">
        <v>196</v>
      </c>
      <c r="M25" s="39" t="s">
        <v>111</v>
      </c>
      <c r="N25" s="39"/>
      <c r="O25" s="40" t="s">
        <v>117</v>
      </c>
      <c r="P25" s="41" t="s">
        <v>197</v>
      </c>
    </row>
    <row r="26" spans="1:16" ht="12.75" customHeight="1" thickBot="1" x14ac:dyDescent="0.25">
      <c r="A26" s="10" t="str">
        <f t="shared" si="0"/>
        <v>IBVS 5741 </v>
      </c>
      <c r="B26" s="14" t="str">
        <f t="shared" si="1"/>
        <v>I</v>
      </c>
      <c r="C26" s="10">
        <f t="shared" si="2"/>
        <v>53464.313900000001</v>
      </c>
      <c r="D26" s="12" t="str">
        <f t="shared" si="3"/>
        <v>vis</v>
      </c>
      <c r="E26" s="37">
        <f>VLOOKUP(C26,Active!C$21:E$973,3,FALSE)</f>
        <v>12765.96402534222</v>
      </c>
      <c r="F26" s="14" t="s">
        <v>68</v>
      </c>
      <c r="G26" s="12" t="str">
        <f t="shared" si="4"/>
        <v>53464.3139</v>
      </c>
      <c r="H26" s="10">
        <f t="shared" si="5"/>
        <v>-785</v>
      </c>
      <c r="I26" s="38" t="s">
        <v>198</v>
      </c>
      <c r="J26" s="39" t="s">
        <v>199</v>
      </c>
      <c r="K26" s="38">
        <v>-785</v>
      </c>
      <c r="L26" s="38" t="s">
        <v>190</v>
      </c>
      <c r="M26" s="39" t="s">
        <v>168</v>
      </c>
      <c r="N26" s="39" t="s">
        <v>169</v>
      </c>
      <c r="O26" s="40" t="s">
        <v>200</v>
      </c>
      <c r="P26" s="41" t="s">
        <v>201</v>
      </c>
    </row>
    <row r="27" spans="1:16" ht="12.75" customHeight="1" thickBot="1" x14ac:dyDescent="0.25">
      <c r="A27" s="10" t="str">
        <f t="shared" si="0"/>
        <v>OEJV 0074 </v>
      </c>
      <c r="B27" s="14" t="str">
        <f t="shared" si="1"/>
        <v>I</v>
      </c>
      <c r="C27" s="10">
        <f t="shared" si="2"/>
        <v>54070.64316</v>
      </c>
      <c r="D27" s="12" t="str">
        <f t="shared" si="3"/>
        <v>vis</v>
      </c>
      <c r="E27" s="37">
        <f>VLOOKUP(C27,Active!C$21:E$973,3,FALSE)</f>
        <v>13102.961331383589</v>
      </c>
      <c r="F27" s="14" t="s">
        <v>68</v>
      </c>
      <c r="G27" s="12" t="str">
        <f t="shared" si="4"/>
        <v>54070.64316</v>
      </c>
      <c r="H27" s="10">
        <f t="shared" si="5"/>
        <v>-448</v>
      </c>
      <c r="I27" s="38" t="s">
        <v>202</v>
      </c>
      <c r="J27" s="39" t="s">
        <v>203</v>
      </c>
      <c r="K27" s="38">
        <v>-448</v>
      </c>
      <c r="L27" s="38" t="s">
        <v>204</v>
      </c>
      <c r="M27" s="39" t="s">
        <v>205</v>
      </c>
      <c r="N27" s="39" t="s">
        <v>206</v>
      </c>
      <c r="O27" s="40" t="s">
        <v>207</v>
      </c>
      <c r="P27" s="41" t="s">
        <v>208</v>
      </c>
    </row>
    <row r="28" spans="1:16" ht="12.75" customHeight="1" thickBot="1" x14ac:dyDescent="0.25">
      <c r="A28" s="10" t="str">
        <f t="shared" si="0"/>
        <v>BAVM 228 </v>
      </c>
      <c r="B28" s="14" t="str">
        <f t="shared" si="1"/>
        <v>I</v>
      </c>
      <c r="C28" s="10">
        <f t="shared" si="2"/>
        <v>55880.636500000001</v>
      </c>
      <c r="D28" s="12" t="str">
        <f t="shared" si="3"/>
        <v>vis</v>
      </c>
      <c r="E28" s="37">
        <f>VLOOKUP(C28,Active!C$21:E$973,3,FALSE)</f>
        <v>14108.954147123379</v>
      </c>
      <c r="F28" s="14" t="s">
        <v>68</v>
      </c>
      <c r="G28" s="12" t="str">
        <f t="shared" si="4"/>
        <v>55880.6365</v>
      </c>
      <c r="H28" s="10">
        <f t="shared" si="5"/>
        <v>558</v>
      </c>
      <c r="I28" s="38" t="s">
        <v>209</v>
      </c>
      <c r="J28" s="39" t="s">
        <v>210</v>
      </c>
      <c r="K28" s="38">
        <v>558</v>
      </c>
      <c r="L28" s="38" t="s">
        <v>211</v>
      </c>
      <c r="M28" s="39" t="s">
        <v>205</v>
      </c>
      <c r="N28" s="39" t="s">
        <v>212</v>
      </c>
      <c r="O28" s="40" t="s">
        <v>213</v>
      </c>
      <c r="P28" s="41" t="s">
        <v>214</v>
      </c>
    </row>
    <row r="29" spans="1:16" ht="12.75" customHeight="1" thickBot="1" x14ac:dyDescent="0.25">
      <c r="A29" s="10" t="str">
        <f t="shared" si="0"/>
        <v> AJ 879 </v>
      </c>
      <c r="B29" s="14" t="str">
        <f t="shared" si="1"/>
        <v>I</v>
      </c>
      <c r="C29" s="10">
        <f t="shared" si="2"/>
        <v>20576.39</v>
      </c>
      <c r="D29" s="12" t="str">
        <f t="shared" si="3"/>
        <v>vis</v>
      </c>
      <c r="E29" s="37">
        <f>VLOOKUP(C29,Active!C$21:E$973,3,FALSE)</f>
        <v>-5513.1171385679627</v>
      </c>
      <c r="F29" s="14" t="s">
        <v>68</v>
      </c>
      <c r="G29" s="12" t="str">
        <f t="shared" si="4"/>
        <v>20576.39</v>
      </c>
      <c r="H29" s="10">
        <f t="shared" si="5"/>
        <v>-19064</v>
      </c>
      <c r="I29" s="38" t="s">
        <v>71</v>
      </c>
      <c r="J29" s="39" t="s">
        <v>72</v>
      </c>
      <c r="K29" s="38">
        <v>-19064</v>
      </c>
      <c r="L29" s="38" t="s">
        <v>73</v>
      </c>
      <c r="M29" s="39" t="s">
        <v>74</v>
      </c>
      <c r="N29" s="39"/>
      <c r="O29" s="40" t="s">
        <v>75</v>
      </c>
      <c r="P29" s="40" t="s">
        <v>76</v>
      </c>
    </row>
    <row r="30" spans="1:16" ht="12.75" customHeight="1" thickBot="1" x14ac:dyDescent="0.25">
      <c r="A30" s="10" t="str">
        <f t="shared" si="0"/>
        <v> PZ 4.156 </v>
      </c>
      <c r="B30" s="14" t="str">
        <f t="shared" si="1"/>
        <v>I</v>
      </c>
      <c r="C30" s="10">
        <f t="shared" si="2"/>
        <v>20893.37</v>
      </c>
      <c r="D30" s="12" t="str">
        <f t="shared" si="3"/>
        <v>vis</v>
      </c>
      <c r="E30" s="37">
        <f>VLOOKUP(C30,Active!C$21:E$973,3,FALSE)</f>
        <v>-5336.9399142179564</v>
      </c>
      <c r="F30" s="14" t="s">
        <v>68</v>
      </c>
      <c r="G30" s="12" t="str">
        <f t="shared" si="4"/>
        <v>20893.37</v>
      </c>
      <c r="H30" s="10">
        <f t="shared" si="5"/>
        <v>-18888</v>
      </c>
      <c r="I30" s="38" t="s">
        <v>77</v>
      </c>
      <c r="J30" s="39" t="s">
        <v>78</v>
      </c>
      <c r="K30" s="38">
        <v>-18888</v>
      </c>
      <c r="L30" s="38" t="s">
        <v>79</v>
      </c>
      <c r="M30" s="39" t="s">
        <v>74</v>
      </c>
      <c r="N30" s="39"/>
      <c r="O30" s="40" t="s">
        <v>80</v>
      </c>
      <c r="P30" s="40" t="s">
        <v>81</v>
      </c>
    </row>
    <row r="31" spans="1:16" ht="12.75" customHeight="1" thickBot="1" x14ac:dyDescent="0.25">
      <c r="A31" s="10" t="str">
        <f t="shared" si="0"/>
        <v> PZ 4.156 </v>
      </c>
      <c r="B31" s="14" t="str">
        <f t="shared" si="1"/>
        <v>I</v>
      </c>
      <c r="C31" s="10">
        <f t="shared" si="2"/>
        <v>20920.36</v>
      </c>
      <c r="D31" s="12" t="str">
        <f t="shared" si="3"/>
        <v>vis</v>
      </c>
      <c r="E31" s="37">
        <f>VLOOKUP(C31,Active!C$21:E$973,3,FALSE)</f>
        <v>-5321.9388943264585</v>
      </c>
      <c r="F31" s="14" t="s">
        <v>68</v>
      </c>
      <c r="G31" s="12" t="str">
        <f t="shared" si="4"/>
        <v>20920.36</v>
      </c>
      <c r="H31" s="10">
        <f t="shared" si="5"/>
        <v>-18873</v>
      </c>
      <c r="I31" s="38" t="s">
        <v>82</v>
      </c>
      <c r="J31" s="39" t="s">
        <v>83</v>
      </c>
      <c r="K31" s="38">
        <v>-18873</v>
      </c>
      <c r="L31" s="38" t="s">
        <v>84</v>
      </c>
      <c r="M31" s="39" t="s">
        <v>74</v>
      </c>
      <c r="N31" s="39"/>
      <c r="O31" s="40" t="s">
        <v>80</v>
      </c>
      <c r="P31" s="40" t="s">
        <v>81</v>
      </c>
    </row>
    <row r="32" spans="1:16" ht="12.75" customHeight="1" thickBot="1" x14ac:dyDescent="0.25">
      <c r="A32" s="10" t="str">
        <f t="shared" si="0"/>
        <v> PZ 4.156 </v>
      </c>
      <c r="B32" s="14" t="str">
        <f t="shared" si="1"/>
        <v>I</v>
      </c>
      <c r="C32" s="10">
        <f t="shared" si="2"/>
        <v>26035.35</v>
      </c>
      <c r="D32" s="12" t="str">
        <f t="shared" si="3"/>
        <v>vis</v>
      </c>
      <c r="E32" s="37">
        <f>VLOOKUP(C32,Active!C$21:E$973,3,FALSE)</f>
        <v>-2479.0316422031674</v>
      </c>
      <c r="F32" s="14" t="s">
        <v>68</v>
      </c>
      <c r="G32" s="12" t="str">
        <f t="shared" si="4"/>
        <v>26035.35</v>
      </c>
      <c r="H32" s="10">
        <f t="shared" si="5"/>
        <v>-16030</v>
      </c>
      <c r="I32" s="38" t="s">
        <v>85</v>
      </c>
      <c r="J32" s="39" t="s">
        <v>86</v>
      </c>
      <c r="K32" s="38">
        <v>-16030</v>
      </c>
      <c r="L32" s="38" t="s">
        <v>87</v>
      </c>
      <c r="M32" s="39" t="s">
        <v>74</v>
      </c>
      <c r="N32" s="39"/>
      <c r="O32" s="40" t="s">
        <v>80</v>
      </c>
      <c r="P32" s="40" t="s">
        <v>81</v>
      </c>
    </row>
    <row r="33" spans="1:16" ht="12.75" customHeight="1" thickBot="1" x14ac:dyDescent="0.25">
      <c r="A33" s="10" t="str">
        <f t="shared" si="0"/>
        <v> AJ 64.260 </v>
      </c>
      <c r="B33" s="14" t="str">
        <f t="shared" si="1"/>
        <v>I</v>
      </c>
      <c r="C33" s="10">
        <f t="shared" si="2"/>
        <v>30495.645</v>
      </c>
      <c r="D33" s="12" t="str">
        <f t="shared" si="3"/>
        <v>vis</v>
      </c>
      <c r="E33" s="37">
        <f>VLOOKUP(C33,Active!C$21:E$973,3,FALSE)</f>
        <v>-3.3347950858583909E-3</v>
      </c>
      <c r="F33" s="14" t="s">
        <v>68</v>
      </c>
      <c r="G33" s="12" t="str">
        <f t="shared" si="4"/>
        <v>30495.645</v>
      </c>
      <c r="H33" s="10">
        <f t="shared" si="5"/>
        <v>-13551</v>
      </c>
      <c r="I33" s="38" t="s">
        <v>88</v>
      </c>
      <c r="J33" s="39" t="s">
        <v>89</v>
      </c>
      <c r="K33" s="38">
        <v>-13551</v>
      </c>
      <c r="L33" s="38" t="s">
        <v>90</v>
      </c>
      <c r="M33" s="39" t="s">
        <v>70</v>
      </c>
      <c r="N33" s="39"/>
      <c r="O33" s="40" t="s">
        <v>91</v>
      </c>
      <c r="P33" s="40" t="s">
        <v>92</v>
      </c>
    </row>
    <row r="34" spans="1:16" ht="12.75" customHeight="1" thickBot="1" x14ac:dyDescent="0.25">
      <c r="A34" s="10" t="str">
        <f t="shared" si="0"/>
        <v> AJ 64.260 </v>
      </c>
      <c r="B34" s="14" t="str">
        <f t="shared" si="1"/>
        <v>I</v>
      </c>
      <c r="C34" s="10">
        <f t="shared" si="2"/>
        <v>30736.736000000001</v>
      </c>
      <c r="D34" s="12" t="str">
        <f t="shared" si="3"/>
        <v>vis</v>
      </c>
      <c r="E34" s="37">
        <f>VLOOKUP(C34,Active!C$21:E$973,3,FALSE)</f>
        <v>133.9948455183962</v>
      </c>
      <c r="F34" s="14" t="s">
        <v>68</v>
      </c>
      <c r="G34" s="12" t="str">
        <f t="shared" si="4"/>
        <v>30736.736</v>
      </c>
      <c r="H34" s="10">
        <f t="shared" si="5"/>
        <v>-13417</v>
      </c>
      <c r="I34" s="38" t="s">
        <v>93</v>
      </c>
      <c r="J34" s="39" t="s">
        <v>94</v>
      </c>
      <c r="K34" s="38">
        <v>-13417</v>
      </c>
      <c r="L34" s="38" t="s">
        <v>95</v>
      </c>
      <c r="M34" s="39" t="s">
        <v>70</v>
      </c>
      <c r="N34" s="39"/>
      <c r="O34" s="40" t="s">
        <v>91</v>
      </c>
      <c r="P34" s="40" t="s">
        <v>92</v>
      </c>
    </row>
    <row r="35" spans="1:16" ht="12.75" customHeight="1" thickBot="1" x14ac:dyDescent="0.25">
      <c r="A35" s="10" t="str">
        <f t="shared" si="0"/>
        <v> AJ 64.260 </v>
      </c>
      <c r="B35" s="14" t="str">
        <f t="shared" si="1"/>
        <v>I</v>
      </c>
      <c r="C35" s="10">
        <f t="shared" si="2"/>
        <v>31497.812000000002</v>
      </c>
      <c r="D35" s="12" t="str">
        <f t="shared" si="3"/>
        <v>vis</v>
      </c>
      <c r="E35" s="37">
        <f>VLOOKUP(C35,Active!C$21:E$973,3,FALSE)</f>
        <v>557.00026289301263</v>
      </c>
      <c r="F35" s="14" t="s">
        <v>68</v>
      </c>
      <c r="G35" s="12" t="str">
        <f t="shared" si="4"/>
        <v>31497.812</v>
      </c>
      <c r="H35" s="10">
        <f t="shared" si="5"/>
        <v>-12994</v>
      </c>
      <c r="I35" s="38" t="s">
        <v>96</v>
      </c>
      <c r="J35" s="39" t="s">
        <v>97</v>
      </c>
      <c r="K35" s="38">
        <v>-12994</v>
      </c>
      <c r="L35" s="38" t="s">
        <v>98</v>
      </c>
      <c r="M35" s="39" t="s">
        <v>70</v>
      </c>
      <c r="N35" s="39"/>
      <c r="O35" s="40" t="s">
        <v>91</v>
      </c>
      <c r="P35" s="40" t="s">
        <v>92</v>
      </c>
    </row>
    <row r="36" spans="1:16" ht="12.75" customHeight="1" thickBot="1" x14ac:dyDescent="0.25">
      <c r="A36" s="10" t="str">
        <f t="shared" si="0"/>
        <v> AJ 64.260 </v>
      </c>
      <c r="B36" s="14" t="str">
        <f t="shared" si="1"/>
        <v>I</v>
      </c>
      <c r="C36" s="10">
        <f t="shared" si="2"/>
        <v>32269.675999999999</v>
      </c>
      <c r="D36" s="12" t="str">
        <f t="shared" si="3"/>
        <v>vis</v>
      </c>
      <c r="E36" s="37">
        <f>VLOOKUP(C36,Active!C$21:E$973,3,FALSE)</f>
        <v>986.00164183077914</v>
      </c>
      <c r="F36" s="14" t="s">
        <v>68</v>
      </c>
      <c r="G36" s="12" t="str">
        <f t="shared" si="4"/>
        <v>32269.676</v>
      </c>
      <c r="H36" s="10">
        <f t="shared" si="5"/>
        <v>-12565</v>
      </c>
      <c r="I36" s="38" t="s">
        <v>99</v>
      </c>
      <c r="J36" s="39" t="s">
        <v>100</v>
      </c>
      <c r="K36" s="38">
        <v>-12565</v>
      </c>
      <c r="L36" s="38" t="s">
        <v>101</v>
      </c>
      <c r="M36" s="39" t="s">
        <v>70</v>
      </c>
      <c r="N36" s="39"/>
      <c r="O36" s="40" t="s">
        <v>91</v>
      </c>
      <c r="P36" s="40" t="s">
        <v>92</v>
      </c>
    </row>
    <row r="37" spans="1:16" ht="12.75" customHeight="1" thickBot="1" x14ac:dyDescent="0.25">
      <c r="A37" s="10" t="str">
        <f t="shared" si="0"/>
        <v> AJ 64.260 </v>
      </c>
      <c r="B37" s="14" t="str">
        <f t="shared" si="1"/>
        <v>I</v>
      </c>
      <c r="C37" s="10">
        <f t="shared" si="2"/>
        <v>33003.748</v>
      </c>
      <c r="D37" s="12" t="str">
        <f t="shared" si="3"/>
        <v>vis</v>
      </c>
      <c r="E37" s="37">
        <f>VLOOKUP(C37,Active!C$21:E$973,3,FALSE)</f>
        <v>1393.9982581253662</v>
      </c>
      <c r="F37" s="14" t="s">
        <v>68</v>
      </c>
      <c r="G37" s="12" t="str">
        <f t="shared" si="4"/>
        <v>33003.748</v>
      </c>
      <c r="H37" s="10">
        <f t="shared" si="5"/>
        <v>-12157</v>
      </c>
      <c r="I37" s="38" t="s">
        <v>102</v>
      </c>
      <c r="J37" s="39" t="s">
        <v>103</v>
      </c>
      <c r="K37" s="38">
        <v>-12157</v>
      </c>
      <c r="L37" s="38" t="s">
        <v>104</v>
      </c>
      <c r="M37" s="39" t="s">
        <v>70</v>
      </c>
      <c r="N37" s="39"/>
      <c r="O37" s="40" t="s">
        <v>91</v>
      </c>
      <c r="P37" s="40" t="s">
        <v>92</v>
      </c>
    </row>
    <row r="38" spans="1:16" ht="12.75" customHeight="1" thickBot="1" x14ac:dyDescent="0.25">
      <c r="A38" s="10" t="str">
        <f t="shared" si="0"/>
        <v> AJ 64.260 </v>
      </c>
      <c r="B38" s="14" t="str">
        <f t="shared" si="1"/>
        <v>I</v>
      </c>
      <c r="C38" s="10">
        <f t="shared" si="2"/>
        <v>35934.667999999998</v>
      </c>
      <c r="D38" s="12" t="str">
        <f t="shared" si="3"/>
        <v>vis</v>
      </c>
      <c r="E38" s="37">
        <f>VLOOKUP(C38,Active!C$21:E$973,3,FALSE)</f>
        <v>3023.0011933008395</v>
      </c>
      <c r="F38" s="14" t="s">
        <v>68</v>
      </c>
      <c r="G38" s="12" t="str">
        <f t="shared" si="4"/>
        <v>35934.668</v>
      </c>
      <c r="H38" s="10">
        <f t="shared" si="5"/>
        <v>-10528</v>
      </c>
      <c r="I38" s="38" t="s">
        <v>105</v>
      </c>
      <c r="J38" s="39" t="s">
        <v>106</v>
      </c>
      <c r="K38" s="38">
        <v>-10528</v>
      </c>
      <c r="L38" s="38" t="s">
        <v>107</v>
      </c>
      <c r="M38" s="39" t="s">
        <v>70</v>
      </c>
      <c r="N38" s="39"/>
      <c r="O38" s="40" t="s">
        <v>91</v>
      </c>
      <c r="P38" s="40" t="s">
        <v>92</v>
      </c>
    </row>
    <row r="39" spans="1:16" ht="12.75" customHeight="1" thickBot="1" x14ac:dyDescent="0.25">
      <c r="A39" s="10" t="str">
        <f t="shared" si="0"/>
        <v> BBS 53 </v>
      </c>
      <c r="B39" s="14" t="str">
        <f t="shared" si="1"/>
        <v>I</v>
      </c>
      <c r="C39" s="10">
        <f t="shared" si="2"/>
        <v>44646.430999999997</v>
      </c>
      <c r="D39" s="12" t="str">
        <f t="shared" si="3"/>
        <v>vis</v>
      </c>
      <c r="E39" s="37">
        <f>VLOOKUP(C39,Active!C$21:E$973,3,FALSE)</f>
        <v>7864.9919325748879</v>
      </c>
      <c r="F39" s="14" t="s">
        <v>68</v>
      </c>
      <c r="G39" s="12" t="str">
        <f t="shared" si="4"/>
        <v>44646.431</v>
      </c>
      <c r="H39" s="10">
        <f t="shared" si="5"/>
        <v>-5686</v>
      </c>
      <c r="I39" s="38" t="s">
        <v>108</v>
      </c>
      <c r="J39" s="39" t="s">
        <v>109</v>
      </c>
      <c r="K39" s="38">
        <v>-5686</v>
      </c>
      <c r="L39" s="38" t="s">
        <v>110</v>
      </c>
      <c r="M39" s="39" t="s">
        <v>111</v>
      </c>
      <c r="N39" s="39"/>
      <c r="O39" s="40" t="s">
        <v>112</v>
      </c>
      <c r="P39" s="40" t="s">
        <v>113</v>
      </c>
    </row>
    <row r="40" spans="1:16" ht="12.75" customHeight="1" thickBot="1" x14ac:dyDescent="0.25">
      <c r="A40" s="10" t="str">
        <f t="shared" si="0"/>
        <v> BRNO 32 </v>
      </c>
      <c r="B40" s="14" t="str">
        <f t="shared" si="1"/>
        <v>I</v>
      </c>
      <c r="C40" s="10">
        <f t="shared" si="2"/>
        <v>50515.416700000002</v>
      </c>
      <c r="D40" s="12" t="str">
        <f t="shared" si="3"/>
        <v>vis</v>
      </c>
      <c r="E40" s="37">
        <f>VLOOKUP(C40,Active!C$21:E$973,3,FALSE)</f>
        <v>11126.969377132533</v>
      </c>
      <c r="F40" s="14" t="s">
        <v>68</v>
      </c>
      <c r="G40" s="12" t="str">
        <f t="shared" si="4"/>
        <v>50515.4167</v>
      </c>
      <c r="H40" s="10">
        <f t="shared" si="5"/>
        <v>-2424</v>
      </c>
      <c r="I40" s="38" t="s">
        <v>143</v>
      </c>
      <c r="J40" s="39" t="s">
        <v>144</v>
      </c>
      <c r="K40" s="38">
        <v>-2424</v>
      </c>
      <c r="L40" s="38" t="s">
        <v>145</v>
      </c>
      <c r="M40" s="39" t="s">
        <v>111</v>
      </c>
      <c r="N40" s="39"/>
      <c r="O40" s="40" t="s">
        <v>146</v>
      </c>
      <c r="P40" s="40" t="s">
        <v>147</v>
      </c>
    </row>
    <row r="41" spans="1:16" ht="12.75" customHeight="1" thickBot="1" x14ac:dyDescent="0.25">
      <c r="A41" s="10" t="str">
        <f t="shared" si="0"/>
        <v> BRNO 32 </v>
      </c>
      <c r="B41" s="14" t="str">
        <f t="shared" si="1"/>
        <v>I</v>
      </c>
      <c r="C41" s="10">
        <f t="shared" si="2"/>
        <v>50515.4202</v>
      </c>
      <c r="D41" s="12" t="str">
        <f t="shared" si="3"/>
        <v>vis</v>
      </c>
      <c r="E41" s="37">
        <f>VLOOKUP(C41,Active!C$21:E$973,3,FALSE)</f>
        <v>11126.971322429665</v>
      </c>
      <c r="F41" s="14" t="s">
        <v>68</v>
      </c>
      <c r="G41" s="12" t="str">
        <f t="shared" si="4"/>
        <v>50515.4202</v>
      </c>
      <c r="H41" s="10">
        <f t="shared" si="5"/>
        <v>-2424</v>
      </c>
      <c r="I41" s="38" t="s">
        <v>148</v>
      </c>
      <c r="J41" s="39" t="s">
        <v>149</v>
      </c>
      <c r="K41" s="38">
        <v>-2424</v>
      </c>
      <c r="L41" s="38" t="s">
        <v>150</v>
      </c>
      <c r="M41" s="39" t="s">
        <v>111</v>
      </c>
      <c r="N41" s="39"/>
      <c r="O41" s="40" t="s">
        <v>151</v>
      </c>
      <c r="P41" s="40" t="s">
        <v>147</v>
      </c>
    </row>
    <row r="42" spans="1:16" ht="12.75" customHeight="1" thickBot="1" x14ac:dyDescent="0.25">
      <c r="A42" s="10" t="str">
        <f t="shared" si="0"/>
        <v> BRNO 32 </v>
      </c>
      <c r="B42" s="14" t="str">
        <f t="shared" si="1"/>
        <v>I</v>
      </c>
      <c r="C42" s="10">
        <f t="shared" si="2"/>
        <v>50515.423699999999</v>
      </c>
      <c r="D42" s="12" t="str">
        <f t="shared" si="3"/>
        <v>vis</v>
      </c>
      <c r="E42" s="37">
        <f>VLOOKUP(C42,Active!C$21:E$973,3,FALSE)</f>
        <v>11126.973267726797</v>
      </c>
      <c r="F42" s="14" t="s">
        <v>68</v>
      </c>
      <c r="G42" s="12" t="str">
        <f t="shared" si="4"/>
        <v>50515.4237</v>
      </c>
      <c r="H42" s="10">
        <f t="shared" si="5"/>
        <v>-2424</v>
      </c>
      <c r="I42" s="38" t="s">
        <v>152</v>
      </c>
      <c r="J42" s="39" t="s">
        <v>153</v>
      </c>
      <c r="K42" s="38">
        <v>-2424</v>
      </c>
      <c r="L42" s="38" t="s">
        <v>154</v>
      </c>
      <c r="M42" s="39" t="s">
        <v>111</v>
      </c>
      <c r="N42" s="39"/>
      <c r="O42" s="40" t="s">
        <v>155</v>
      </c>
      <c r="P42" s="40" t="s">
        <v>147</v>
      </c>
    </row>
    <row r="43" spans="1:16" ht="12.75" customHeight="1" thickBot="1" x14ac:dyDescent="0.25">
      <c r="A43" s="10" t="str">
        <f t="shared" si="0"/>
        <v> BRNO 32 </v>
      </c>
      <c r="B43" s="14" t="str">
        <f t="shared" si="1"/>
        <v>I</v>
      </c>
      <c r="C43" s="10">
        <f t="shared" si="2"/>
        <v>50515.4355</v>
      </c>
      <c r="D43" s="12" t="str">
        <f t="shared" si="3"/>
        <v>vis</v>
      </c>
      <c r="E43" s="37">
        <f>VLOOKUP(C43,Active!C$21:E$973,3,FALSE)</f>
        <v>11126.979826157132</v>
      </c>
      <c r="F43" s="14" t="s">
        <v>68</v>
      </c>
      <c r="G43" s="12" t="str">
        <f t="shared" si="4"/>
        <v>50515.4355</v>
      </c>
      <c r="H43" s="10">
        <f t="shared" si="5"/>
        <v>-2424</v>
      </c>
      <c r="I43" s="38" t="s">
        <v>156</v>
      </c>
      <c r="J43" s="39" t="s">
        <v>157</v>
      </c>
      <c r="K43" s="38">
        <v>-2424</v>
      </c>
      <c r="L43" s="38" t="s">
        <v>158</v>
      </c>
      <c r="M43" s="39" t="s">
        <v>111</v>
      </c>
      <c r="N43" s="39"/>
      <c r="O43" s="40" t="s">
        <v>159</v>
      </c>
      <c r="P43" s="40" t="s">
        <v>147</v>
      </c>
    </row>
    <row r="44" spans="1:16" ht="12.75" customHeight="1" thickBot="1" x14ac:dyDescent="0.25">
      <c r="A44" s="10" t="str">
        <f t="shared" si="0"/>
        <v>VSB 40 </v>
      </c>
      <c r="B44" s="14" t="str">
        <f t="shared" si="1"/>
        <v>II</v>
      </c>
      <c r="C44" s="10">
        <f t="shared" si="2"/>
        <v>52283.139000000003</v>
      </c>
      <c r="D44" s="12" t="str">
        <f t="shared" si="3"/>
        <v>vis</v>
      </c>
      <c r="E44" s="37">
        <f>VLOOKUP(C44,Active!C$21:E$973,3,FALSE)</f>
        <v>12109.467983466087</v>
      </c>
      <c r="F44" s="14" t="s">
        <v>68</v>
      </c>
      <c r="G44" s="12" t="str">
        <f t="shared" si="4"/>
        <v>52283.1390</v>
      </c>
      <c r="H44" s="10">
        <f t="shared" si="5"/>
        <v>-1441.5</v>
      </c>
      <c r="I44" s="38" t="s">
        <v>181</v>
      </c>
      <c r="J44" s="39" t="s">
        <v>182</v>
      </c>
      <c r="K44" s="38">
        <v>-1441.5</v>
      </c>
      <c r="L44" s="38" t="s">
        <v>180</v>
      </c>
      <c r="M44" s="39" t="s">
        <v>168</v>
      </c>
      <c r="N44" s="39" t="s">
        <v>169</v>
      </c>
      <c r="O44" s="40" t="s">
        <v>183</v>
      </c>
      <c r="P44" s="41" t="s">
        <v>184</v>
      </c>
    </row>
    <row r="45" spans="1:16" x14ac:dyDescent="0.2">
      <c r="B45" s="14"/>
      <c r="F45" s="14"/>
    </row>
    <row r="46" spans="1:16" x14ac:dyDescent="0.2">
      <c r="B46" s="14"/>
      <c r="F46" s="14"/>
    </row>
    <row r="47" spans="1:16" x14ac:dyDescent="0.2">
      <c r="B47" s="14"/>
      <c r="F47" s="14"/>
    </row>
    <row r="48" spans="1:16" x14ac:dyDescent="0.2">
      <c r="B48" s="14"/>
      <c r="F48" s="14"/>
    </row>
    <row r="49" spans="2:6" x14ac:dyDescent="0.2">
      <c r="B49" s="14"/>
      <c r="F49" s="14"/>
    </row>
    <row r="50" spans="2:6" x14ac:dyDescent="0.2">
      <c r="B50" s="14"/>
      <c r="F50" s="14"/>
    </row>
    <row r="51" spans="2:6" x14ac:dyDescent="0.2">
      <c r="B51" s="14"/>
      <c r="F51" s="14"/>
    </row>
    <row r="52" spans="2:6" x14ac:dyDescent="0.2">
      <c r="B52" s="14"/>
      <c r="F52" s="14"/>
    </row>
    <row r="53" spans="2:6" x14ac:dyDescent="0.2">
      <c r="B53" s="14"/>
      <c r="F53" s="14"/>
    </row>
    <row r="54" spans="2:6" x14ac:dyDescent="0.2">
      <c r="B54" s="14"/>
      <c r="F54" s="14"/>
    </row>
    <row r="55" spans="2:6" x14ac:dyDescent="0.2">
      <c r="B55" s="14"/>
      <c r="F55" s="14"/>
    </row>
    <row r="56" spans="2:6" x14ac:dyDescent="0.2">
      <c r="B56" s="14"/>
      <c r="F56" s="14"/>
    </row>
    <row r="57" spans="2:6" x14ac:dyDescent="0.2">
      <c r="B57" s="14"/>
      <c r="F57" s="14"/>
    </row>
    <row r="58" spans="2:6" x14ac:dyDescent="0.2">
      <c r="B58" s="14"/>
      <c r="F58" s="14"/>
    </row>
    <row r="59" spans="2:6" x14ac:dyDescent="0.2">
      <c r="B59" s="14"/>
      <c r="F59" s="14"/>
    </row>
    <row r="60" spans="2:6" x14ac:dyDescent="0.2">
      <c r="B60" s="14"/>
      <c r="F60" s="14"/>
    </row>
    <row r="61" spans="2:6" x14ac:dyDescent="0.2">
      <c r="B61" s="14"/>
      <c r="F61" s="14"/>
    </row>
    <row r="62" spans="2:6" x14ac:dyDescent="0.2">
      <c r="B62" s="14"/>
      <c r="F62" s="14"/>
    </row>
    <row r="63" spans="2:6" x14ac:dyDescent="0.2">
      <c r="B63" s="14"/>
      <c r="F63" s="14"/>
    </row>
    <row r="64" spans="2:6" x14ac:dyDescent="0.2">
      <c r="B64" s="14"/>
      <c r="F64" s="14"/>
    </row>
    <row r="65" spans="2:6" x14ac:dyDescent="0.2">
      <c r="B65" s="14"/>
      <c r="F65" s="14"/>
    </row>
    <row r="66" spans="2:6" x14ac:dyDescent="0.2">
      <c r="B66" s="14"/>
      <c r="F66" s="14"/>
    </row>
    <row r="67" spans="2:6" x14ac:dyDescent="0.2">
      <c r="B67" s="14"/>
      <c r="F67" s="14"/>
    </row>
    <row r="68" spans="2:6" x14ac:dyDescent="0.2">
      <c r="B68" s="14"/>
      <c r="F68" s="14"/>
    </row>
    <row r="69" spans="2:6" x14ac:dyDescent="0.2">
      <c r="B69" s="14"/>
      <c r="F69" s="14"/>
    </row>
    <row r="70" spans="2:6" x14ac:dyDescent="0.2">
      <c r="B70" s="14"/>
      <c r="F70" s="14"/>
    </row>
    <row r="71" spans="2:6" x14ac:dyDescent="0.2">
      <c r="B71" s="14"/>
      <c r="F71" s="14"/>
    </row>
    <row r="72" spans="2:6" x14ac:dyDescent="0.2">
      <c r="B72" s="14"/>
      <c r="F72" s="14"/>
    </row>
    <row r="73" spans="2:6" x14ac:dyDescent="0.2">
      <c r="B73" s="14"/>
      <c r="F73" s="14"/>
    </row>
    <row r="74" spans="2:6" x14ac:dyDescent="0.2">
      <c r="B74" s="14"/>
      <c r="F74" s="14"/>
    </row>
    <row r="75" spans="2:6" x14ac:dyDescent="0.2">
      <c r="B75" s="14"/>
      <c r="F75" s="14"/>
    </row>
    <row r="76" spans="2:6" x14ac:dyDescent="0.2">
      <c r="B76" s="14"/>
      <c r="F76" s="14"/>
    </row>
    <row r="77" spans="2:6" x14ac:dyDescent="0.2">
      <c r="B77" s="14"/>
      <c r="F77" s="14"/>
    </row>
    <row r="78" spans="2:6" x14ac:dyDescent="0.2">
      <c r="B78" s="14"/>
      <c r="F78" s="14"/>
    </row>
    <row r="79" spans="2:6" x14ac:dyDescent="0.2">
      <c r="B79" s="14"/>
      <c r="F79" s="14"/>
    </row>
    <row r="80" spans="2:6" x14ac:dyDescent="0.2">
      <c r="B80" s="14"/>
      <c r="F80" s="14"/>
    </row>
    <row r="81" spans="2:6" x14ac:dyDescent="0.2">
      <c r="B81" s="14"/>
      <c r="F81" s="14"/>
    </row>
    <row r="82" spans="2:6" x14ac:dyDescent="0.2">
      <c r="B82" s="14"/>
      <c r="F82" s="14"/>
    </row>
    <row r="83" spans="2:6" x14ac:dyDescent="0.2">
      <c r="B83" s="14"/>
      <c r="F83" s="14"/>
    </row>
    <row r="84" spans="2:6" x14ac:dyDescent="0.2">
      <c r="B84" s="14"/>
      <c r="F84" s="14"/>
    </row>
    <row r="85" spans="2:6" x14ac:dyDescent="0.2">
      <c r="B85" s="14"/>
      <c r="F85" s="14"/>
    </row>
    <row r="86" spans="2:6" x14ac:dyDescent="0.2">
      <c r="B86" s="14"/>
      <c r="F86" s="14"/>
    </row>
    <row r="87" spans="2:6" x14ac:dyDescent="0.2">
      <c r="B87" s="14"/>
      <c r="F87" s="14"/>
    </row>
    <row r="88" spans="2:6" x14ac:dyDescent="0.2">
      <c r="B88" s="14"/>
      <c r="F88" s="14"/>
    </row>
    <row r="89" spans="2:6" x14ac:dyDescent="0.2">
      <c r="B89" s="14"/>
      <c r="F89" s="14"/>
    </row>
    <row r="90" spans="2:6" x14ac:dyDescent="0.2">
      <c r="B90" s="14"/>
      <c r="F90" s="14"/>
    </row>
    <row r="91" spans="2:6" x14ac:dyDescent="0.2">
      <c r="B91" s="14"/>
      <c r="F91" s="14"/>
    </row>
    <row r="92" spans="2:6" x14ac:dyDescent="0.2">
      <c r="B92" s="14"/>
      <c r="F92" s="14"/>
    </row>
    <row r="93" spans="2:6" x14ac:dyDescent="0.2">
      <c r="B93" s="14"/>
      <c r="F93" s="14"/>
    </row>
    <row r="94" spans="2:6" x14ac:dyDescent="0.2">
      <c r="B94" s="14"/>
      <c r="F94" s="14"/>
    </row>
    <row r="95" spans="2:6" x14ac:dyDescent="0.2">
      <c r="B95" s="14"/>
      <c r="F95" s="14"/>
    </row>
    <row r="96" spans="2:6" x14ac:dyDescent="0.2">
      <c r="B96" s="14"/>
      <c r="F96" s="14"/>
    </row>
    <row r="97" spans="2:6" x14ac:dyDescent="0.2">
      <c r="B97" s="14"/>
      <c r="F97" s="14"/>
    </row>
    <row r="98" spans="2:6" x14ac:dyDescent="0.2">
      <c r="B98" s="14"/>
      <c r="F98" s="14"/>
    </row>
    <row r="99" spans="2:6" x14ac:dyDescent="0.2">
      <c r="B99" s="14"/>
      <c r="F99" s="14"/>
    </row>
    <row r="100" spans="2:6" x14ac:dyDescent="0.2">
      <c r="B100" s="14"/>
      <c r="F100" s="14"/>
    </row>
    <row r="101" spans="2:6" x14ac:dyDescent="0.2">
      <c r="B101" s="14"/>
      <c r="F101" s="14"/>
    </row>
    <row r="102" spans="2:6" x14ac:dyDescent="0.2">
      <c r="B102" s="14"/>
      <c r="F102" s="14"/>
    </row>
    <row r="103" spans="2:6" x14ac:dyDescent="0.2">
      <c r="B103" s="14"/>
      <c r="F103" s="14"/>
    </row>
    <row r="104" spans="2:6" x14ac:dyDescent="0.2">
      <c r="B104" s="14"/>
      <c r="F104" s="14"/>
    </row>
    <row r="105" spans="2:6" x14ac:dyDescent="0.2">
      <c r="B105" s="14"/>
      <c r="F105" s="14"/>
    </row>
    <row r="106" spans="2:6" x14ac:dyDescent="0.2">
      <c r="B106" s="14"/>
      <c r="F106" s="14"/>
    </row>
    <row r="107" spans="2:6" x14ac:dyDescent="0.2">
      <c r="B107" s="14"/>
      <c r="F107" s="14"/>
    </row>
    <row r="108" spans="2:6" x14ac:dyDescent="0.2">
      <c r="B108" s="14"/>
      <c r="F108" s="14"/>
    </row>
    <row r="109" spans="2:6" x14ac:dyDescent="0.2">
      <c r="B109" s="14"/>
      <c r="F109" s="14"/>
    </row>
    <row r="110" spans="2:6" x14ac:dyDescent="0.2">
      <c r="B110" s="14"/>
      <c r="F110" s="14"/>
    </row>
    <row r="111" spans="2:6" x14ac:dyDescent="0.2">
      <c r="B111" s="14"/>
      <c r="F111" s="14"/>
    </row>
    <row r="112" spans="2:6" x14ac:dyDescent="0.2">
      <c r="B112" s="14"/>
      <c r="F112" s="14"/>
    </row>
    <row r="113" spans="2:6" x14ac:dyDescent="0.2">
      <c r="B113" s="14"/>
      <c r="F113" s="14"/>
    </row>
    <row r="114" spans="2:6" x14ac:dyDescent="0.2">
      <c r="B114" s="14"/>
      <c r="F114" s="14"/>
    </row>
    <row r="115" spans="2:6" x14ac:dyDescent="0.2">
      <c r="B115" s="14"/>
      <c r="F115" s="14"/>
    </row>
    <row r="116" spans="2:6" x14ac:dyDescent="0.2">
      <c r="B116" s="14"/>
      <c r="F116" s="14"/>
    </row>
    <row r="117" spans="2:6" x14ac:dyDescent="0.2">
      <c r="B117" s="14"/>
      <c r="F117" s="14"/>
    </row>
    <row r="118" spans="2:6" x14ac:dyDescent="0.2">
      <c r="B118" s="14"/>
      <c r="F118" s="14"/>
    </row>
    <row r="119" spans="2:6" x14ac:dyDescent="0.2">
      <c r="B119" s="14"/>
      <c r="F119" s="14"/>
    </row>
    <row r="120" spans="2:6" x14ac:dyDescent="0.2">
      <c r="B120" s="14"/>
      <c r="F120" s="14"/>
    </row>
    <row r="121" spans="2:6" x14ac:dyDescent="0.2">
      <c r="B121" s="14"/>
      <c r="F121" s="14"/>
    </row>
    <row r="122" spans="2:6" x14ac:dyDescent="0.2">
      <c r="B122" s="14"/>
      <c r="F122" s="14"/>
    </row>
    <row r="123" spans="2:6" x14ac:dyDescent="0.2">
      <c r="B123" s="14"/>
      <c r="F123" s="14"/>
    </row>
    <row r="124" spans="2:6" x14ac:dyDescent="0.2">
      <c r="B124" s="14"/>
      <c r="F124" s="14"/>
    </row>
    <row r="125" spans="2:6" x14ac:dyDescent="0.2">
      <c r="B125" s="14"/>
      <c r="F125" s="14"/>
    </row>
    <row r="126" spans="2:6" x14ac:dyDescent="0.2">
      <c r="B126" s="14"/>
      <c r="F126" s="14"/>
    </row>
    <row r="127" spans="2:6" x14ac:dyDescent="0.2">
      <c r="B127" s="14"/>
      <c r="F127" s="14"/>
    </row>
    <row r="128" spans="2:6" x14ac:dyDescent="0.2">
      <c r="B128" s="14"/>
      <c r="F128" s="14"/>
    </row>
    <row r="129" spans="2:6" x14ac:dyDescent="0.2">
      <c r="B129" s="14"/>
      <c r="F129" s="14"/>
    </row>
    <row r="130" spans="2:6" x14ac:dyDescent="0.2">
      <c r="B130" s="14"/>
      <c r="F130" s="14"/>
    </row>
    <row r="131" spans="2:6" x14ac:dyDescent="0.2">
      <c r="B131" s="14"/>
      <c r="F131" s="14"/>
    </row>
    <row r="132" spans="2:6" x14ac:dyDescent="0.2">
      <c r="B132" s="14"/>
      <c r="F132" s="14"/>
    </row>
    <row r="133" spans="2:6" x14ac:dyDescent="0.2">
      <c r="B133" s="14"/>
      <c r="F133" s="14"/>
    </row>
    <row r="134" spans="2:6" x14ac:dyDescent="0.2">
      <c r="B134" s="14"/>
      <c r="F134" s="14"/>
    </row>
    <row r="135" spans="2:6" x14ac:dyDescent="0.2">
      <c r="B135" s="14"/>
      <c r="F135" s="14"/>
    </row>
    <row r="136" spans="2:6" x14ac:dyDescent="0.2">
      <c r="B136" s="14"/>
      <c r="F136" s="14"/>
    </row>
    <row r="137" spans="2:6" x14ac:dyDescent="0.2">
      <c r="B137" s="14"/>
      <c r="F137" s="14"/>
    </row>
    <row r="138" spans="2:6" x14ac:dyDescent="0.2">
      <c r="B138" s="14"/>
      <c r="F138" s="14"/>
    </row>
    <row r="139" spans="2:6" x14ac:dyDescent="0.2">
      <c r="B139" s="14"/>
      <c r="F139" s="14"/>
    </row>
    <row r="140" spans="2:6" x14ac:dyDescent="0.2">
      <c r="B140" s="14"/>
      <c r="F140" s="14"/>
    </row>
    <row r="141" spans="2:6" x14ac:dyDescent="0.2">
      <c r="B141" s="14"/>
      <c r="F141" s="14"/>
    </row>
    <row r="142" spans="2:6" x14ac:dyDescent="0.2">
      <c r="B142" s="14"/>
      <c r="F142" s="14"/>
    </row>
    <row r="143" spans="2:6" x14ac:dyDescent="0.2">
      <c r="B143" s="14"/>
      <c r="F143" s="14"/>
    </row>
    <row r="144" spans="2:6" x14ac:dyDescent="0.2">
      <c r="B144" s="14"/>
      <c r="F144" s="14"/>
    </row>
    <row r="145" spans="2:6" x14ac:dyDescent="0.2">
      <c r="B145" s="14"/>
      <c r="F145" s="14"/>
    </row>
    <row r="146" spans="2:6" x14ac:dyDescent="0.2">
      <c r="B146" s="14"/>
      <c r="F146" s="14"/>
    </row>
    <row r="147" spans="2:6" x14ac:dyDescent="0.2">
      <c r="B147" s="14"/>
      <c r="F147" s="14"/>
    </row>
    <row r="148" spans="2:6" x14ac:dyDescent="0.2">
      <c r="B148" s="14"/>
      <c r="F148" s="14"/>
    </row>
    <row r="149" spans="2:6" x14ac:dyDescent="0.2">
      <c r="B149" s="14"/>
      <c r="F149" s="14"/>
    </row>
    <row r="150" spans="2:6" x14ac:dyDescent="0.2">
      <c r="B150" s="14"/>
      <c r="F150" s="14"/>
    </row>
    <row r="151" spans="2:6" x14ac:dyDescent="0.2">
      <c r="B151" s="14"/>
      <c r="F151" s="14"/>
    </row>
    <row r="152" spans="2:6" x14ac:dyDescent="0.2">
      <c r="B152" s="14"/>
      <c r="F152" s="14"/>
    </row>
    <row r="153" spans="2:6" x14ac:dyDescent="0.2">
      <c r="B153" s="14"/>
      <c r="F153" s="14"/>
    </row>
    <row r="154" spans="2:6" x14ac:dyDescent="0.2">
      <c r="B154" s="14"/>
      <c r="F154" s="14"/>
    </row>
    <row r="155" spans="2:6" x14ac:dyDescent="0.2">
      <c r="B155" s="14"/>
      <c r="F155" s="14"/>
    </row>
    <row r="156" spans="2:6" x14ac:dyDescent="0.2">
      <c r="B156" s="14"/>
      <c r="F156" s="14"/>
    </row>
    <row r="157" spans="2:6" x14ac:dyDescent="0.2">
      <c r="B157" s="14"/>
      <c r="F157" s="14"/>
    </row>
    <row r="158" spans="2:6" x14ac:dyDescent="0.2">
      <c r="B158" s="14"/>
      <c r="F158" s="14"/>
    </row>
    <row r="159" spans="2:6" x14ac:dyDescent="0.2">
      <c r="B159" s="14"/>
      <c r="F159" s="14"/>
    </row>
    <row r="160" spans="2:6" x14ac:dyDescent="0.2">
      <c r="B160" s="14"/>
      <c r="F160" s="14"/>
    </row>
    <row r="161" spans="2:6" x14ac:dyDescent="0.2">
      <c r="B161" s="14"/>
      <c r="F161" s="14"/>
    </row>
    <row r="162" spans="2:6" x14ac:dyDescent="0.2">
      <c r="B162" s="14"/>
      <c r="F162" s="14"/>
    </row>
    <row r="163" spans="2:6" x14ac:dyDescent="0.2">
      <c r="B163" s="14"/>
      <c r="F163" s="14"/>
    </row>
    <row r="164" spans="2:6" x14ac:dyDescent="0.2">
      <c r="B164" s="14"/>
      <c r="F164" s="14"/>
    </row>
    <row r="165" spans="2:6" x14ac:dyDescent="0.2">
      <c r="B165" s="14"/>
      <c r="F165" s="14"/>
    </row>
    <row r="166" spans="2:6" x14ac:dyDescent="0.2">
      <c r="B166" s="14"/>
      <c r="F166" s="14"/>
    </row>
    <row r="167" spans="2:6" x14ac:dyDescent="0.2">
      <c r="B167" s="14"/>
      <c r="F167" s="14"/>
    </row>
    <row r="168" spans="2:6" x14ac:dyDescent="0.2">
      <c r="B168" s="14"/>
      <c r="F168" s="14"/>
    </row>
    <row r="169" spans="2:6" x14ac:dyDescent="0.2">
      <c r="B169" s="14"/>
      <c r="F169" s="14"/>
    </row>
    <row r="170" spans="2:6" x14ac:dyDescent="0.2">
      <c r="B170" s="14"/>
      <c r="F170" s="14"/>
    </row>
    <row r="171" spans="2:6" x14ac:dyDescent="0.2">
      <c r="B171" s="14"/>
      <c r="F171" s="14"/>
    </row>
    <row r="172" spans="2:6" x14ac:dyDescent="0.2">
      <c r="B172" s="14"/>
      <c r="F172" s="14"/>
    </row>
    <row r="173" spans="2:6" x14ac:dyDescent="0.2">
      <c r="B173" s="14"/>
      <c r="F173" s="14"/>
    </row>
    <row r="174" spans="2:6" x14ac:dyDescent="0.2">
      <c r="B174" s="14"/>
      <c r="F174" s="14"/>
    </row>
    <row r="175" spans="2:6" x14ac:dyDescent="0.2">
      <c r="B175" s="14"/>
      <c r="F175" s="14"/>
    </row>
    <row r="176" spans="2:6" x14ac:dyDescent="0.2">
      <c r="B176" s="14"/>
      <c r="F176" s="14"/>
    </row>
    <row r="177" spans="2:6" x14ac:dyDescent="0.2">
      <c r="B177" s="14"/>
      <c r="F177" s="14"/>
    </row>
    <row r="178" spans="2:6" x14ac:dyDescent="0.2">
      <c r="B178" s="14"/>
      <c r="F178" s="14"/>
    </row>
    <row r="179" spans="2:6" x14ac:dyDescent="0.2">
      <c r="B179" s="14"/>
      <c r="F179" s="14"/>
    </row>
    <row r="180" spans="2:6" x14ac:dyDescent="0.2">
      <c r="B180" s="14"/>
      <c r="F180" s="14"/>
    </row>
    <row r="181" spans="2:6" x14ac:dyDescent="0.2">
      <c r="B181" s="14"/>
      <c r="F181" s="14"/>
    </row>
    <row r="182" spans="2:6" x14ac:dyDescent="0.2">
      <c r="B182" s="14"/>
      <c r="F182" s="14"/>
    </row>
    <row r="183" spans="2:6" x14ac:dyDescent="0.2">
      <c r="B183" s="14"/>
      <c r="F183" s="14"/>
    </row>
    <row r="184" spans="2:6" x14ac:dyDescent="0.2">
      <c r="B184" s="14"/>
      <c r="F184" s="14"/>
    </row>
    <row r="185" spans="2:6" x14ac:dyDescent="0.2">
      <c r="B185" s="14"/>
      <c r="F185" s="14"/>
    </row>
    <row r="186" spans="2:6" x14ac:dyDescent="0.2">
      <c r="B186" s="14"/>
      <c r="F186" s="14"/>
    </row>
    <row r="187" spans="2:6" x14ac:dyDescent="0.2">
      <c r="B187" s="14"/>
      <c r="F187" s="14"/>
    </row>
    <row r="188" spans="2:6" x14ac:dyDescent="0.2">
      <c r="B188" s="14"/>
      <c r="F188" s="14"/>
    </row>
    <row r="189" spans="2:6" x14ac:dyDescent="0.2">
      <c r="B189" s="14"/>
      <c r="F189" s="14"/>
    </row>
    <row r="190" spans="2:6" x14ac:dyDescent="0.2">
      <c r="B190" s="14"/>
      <c r="F190" s="14"/>
    </row>
    <row r="191" spans="2:6" x14ac:dyDescent="0.2">
      <c r="B191" s="14"/>
      <c r="F191" s="14"/>
    </row>
    <row r="192" spans="2:6" x14ac:dyDescent="0.2">
      <c r="B192" s="14"/>
      <c r="F192" s="14"/>
    </row>
    <row r="193" spans="2:6" x14ac:dyDescent="0.2">
      <c r="B193" s="14"/>
      <c r="F193" s="14"/>
    </row>
    <row r="194" spans="2:6" x14ac:dyDescent="0.2">
      <c r="B194" s="14"/>
      <c r="F194" s="14"/>
    </row>
    <row r="195" spans="2:6" x14ac:dyDescent="0.2">
      <c r="B195" s="14"/>
      <c r="F195" s="14"/>
    </row>
    <row r="196" spans="2:6" x14ac:dyDescent="0.2">
      <c r="B196" s="14"/>
      <c r="F196" s="14"/>
    </row>
    <row r="197" spans="2:6" x14ac:dyDescent="0.2">
      <c r="B197" s="14"/>
      <c r="F197" s="14"/>
    </row>
    <row r="198" spans="2:6" x14ac:dyDescent="0.2">
      <c r="B198" s="14"/>
      <c r="F198" s="14"/>
    </row>
    <row r="199" spans="2:6" x14ac:dyDescent="0.2">
      <c r="B199" s="14"/>
      <c r="F199" s="14"/>
    </row>
    <row r="200" spans="2:6" x14ac:dyDescent="0.2">
      <c r="B200" s="14"/>
      <c r="F200" s="14"/>
    </row>
    <row r="201" spans="2:6" x14ac:dyDescent="0.2">
      <c r="B201" s="14"/>
      <c r="F201" s="14"/>
    </row>
    <row r="202" spans="2:6" x14ac:dyDescent="0.2">
      <c r="B202" s="14"/>
      <c r="F202" s="14"/>
    </row>
    <row r="203" spans="2:6" x14ac:dyDescent="0.2">
      <c r="B203" s="14"/>
      <c r="F203" s="14"/>
    </row>
    <row r="204" spans="2:6" x14ac:dyDescent="0.2">
      <c r="B204" s="14"/>
      <c r="F204" s="14"/>
    </row>
    <row r="205" spans="2:6" x14ac:dyDescent="0.2">
      <c r="B205" s="14"/>
      <c r="F205" s="14"/>
    </row>
    <row r="206" spans="2:6" x14ac:dyDescent="0.2">
      <c r="B206" s="14"/>
      <c r="F206" s="14"/>
    </row>
    <row r="207" spans="2:6" x14ac:dyDescent="0.2">
      <c r="B207" s="14"/>
      <c r="F207" s="14"/>
    </row>
    <row r="208" spans="2:6" x14ac:dyDescent="0.2">
      <c r="B208" s="14"/>
      <c r="F208" s="14"/>
    </row>
    <row r="209" spans="2:6" x14ac:dyDescent="0.2">
      <c r="B209" s="14"/>
      <c r="F209" s="14"/>
    </row>
    <row r="210" spans="2:6" x14ac:dyDescent="0.2">
      <c r="B210" s="14"/>
      <c r="F210" s="14"/>
    </row>
    <row r="211" spans="2:6" x14ac:dyDescent="0.2">
      <c r="B211" s="14"/>
      <c r="F211" s="14"/>
    </row>
    <row r="212" spans="2:6" x14ac:dyDescent="0.2">
      <c r="B212" s="14"/>
      <c r="F212" s="14"/>
    </row>
    <row r="213" spans="2:6" x14ac:dyDescent="0.2">
      <c r="B213" s="14"/>
      <c r="F213" s="14"/>
    </row>
    <row r="214" spans="2:6" x14ac:dyDescent="0.2">
      <c r="B214" s="14"/>
      <c r="F214" s="14"/>
    </row>
    <row r="215" spans="2:6" x14ac:dyDescent="0.2">
      <c r="B215" s="14"/>
      <c r="F215" s="14"/>
    </row>
    <row r="216" spans="2:6" x14ac:dyDescent="0.2">
      <c r="B216" s="14"/>
      <c r="F216" s="14"/>
    </row>
    <row r="217" spans="2:6" x14ac:dyDescent="0.2">
      <c r="B217" s="14"/>
      <c r="F217" s="14"/>
    </row>
    <row r="218" spans="2:6" x14ac:dyDescent="0.2">
      <c r="B218" s="14"/>
      <c r="F218" s="14"/>
    </row>
    <row r="219" spans="2:6" x14ac:dyDescent="0.2">
      <c r="B219" s="14"/>
      <c r="F219" s="14"/>
    </row>
    <row r="220" spans="2:6" x14ac:dyDescent="0.2">
      <c r="B220" s="14"/>
      <c r="F220" s="14"/>
    </row>
    <row r="221" spans="2:6" x14ac:dyDescent="0.2">
      <c r="B221" s="14"/>
      <c r="F221" s="14"/>
    </row>
    <row r="222" spans="2:6" x14ac:dyDescent="0.2">
      <c r="B222" s="14"/>
      <c r="F222" s="14"/>
    </row>
    <row r="223" spans="2:6" x14ac:dyDescent="0.2">
      <c r="B223" s="14"/>
      <c r="F223" s="14"/>
    </row>
    <row r="224" spans="2:6" x14ac:dyDescent="0.2">
      <c r="B224" s="14"/>
      <c r="F224" s="14"/>
    </row>
    <row r="225" spans="2:6" x14ac:dyDescent="0.2">
      <c r="B225" s="14"/>
      <c r="F225" s="14"/>
    </row>
    <row r="226" spans="2:6" x14ac:dyDescent="0.2">
      <c r="B226" s="14"/>
      <c r="F226" s="14"/>
    </row>
    <row r="227" spans="2:6" x14ac:dyDescent="0.2">
      <c r="B227" s="14"/>
      <c r="F227" s="14"/>
    </row>
    <row r="228" spans="2:6" x14ac:dyDescent="0.2">
      <c r="B228" s="14"/>
      <c r="F228" s="14"/>
    </row>
    <row r="229" spans="2:6" x14ac:dyDescent="0.2">
      <c r="B229" s="14"/>
      <c r="F229" s="14"/>
    </row>
    <row r="230" spans="2:6" x14ac:dyDescent="0.2">
      <c r="B230" s="14"/>
      <c r="F230" s="14"/>
    </row>
    <row r="231" spans="2:6" x14ac:dyDescent="0.2">
      <c r="B231" s="14"/>
      <c r="F231" s="14"/>
    </row>
    <row r="232" spans="2:6" x14ac:dyDescent="0.2">
      <c r="B232" s="14"/>
      <c r="F232" s="14"/>
    </row>
    <row r="233" spans="2:6" x14ac:dyDescent="0.2">
      <c r="B233" s="14"/>
      <c r="F233" s="14"/>
    </row>
    <row r="234" spans="2:6" x14ac:dyDescent="0.2">
      <c r="B234" s="14"/>
      <c r="F234" s="14"/>
    </row>
    <row r="235" spans="2:6" x14ac:dyDescent="0.2">
      <c r="B235" s="14"/>
      <c r="F235" s="14"/>
    </row>
    <row r="236" spans="2:6" x14ac:dyDescent="0.2">
      <c r="B236" s="14"/>
      <c r="F236" s="14"/>
    </row>
    <row r="237" spans="2:6" x14ac:dyDescent="0.2">
      <c r="B237" s="14"/>
      <c r="F237" s="14"/>
    </row>
    <row r="238" spans="2:6" x14ac:dyDescent="0.2">
      <c r="B238" s="14"/>
      <c r="F238" s="14"/>
    </row>
    <row r="239" spans="2:6" x14ac:dyDescent="0.2">
      <c r="B239" s="14"/>
      <c r="F239" s="14"/>
    </row>
    <row r="240" spans="2:6" x14ac:dyDescent="0.2">
      <c r="B240" s="14"/>
      <c r="F240" s="14"/>
    </row>
    <row r="241" spans="2:6" x14ac:dyDescent="0.2">
      <c r="B241" s="14"/>
      <c r="F241" s="14"/>
    </row>
    <row r="242" spans="2:6" x14ac:dyDescent="0.2">
      <c r="B242" s="14"/>
      <c r="F242" s="14"/>
    </row>
    <row r="243" spans="2:6" x14ac:dyDescent="0.2">
      <c r="B243" s="14"/>
      <c r="F243" s="14"/>
    </row>
    <row r="244" spans="2:6" x14ac:dyDescent="0.2">
      <c r="B244" s="14"/>
      <c r="F244" s="14"/>
    </row>
    <row r="245" spans="2:6" x14ac:dyDescent="0.2">
      <c r="B245" s="14"/>
      <c r="F245" s="14"/>
    </row>
    <row r="246" spans="2:6" x14ac:dyDescent="0.2">
      <c r="B246" s="14"/>
      <c r="F246" s="14"/>
    </row>
    <row r="247" spans="2:6" x14ac:dyDescent="0.2">
      <c r="B247" s="14"/>
      <c r="F247" s="14"/>
    </row>
    <row r="248" spans="2:6" x14ac:dyDescent="0.2">
      <c r="B248" s="14"/>
      <c r="F248" s="14"/>
    </row>
    <row r="249" spans="2:6" x14ac:dyDescent="0.2">
      <c r="B249" s="14"/>
      <c r="F249" s="14"/>
    </row>
    <row r="250" spans="2:6" x14ac:dyDescent="0.2">
      <c r="B250" s="14"/>
      <c r="F250" s="14"/>
    </row>
    <row r="251" spans="2:6" x14ac:dyDescent="0.2">
      <c r="B251" s="14"/>
      <c r="F251" s="14"/>
    </row>
    <row r="252" spans="2:6" x14ac:dyDescent="0.2">
      <c r="B252" s="14"/>
      <c r="F252" s="14"/>
    </row>
    <row r="253" spans="2:6" x14ac:dyDescent="0.2">
      <c r="B253" s="14"/>
      <c r="F253" s="14"/>
    </row>
    <row r="254" spans="2:6" x14ac:dyDescent="0.2">
      <c r="B254" s="14"/>
      <c r="F254" s="14"/>
    </row>
    <row r="255" spans="2:6" x14ac:dyDescent="0.2">
      <c r="B255" s="14"/>
      <c r="F255" s="14"/>
    </row>
    <row r="256" spans="2:6" x14ac:dyDescent="0.2">
      <c r="B256" s="14"/>
      <c r="F256" s="14"/>
    </row>
    <row r="257" spans="2:6" x14ac:dyDescent="0.2">
      <c r="B257" s="14"/>
      <c r="F257" s="14"/>
    </row>
    <row r="258" spans="2:6" x14ac:dyDescent="0.2">
      <c r="B258" s="14"/>
      <c r="F258" s="14"/>
    </row>
    <row r="259" spans="2:6" x14ac:dyDescent="0.2">
      <c r="B259" s="14"/>
      <c r="F259" s="14"/>
    </row>
    <row r="260" spans="2:6" x14ac:dyDescent="0.2">
      <c r="B260" s="14"/>
      <c r="F260" s="14"/>
    </row>
    <row r="261" spans="2:6" x14ac:dyDescent="0.2">
      <c r="B261" s="14"/>
      <c r="F261" s="14"/>
    </row>
    <row r="262" spans="2:6" x14ac:dyDescent="0.2">
      <c r="B262" s="14"/>
      <c r="F262" s="14"/>
    </row>
    <row r="263" spans="2:6" x14ac:dyDescent="0.2">
      <c r="B263" s="14"/>
      <c r="F263" s="14"/>
    </row>
    <row r="264" spans="2:6" x14ac:dyDescent="0.2">
      <c r="B264" s="14"/>
      <c r="F264" s="14"/>
    </row>
    <row r="265" spans="2:6" x14ac:dyDescent="0.2">
      <c r="B265" s="14"/>
      <c r="F265" s="14"/>
    </row>
    <row r="266" spans="2:6" x14ac:dyDescent="0.2">
      <c r="B266" s="14"/>
      <c r="F266" s="14"/>
    </row>
    <row r="267" spans="2:6" x14ac:dyDescent="0.2">
      <c r="B267" s="14"/>
      <c r="F267" s="14"/>
    </row>
    <row r="268" spans="2:6" x14ac:dyDescent="0.2">
      <c r="B268" s="14"/>
      <c r="F268" s="14"/>
    </row>
    <row r="269" spans="2:6" x14ac:dyDescent="0.2">
      <c r="B269" s="14"/>
      <c r="F269" s="14"/>
    </row>
    <row r="270" spans="2:6" x14ac:dyDescent="0.2">
      <c r="B270" s="14"/>
      <c r="F270" s="14"/>
    </row>
    <row r="271" spans="2:6" x14ac:dyDescent="0.2">
      <c r="B271" s="14"/>
      <c r="F271" s="14"/>
    </row>
    <row r="272" spans="2:6" x14ac:dyDescent="0.2">
      <c r="B272" s="14"/>
      <c r="F272" s="14"/>
    </row>
    <row r="273" spans="2:6" x14ac:dyDescent="0.2">
      <c r="B273" s="14"/>
      <c r="F273" s="14"/>
    </row>
    <row r="274" spans="2:6" x14ac:dyDescent="0.2">
      <c r="B274" s="14"/>
      <c r="F274" s="14"/>
    </row>
    <row r="275" spans="2:6" x14ac:dyDescent="0.2">
      <c r="B275" s="14"/>
      <c r="F275" s="14"/>
    </row>
    <row r="276" spans="2:6" x14ac:dyDescent="0.2">
      <c r="B276" s="14"/>
      <c r="F276" s="14"/>
    </row>
    <row r="277" spans="2:6" x14ac:dyDescent="0.2">
      <c r="B277" s="14"/>
      <c r="F277" s="14"/>
    </row>
    <row r="278" spans="2:6" x14ac:dyDescent="0.2">
      <c r="B278" s="14"/>
      <c r="F278" s="14"/>
    </row>
    <row r="279" spans="2:6" x14ac:dyDescent="0.2">
      <c r="B279" s="14"/>
      <c r="F279" s="14"/>
    </row>
    <row r="280" spans="2:6" x14ac:dyDescent="0.2">
      <c r="B280" s="14"/>
      <c r="F280" s="14"/>
    </row>
    <row r="281" spans="2:6" x14ac:dyDescent="0.2">
      <c r="B281" s="14"/>
      <c r="F281" s="14"/>
    </row>
    <row r="282" spans="2:6" x14ac:dyDescent="0.2">
      <c r="B282" s="14"/>
      <c r="F282" s="14"/>
    </row>
    <row r="283" spans="2:6" x14ac:dyDescent="0.2">
      <c r="B283" s="14"/>
      <c r="F283" s="14"/>
    </row>
    <row r="284" spans="2:6" x14ac:dyDescent="0.2">
      <c r="B284" s="14"/>
      <c r="F284" s="14"/>
    </row>
    <row r="285" spans="2:6" x14ac:dyDescent="0.2">
      <c r="B285" s="14"/>
      <c r="F285" s="14"/>
    </row>
    <row r="286" spans="2:6" x14ac:dyDescent="0.2">
      <c r="B286" s="14"/>
      <c r="F286" s="14"/>
    </row>
    <row r="287" spans="2:6" x14ac:dyDescent="0.2">
      <c r="B287" s="14"/>
      <c r="F287" s="14"/>
    </row>
    <row r="288" spans="2:6" x14ac:dyDescent="0.2">
      <c r="B288" s="14"/>
      <c r="F288" s="14"/>
    </row>
    <row r="289" spans="2:6" x14ac:dyDescent="0.2">
      <c r="B289" s="14"/>
      <c r="F289" s="14"/>
    </row>
    <row r="290" spans="2:6" x14ac:dyDescent="0.2">
      <c r="B290" s="14"/>
      <c r="F290" s="14"/>
    </row>
    <row r="291" spans="2:6" x14ac:dyDescent="0.2">
      <c r="B291" s="14"/>
      <c r="F291" s="14"/>
    </row>
    <row r="292" spans="2:6" x14ac:dyDescent="0.2">
      <c r="B292" s="14"/>
      <c r="F292" s="14"/>
    </row>
    <row r="293" spans="2:6" x14ac:dyDescent="0.2">
      <c r="B293" s="14"/>
      <c r="F293" s="14"/>
    </row>
    <row r="294" spans="2:6" x14ac:dyDescent="0.2">
      <c r="B294" s="14"/>
      <c r="F294" s="14"/>
    </row>
    <row r="295" spans="2:6" x14ac:dyDescent="0.2">
      <c r="B295" s="14"/>
      <c r="F295" s="14"/>
    </row>
    <row r="296" spans="2:6" x14ac:dyDescent="0.2">
      <c r="B296" s="14"/>
      <c r="F296" s="14"/>
    </row>
    <row r="297" spans="2:6" x14ac:dyDescent="0.2">
      <c r="B297" s="14"/>
      <c r="F297" s="14"/>
    </row>
    <row r="298" spans="2:6" x14ac:dyDescent="0.2">
      <c r="B298" s="14"/>
      <c r="F298" s="14"/>
    </row>
    <row r="299" spans="2:6" x14ac:dyDescent="0.2">
      <c r="B299" s="14"/>
      <c r="F299" s="14"/>
    </row>
    <row r="300" spans="2:6" x14ac:dyDescent="0.2">
      <c r="B300" s="14"/>
      <c r="F300" s="14"/>
    </row>
    <row r="301" spans="2:6" x14ac:dyDescent="0.2">
      <c r="B301" s="14"/>
      <c r="F301" s="14"/>
    </row>
    <row r="302" spans="2:6" x14ac:dyDescent="0.2">
      <c r="B302" s="14"/>
      <c r="F302" s="14"/>
    </row>
    <row r="303" spans="2:6" x14ac:dyDescent="0.2">
      <c r="B303" s="14"/>
      <c r="F303" s="14"/>
    </row>
    <row r="304" spans="2:6" x14ac:dyDescent="0.2">
      <c r="B304" s="14"/>
      <c r="F304" s="14"/>
    </row>
    <row r="305" spans="2:6" x14ac:dyDescent="0.2">
      <c r="B305" s="14"/>
      <c r="F305" s="14"/>
    </row>
    <row r="306" spans="2:6" x14ac:dyDescent="0.2">
      <c r="B306" s="14"/>
      <c r="F306" s="14"/>
    </row>
    <row r="307" spans="2:6" x14ac:dyDescent="0.2">
      <c r="B307" s="14"/>
      <c r="F307" s="14"/>
    </row>
    <row r="308" spans="2:6" x14ac:dyDescent="0.2">
      <c r="B308" s="14"/>
      <c r="F308" s="14"/>
    </row>
    <row r="309" spans="2:6" x14ac:dyDescent="0.2">
      <c r="B309" s="14"/>
      <c r="F309" s="14"/>
    </row>
    <row r="310" spans="2:6" x14ac:dyDescent="0.2">
      <c r="B310" s="14"/>
      <c r="F310" s="14"/>
    </row>
    <row r="311" spans="2:6" x14ac:dyDescent="0.2">
      <c r="B311" s="14"/>
      <c r="F311" s="14"/>
    </row>
    <row r="312" spans="2:6" x14ac:dyDescent="0.2">
      <c r="B312" s="14"/>
      <c r="F312" s="14"/>
    </row>
    <row r="313" spans="2:6" x14ac:dyDescent="0.2">
      <c r="B313" s="14"/>
      <c r="F313" s="14"/>
    </row>
    <row r="314" spans="2:6" x14ac:dyDescent="0.2">
      <c r="B314" s="14"/>
      <c r="F314" s="14"/>
    </row>
    <row r="315" spans="2:6" x14ac:dyDescent="0.2">
      <c r="B315" s="14"/>
      <c r="F315" s="14"/>
    </row>
    <row r="316" spans="2:6" x14ac:dyDescent="0.2">
      <c r="B316" s="14"/>
      <c r="F316" s="14"/>
    </row>
    <row r="317" spans="2:6" x14ac:dyDescent="0.2">
      <c r="B317" s="14"/>
      <c r="F317" s="14"/>
    </row>
    <row r="318" spans="2:6" x14ac:dyDescent="0.2">
      <c r="B318" s="14"/>
      <c r="F318" s="14"/>
    </row>
    <row r="319" spans="2:6" x14ac:dyDescent="0.2">
      <c r="B319" s="14"/>
      <c r="F319" s="14"/>
    </row>
    <row r="320" spans="2:6" x14ac:dyDescent="0.2">
      <c r="B320" s="14"/>
      <c r="F320" s="14"/>
    </row>
    <row r="321" spans="2:6" x14ac:dyDescent="0.2">
      <c r="B321" s="14"/>
      <c r="F321" s="14"/>
    </row>
    <row r="322" spans="2:6" x14ac:dyDescent="0.2">
      <c r="B322" s="14"/>
      <c r="F322" s="14"/>
    </row>
    <row r="323" spans="2:6" x14ac:dyDescent="0.2">
      <c r="B323" s="14"/>
      <c r="F323" s="14"/>
    </row>
    <row r="324" spans="2:6" x14ac:dyDescent="0.2">
      <c r="B324" s="14"/>
      <c r="F324" s="14"/>
    </row>
    <row r="325" spans="2:6" x14ac:dyDescent="0.2">
      <c r="B325" s="14"/>
      <c r="F325" s="14"/>
    </row>
    <row r="326" spans="2:6" x14ac:dyDescent="0.2">
      <c r="B326" s="14"/>
      <c r="F326" s="14"/>
    </row>
    <row r="327" spans="2:6" x14ac:dyDescent="0.2">
      <c r="B327" s="14"/>
      <c r="F327" s="14"/>
    </row>
    <row r="328" spans="2:6" x14ac:dyDescent="0.2">
      <c r="B328" s="14"/>
      <c r="F328" s="14"/>
    </row>
    <row r="329" spans="2:6" x14ac:dyDescent="0.2">
      <c r="B329" s="14"/>
      <c r="F329" s="14"/>
    </row>
    <row r="330" spans="2:6" x14ac:dyDescent="0.2">
      <c r="B330" s="14"/>
      <c r="F330" s="14"/>
    </row>
    <row r="331" spans="2:6" x14ac:dyDescent="0.2">
      <c r="B331" s="14"/>
      <c r="F331" s="14"/>
    </row>
    <row r="332" spans="2:6" x14ac:dyDescent="0.2">
      <c r="B332" s="14"/>
      <c r="F332" s="14"/>
    </row>
    <row r="333" spans="2:6" x14ac:dyDescent="0.2">
      <c r="B333" s="14"/>
      <c r="F333" s="14"/>
    </row>
    <row r="334" spans="2:6" x14ac:dyDescent="0.2">
      <c r="B334" s="14"/>
      <c r="F334" s="14"/>
    </row>
    <row r="335" spans="2:6" x14ac:dyDescent="0.2">
      <c r="B335" s="14"/>
      <c r="F335" s="14"/>
    </row>
    <row r="336" spans="2:6" x14ac:dyDescent="0.2">
      <c r="B336" s="14"/>
      <c r="F336" s="14"/>
    </row>
    <row r="337" spans="2:6" x14ac:dyDescent="0.2">
      <c r="B337" s="14"/>
      <c r="F337" s="14"/>
    </row>
    <row r="338" spans="2:6" x14ac:dyDescent="0.2">
      <c r="B338" s="14"/>
      <c r="F338" s="14"/>
    </row>
    <row r="339" spans="2:6" x14ac:dyDescent="0.2">
      <c r="B339" s="14"/>
      <c r="F339" s="14"/>
    </row>
    <row r="340" spans="2:6" x14ac:dyDescent="0.2">
      <c r="B340" s="14"/>
      <c r="F340" s="14"/>
    </row>
    <row r="341" spans="2:6" x14ac:dyDescent="0.2">
      <c r="B341" s="14"/>
      <c r="F341" s="14"/>
    </row>
    <row r="342" spans="2:6" x14ac:dyDescent="0.2">
      <c r="B342" s="14"/>
      <c r="F342" s="14"/>
    </row>
    <row r="343" spans="2:6" x14ac:dyDescent="0.2">
      <c r="B343" s="14"/>
      <c r="F343" s="14"/>
    </row>
    <row r="344" spans="2:6" x14ac:dyDescent="0.2">
      <c r="B344" s="14"/>
      <c r="F344" s="14"/>
    </row>
    <row r="345" spans="2:6" x14ac:dyDescent="0.2">
      <c r="B345" s="14"/>
      <c r="F345" s="14"/>
    </row>
    <row r="346" spans="2:6" x14ac:dyDescent="0.2">
      <c r="B346" s="14"/>
      <c r="F346" s="14"/>
    </row>
    <row r="347" spans="2:6" x14ac:dyDescent="0.2">
      <c r="B347" s="14"/>
      <c r="F347" s="14"/>
    </row>
    <row r="348" spans="2:6" x14ac:dyDescent="0.2">
      <c r="B348" s="14"/>
      <c r="F348" s="14"/>
    </row>
    <row r="349" spans="2:6" x14ac:dyDescent="0.2">
      <c r="B349" s="14"/>
      <c r="F349" s="14"/>
    </row>
    <row r="350" spans="2:6" x14ac:dyDescent="0.2">
      <c r="B350" s="14"/>
      <c r="F350" s="14"/>
    </row>
    <row r="351" spans="2:6" x14ac:dyDescent="0.2">
      <c r="B351" s="14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</sheetData>
  <phoneticPr fontId="16" type="noConversion"/>
  <hyperlinks>
    <hyperlink ref="P19" r:id="rId1" display="http://www.konkoly.hu/cgi-bin/IBVS?5287" xr:uid="{00000000-0004-0000-0100-000000000000}"/>
    <hyperlink ref="P20" r:id="rId2" display="http://www.konkoly.hu/cgi-bin/IBVS?5357" xr:uid="{00000000-0004-0000-0100-000001000000}"/>
    <hyperlink ref="P21" r:id="rId3" display="http://www.konkoly.hu/cgi-bin/IBVS?5357" xr:uid="{00000000-0004-0000-0100-000002000000}"/>
    <hyperlink ref="P44" r:id="rId4" display="http://vsolj.cetus-net.org/no40.pdf" xr:uid="{00000000-0004-0000-0100-000003000000}"/>
    <hyperlink ref="P22" r:id="rId5" display="http://www.konkoly.hu/cgi-bin/IBVS?5357" xr:uid="{00000000-0004-0000-0100-000004000000}"/>
    <hyperlink ref="P23" r:id="rId6" display="http://www.konkoly.hu/cgi-bin/IBVS?5357" xr:uid="{00000000-0004-0000-0100-000005000000}"/>
    <hyperlink ref="P24" r:id="rId7" display="http://www.konkoly.hu/cgi-bin/IBVS?5357" xr:uid="{00000000-0004-0000-0100-000006000000}"/>
    <hyperlink ref="P25" r:id="rId8" display="http://var.astro.cz/oejv/issues/oejv0003.pdf" xr:uid="{00000000-0004-0000-0100-000007000000}"/>
    <hyperlink ref="P26" r:id="rId9" display="http://www.konkoly.hu/cgi-bin/IBVS?5741" xr:uid="{00000000-0004-0000-0100-000008000000}"/>
    <hyperlink ref="P27" r:id="rId10" display="http://var.astro.cz/oejv/issues/oejv0074.pdf" xr:uid="{00000000-0004-0000-0100-000009000000}"/>
    <hyperlink ref="P28" r:id="rId11" display="http://www.bav-astro.de/sfs/BAVM_link.php?BAVMnr=228" xr:uid="{00000000-0004-0000-0100-00000A000000}"/>
  </hyperlinks>
  <pageMargins left="0.75" right="0.75" top="1" bottom="1" header="0.5" footer="0.5"/>
  <pageSetup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2023-12-29T04:12:08Z</dcterms:modified>
</cp:coreProperties>
</file>