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282FEDC-2ABC-4918-BC13-1D295380A6CA}" xr6:coauthVersionLast="47" xr6:coauthVersionMax="47" xr10:uidLastSave="{00000000-0000-0000-0000-000000000000}"/>
  <bookViews>
    <workbookView xWindow="14865" yWindow="1215" windowWidth="12975" windowHeight="14640"/>
  </bookViews>
  <sheets>
    <sheet name="Active" sheetId="2" r:id="rId1"/>
    <sheet name="A (old)" sheetId="1" r:id="rId2"/>
    <sheet name="BAV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57" i="2" l="1"/>
  <c r="Q258" i="2"/>
  <c r="Q259" i="2"/>
  <c r="Q261" i="2"/>
  <c r="Q262" i="2"/>
  <c r="Q263" i="2"/>
  <c r="Q264" i="2"/>
  <c r="Q253" i="2"/>
  <c r="Q255" i="2"/>
  <c r="Q256" i="2"/>
  <c r="Q254" i="2"/>
  <c r="Q260" i="2"/>
  <c r="Q246" i="2"/>
  <c r="Q250" i="2"/>
  <c r="Q249" i="2"/>
  <c r="Q251" i="2"/>
  <c r="Q252" i="2"/>
  <c r="Q247" i="2"/>
  <c r="Q248" i="2"/>
  <c r="Q244" i="2"/>
  <c r="C7" i="2"/>
  <c r="E257" i="2" s="1"/>
  <c r="F257" i="2" s="1"/>
  <c r="G257" i="2" s="1"/>
  <c r="K257" i="2" s="1"/>
  <c r="E33" i="2"/>
  <c r="E161" i="3" s="1"/>
  <c r="E38" i="2"/>
  <c r="F38" i="2" s="1"/>
  <c r="G38" i="2" s="1"/>
  <c r="I38" i="2" s="1"/>
  <c r="E41" i="2"/>
  <c r="F41" i="2" s="1"/>
  <c r="G41" i="2" s="1"/>
  <c r="I41" i="2" s="1"/>
  <c r="E43" i="2"/>
  <c r="F43" i="2" s="1"/>
  <c r="G43" i="2" s="1"/>
  <c r="I43" i="2" s="1"/>
  <c r="E45" i="2"/>
  <c r="F45" i="2" s="1"/>
  <c r="G45" i="2" s="1"/>
  <c r="I45" i="2" s="1"/>
  <c r="E47" i="2"/>
  <c r="F47" i="2" s="1"/>
  <c r="G47" i="2" s="1"/>
  <c r="I47" i="2" s="1"/>
  <c r="E49" i="2"/>
  <c r="F49" i="2" s="1"/>
  <c r="G49" i="2" s="1"/>
  <c r="I49" i="2" s="1"/>
  <c r="E54" i="2"/>
  <c r="F54" i="2" s="1"/>
  <c r="G54" i="2" s="1"/>
  <c r="I54" i="2" s="1"/>
  <c r="E59" i="2"/>
  <c r="F59" i="2" s="1"/>
  <c r="G59" i="2" s="1"/>
  <c r="I59" i="2" s="1"/>
  <c r="E64" i="2"/>
  <c r="F64" i="2" s="1"/>
  <c r="G64" i="2" s="1"/>
  <c r="I64" i="2" s="1"/>
  <c r="E65" i="2"/>
  <c r="F65" i="2" s="1"/>
  <c r="G65" i="2" s="1"/>
  <c r="I65" i="2" s="1"/>
  <c r="E69" i="2"/>
  <c r="F69" i="2" s="1"/>
  <c r="G69" i="2" s="1"/>
  <c r="I69" i="2" s="1"/>
  <c r="E70" i="2"/>
  <c r="F70" i="2" s="1"/>
  <c r="G70" i="2" s="1"/>
  <c r="I70" i="2" s="1"/>
  <c r="E73" i="2"/>
  <c r="F73" i="2" s="1"/>
  <c r="G73" i="2" s="1"/>
  <c r="I73" i="2" s="1"/>
  <c r="E75" i="2"/>
  <c r="F75" i="2" s="1"/>
  <c r="G75" i="2" s="1"/>
  <c r="I75" i="2" s="1"/>
  <c r="E84" i="2"/>
  <c r="F84" i="2" s="1"/>
  <c r="G84" i="2" s="1"/>
  <c r="I84" i="2" s="1"/>
  <c r="E101" i="2"/>
  <c r="F101" i="2" s="1"/>
  <c r="G101" i="2" s="1"/>
  <c r="I101" i="2" s="1"/>
  <c r="E102" i="2"/>
  <c r="F102" i="2" s="1"/>
  <c r="G102" i="2" s="1"/>
  <c r="I102" i="2" s="1"/>
  <c r="E105" i="2"/>
  <c r="E187" i="3" s="1"/>
  <c r="E110" i="2"/>
  <c r="F110" i="2" s="1"/>
  <c r="G110" i="2" s="1"/>
  <c r="J110" i="2" s="1"/>
  <c r="E158" i="2"/>
  <c r="F158" i="2"/>
  <c r="G158" i="2" s="1"/>
  <c r="J158" i="2" s="1"/>
  <c r="E159" i="2"/>
  <c r="F159" i="2" s="1"/>
  <c r="G159" i="2" s="1"/>
  <c r="J159" i="2" s="1"/>
  <c r="E160" i="2"/>
  <c r="E192" i="3" s="1"/>
  <c r="F160" i="2"/>
  <c r="G160" i="2" s="1"/>
  <c r="J160" i="2" s="1"/>
  <c r="E164" i="2"/>
  <c r="F164" i="2" s="1"/>
  <c r="G164" i="2" s="1"/>
  <c r="J164" i="2" s="1"/>
  <c r="E165" i="2"/>
  <c r="F165" i="2" s="1"/>
  <c r="G165" i="2" s="1"/>
  <c r="J165" i="2" s="1"/>
  <c r="E166" i="2"/>
  <c r="F166" i="2" s="1"/>
  <c r="G166" i="2" s="1"/>
  <c r="J166" i="2" s="1"/>
  <c r="E167" i="2"/>
  <c r="E196" i="3" s="1"/>
  <c r="F167" i="2"/>
  <c r="G167" i="2" s="1"/>
  <c r="J167" i="2" s="1"/>
  <c r="E168" i="2"/>
  <c r="F168" i="2" s="1"/>
  <c r="G168" i="2" s="1"/>
  <c r="J168" i="2" s="1"/>
  <c r="E169" i="2"/>
  <c r="E198" i="3" s="1"/>
  <c r="F169" i="2"/>
  <c r="G169" i="2" s="1"/>
  <c r="J169" i="2" s="1"/>
  <c r="E170" i="2"/>
  <c r="F170" i="2" s="1"/>
  <c r="G170" i="2" s="1"/>
  <c r="J170" i="2" s="1"/>
  <c r="E171" i="2"/>
  <c r="F171" i="2" s="1"/>
  <c r="G171" i="2" s="1"/>
  <c r="I171" i="2" s="1"/>
  <c r="E181" i="2"/>
  <c r="F181" i="2" s="1"/>
  <c r="G181" i="2" s="1"/>
  <c r="I181" i="2" s="1"/>
  <c r="E184" i="2"/>
  <c r="E207" i="3" s="1"/>
  <c r="E185" i="2"/>
  <c r="F185" i="2" s="1"/>
  <c r="G185" i="2" s="1"/>
  <c r="I185" i="2" s="1"/>
  <c r="E190" i="2"/>
  <c r="F190" i="2" s="1"/>
  <c r="G190" i="2" s="1"/>
  <c r="I190" i="2" s="1"/>
  <c r="E191" i="2"/>
  <c r="F191" i="2" s="1"/>
  <c r="G191" i="2" s="1"/>
  <c r="I191" i="2" s="1"/>
  <c r="E200" i="2"/>
  <c r="E214" i="3" s="1"/>
  <c r="E202" i="2"/>
  <c r="F202" i="2" s="1"/>
  <c r="G202" i="2" s="1"/>
  <c r="I202" i="2" s="1"/>
  <c r="E219" i="2"/>
  <c r="F219" i="2"/>
  <c r="G219" i="2" s="1"/>
  <c r="I219" i="2" s="1"/>
  <c r="E221" i="2"/>
  <c r="F221" i="2" s="1"/>
  <c r="G221" i="2" s="1"/>
  <c r="K221" i="2" s="1"/>
  <c r="E231" i="2"/>
  <c r="E219" i="3" s="1"/>
  <c r="E233" i="2"/>
  <c r="F233" i="2" s="1"/>
  <c r="G233" i="2" s="1"/>
  <c r="K233" i="2" s="1"/>
  <c r="E237" i="2"/>
  <c r="F237" i="2" s="1"/>
  <c r="G237" i="2" s="1"/>
  <c r="I237" i="2" s="1"/>
  <c r="E238" i="2"/>
  <c r="F238" i="2" s="1"/>
  <c r="G238" i="2" s="1"/>
  <c r="I238" i="2" s="1"/>
  <c r="D9" i="2"/>
  <c r="C9" i="2"/>
  <c r="E66" i="2"/>
  <c r="F66" i="2" s="1"/>
  <c r="G66" i="2" s="1"/>
  <c r="I66" i="2" s="1"/>
  <c r="E67" i="2"/>
  <c r="F67" i="2" s="1"/>
  <c r="G67" i="2" s="1"/>
  <c r="I67" i="2" s="1"/>
  <c r="E68" i="2"/>
  <c r="F68" i="2" s="1"/>
  <c r="G68" i="2" s="1"/>
  <c r="I68" i="2" s="1"/>
  <c r="E146" i="2"/>
  <c r="F146" i="2"/>
  <c r="G146" i="2" s="1"/>
  <c r="I146" i="2" s="1"/>
  <c r="E149" i="2"/>
  <c r="E101" i="3" s="1"/>
  <c r="E150" i="2"/>
  <c r="F150" i="2" s="1"/>
  <c r="G150" i="2" s="1"/>
  <c r="J150" i="2" s="1"/>
  <c r="E152" i="2"/>
  <c r="F152" i="2" s="1"/>
  <c r="G152" i="2" s="1"/>
  <c r="I152" i="2" s="1"/>
  <c r="E155" i="2"/>
  <c r="F155" i="2" s="1"/>
  <c r="G155" i="2" s="1"/>
  <c r="I155" i="2" s="1"/>
  <c r="E156" i="2"/>
  <c r="E108" i="3" s="1"/>
  <c r="E157" i="2"/>
  <c r="F157" i="2" s="1"/>
  <c r="G157" i="2" s="1"/>
  <c r="I157" i="2" s="1"/>
  <c r="E161" i="2"/>
  <c r="E110" i="3" s="1"/>
  <c r="E77" i="2"/>
  <c r="F77" i="2" s="1"/>
  <c r="G77" i="2" s="1"/>
  <c r="I77" i="2" s="1"/>
  <c r="E71" i="2"/>
  <c r="F71" i="2" s="1"/>
  <c r="G71" i="2" s="1"/>
  <c r="I71" i="2" s="1"/>
  <c r="E78" i="2"/>
  <c r="F78" i="2" s="1"/>
  <c r="G78" i="2" s="1"/>
  <c r="I78" i="2" s="1"/>
  <c r="E79" i="2"/>
  <c r="F79" i="2" s="1"/>
  <c r="G79" i="2" s="1"/>
  <c r="I79" i="2" s="1"/>
  <c r="E81" i="2"/>
  <c r="F81" i="2" s="1"/>
  <c r="G81" i="2" s="1"/>
  <c r="I81" i="2" s="1"/>
  <c r="E82" i="2"/>
  <c r="F82" i="2" s="1"/>
  <c r="G82" i="2" s="1"/>
  <c r="I82" i="2" s="1"/>
  <c r="E83" i="2"/>
  <c r="E47" i="3" s="1"/>
  <c r="E86" i="2"/>
  <c r="F86" i="2"/>
  <c r="G86" i="2" s="1"/>
  <c r="I86" i="2" s="1"/>
  <c r="E87" i="2"/>
  <c r="F87" i="2" s="1"/>
  <c r="G87" i="2" s="1"/>
  <c r="I87" i="2" s="1"/>
  <c r="E88" i="2"/>
  <c r="F88" i="2" s="1"/>
  <c r="G88" i="2" s="1"/>
  <c r="I88" i="2" s="1"/>
  <c r="E89" i="2"/>
  <c r="F89" i="2" s="1"/>
  <c r="G89" i="2" s="1"/>
  <c r="E92" i="2"/>
  <c r="F92" i="2" s="1"/>
  <c r="G92" i="2" s="1"/>
  <c r="I92" i="2" s="1"/>
  <c r="E93" i="2"/>
  <c r="F93" i="2" s="1"/>
  <c r="G93" i="2" s="1"/>
  <c r="E94" i="2"/>
  <c r="F94" i="2" s="1"/>
  <c r="G94" i="2" s="1"/>
  <c r="I94" i="2" s="1"/>
  <c r="E95" i="2"/>
  <c r="F95" i="2" s="1"/>
  <c r="G95" i="2" s="1"/>
  <c r="I95" i="2" s="1"/>
  <c r="E96" i="2"/>
  <c r="F96" i="2" s="1"/>
  <c r="G96" i="2" s="1"/>
  <c r="I96" i="2" s="1"/>
  <c r="E97" i="2"/>
  <c r="F97" i="2"/>
  <c r="G97" i="2" s="1"/>
  <c r="I97" i="2" s="1"/>
  <c r="E98" i="2"/>
  <c r="F98" i="2" s="1"/>
  <c r="G98" i="2" s="1"/>
  <c r="I98" i="2" s="1"/>
  <c r="E99" i="2"/>
  <c r="F99" i="2" s="1"/>
  <c r="G99" i="2" s="1"/>
  <c r="I99" i="2" s="1"/>
  <c r="E100" i="2"/>
  <c r="F100" i="2" s="1"/>
  <c r="G100" i="2" s="1"/>
  <c r="I100" i="2" s="1"/>
  <c r="E103" i="2"/>
  <c r="F103" i="2" s="1"/>
  <c r="G103" i="2" s="1"/>
  <c r="I103" i="2" s="1"/>
  <c r="E104" i="2"/>
  <c r="F104" i="2"/>
  <c r="G104" i="2" s="1"/>
  <c r="I104" i="2" s="1"/>
  <c r="E106" i="2"/>
  <c r="F106" i="2"/>
  <c r="G106" i="2" s="1"/>
  <c r="I106" i="2" s="1"/>
  <c r="E107" i="2"/>
  <c r="F107" i="2" s="1"/>
  <c r="G107" i="2" s="1"/>
  <c r="I107" i="2" s="1"/>
  <c r="E109" i="2"/>
  <c r="F109" i="2"/>
  <c r="G109" i="2" s="1"/>
  <c r="I109" i="2" s="1"/>
  <c r="E111" i="2"/>
  <c r="E113" i="2"/>
  <c r="F113" i="2" s="1"/>
  <c r="G113" i="2" s="1"/>
  <c r="I113" i="2" s="1"/>
  <c r="E116" i="2"/>
  <c r="F116" i="2" s="1"/>
  <c r="G116" i="2" s="1"/>
  <c r="I116" i="2" s="1"/>
  <c r="E117" i="2"/>
  <c r="F117" i="2" s="1"/>
  <c r="G117" i="2" s="1"/>
  <c r="I117" i="2" s="1"/>
  <c r="E129" i="2"/>
  <c r="F129" i="2" s="1"/>
  <c r="G129" i="2" s="1"/>
  <c r="J129" i="2" s="1"/>
  <c r="E127" i="2"/>
  <c r="E131" i="2"/>
  <c r="F131" i="2" s="1"/>
  <c r="G131" i="2" s="1"/>
  <c r="I131" i="2" s="1"/>
  <c r="E132" i="2"/>
  <c r="F132" i="2" s="1"/>
  <c r="G132" i="2" s="1"/>
  <c r="I132" i="2" s="1"/>
  <c r="E134" i="2"/>
  <c r="F134" i="2" s="1"/>
  <c r="G134" i="2" s="1"/>
  <c r="E137" i="2"/>
  <c r="F137" i="2" s="1"/>
  <c r="G137" i="2" s="1"/>
  <c r="I137" i="2" s="1"/>
  <c r="E139" i="2"/>
  <c r="E92" i="3" s="1"/>
  <c r="E140" i="2"/>
  <c r="F140" i="2" s="1"/>
  <c r="G140" i="2" s="1"/>
  <c r="E143" i="2"/>
  <c r="F143" i="2" s="1"/>
  <c r="G143" i="2" s="1"/>
  <c r="I143" i="2" s="1"/>
  <c r="E144" i="2"/>
  <c r="F144" i="2" s="1"/>
  <c r="G144" i="2" s="1"/>
  <c r="E145" i="2"/>
  <c r="F145" i="2"/>
  <c r="G145" i="2" s="1"/>
  <c r="I145" i="2" s="1"/>
  <c r="E114" i="2"/>
  <c r="E69" i="3" s="1"/>
  <c r="E125" i="2"/>
  <c r="F125" i="2" s="1"/>
  <c r="G125" i="2" s="1"/>
  <c r="I125" i="2" s="1"/>
  <c r="E126" i="2"/>
  <c r="F126" i="2" s="1"/>
  <c r="G126" i="2" s="1"/>
  <c r="I126" i="2" s="1"/>
  <c r="E130" i="2"/>
  <c r="E22" i="2"/>
  <c r="F22" i="2" s="1"/>
  <c r="G22" i="2" s="1"/>
  <c r="J22" i="2" s="1"/>
  <c r="E23" i="2"/>
  <c r="F23" i="2" s="1"/>
  <c r="G23" i="2" s="1"/>
  <c r="J23" i="2" s="1"/>
  <c r="E24" i="2"/>
  <c r="F24" i="2" s="1"/>
  <c r="G24" i="2" s="1"/>
  <c r="J24" i="2" s="1"/>
  <c r="E26" i="2"/>
  <c r="F26" i="2" s="1"/>
  <c r="G26" i="2" s="1"/>
  <c r="J26" i="2" s="1"/>
  <c r="E28" i="2"/>
  <c r="F28" i="2" s="1"/>
  <c r="G28" i="2" s="1"/>
  <c r="J28" i="2" s="1"/>
  <c r="E29" i="2"/>
  <c r="F29" i="2" s="1"/>
  <c r="G29" i="2" s="1"/>
  <c r="J29" i="2" s="1"/>
  <c r="E30" i="2"/>
  <c r="F30" i="2"/>
  <c r="G30" i="2"/>
  <c r="J30" i="2" s="1"/>
  <c r="E31" i="2"/>
  <c r="F31" i="2" s="1"/>
  <c r="G31" i="2" s="1"/>
  <c r="J31" i="2" s="1"/>
  <c r="E32" i="2"/>
  <c r="F32" i="2" s="1"/>
  <c r="G32" i="2" s="1"/>
  <c r="E34" i="2"/>
  <c r="F34" i="2" s="1"/>
  <c r="G34" i="2" s="1"/>
  <c r="J34" i="2" s="1"/>
  <c r="E37" i="2"/>
  <c r="F37" i="2"/>
  <c r="G37" i="2" s="1"/>
  <c r="J37" i="2" s="1"/>
  <c r="E40" i="2"/>
  <c r="F40" i="2" s="1"/>
  <c r="G40" i="2" s="1"/>
  <c r="J40" i="2" s="1"/>
  <c r="E44" i="2"/>
  <c r="F44" i="2" s="1"/>
  <c r="G44" i="2" s="1"/>
  <c r="J44" i="2" s="1"/>
  <c r="E46" i="2"/>
  <c r="F46" i="2" s="1"/>
  <c r="G46" i="2" s="1"/>
  <c r="J46" i="2" s="1"/>
  <c r="E48" i="2"/>
  <c r="F48" i="2"/>
  <c r="G48" i="2"/>
  <c r="J48" i="2" s="1"/>
  <c r="E50" i="2"/>
  <c r="F50" i="2" s="1"/>
  <c r="G50" i="2" s="1"/>
  <c r="J50" i="2" s="1"/>
  <c r="E51" i="2"/>
  <c r="F51" i="2" s="1"/>
  <c r="G51" i="2" s="1"/>
  <c r="E52" i="2"/>
  <c r="F52" i="2"/>
  <c r="G52" i="2" s="1"/>
  <c r="J52" i="2" s="1"/>
  <c r="E53" i="2"/>
  <c r="F53" i="2" s="1"/>
  <c r="G53" i="2" s="1"/>
  <c r="J53" i="2" s="1"/>
  <c r="E55" i="2"/>
  <c r="F55" i="2"/>
  <c r="G55" i="2"/>
  <c r="J55" i="2" s="1"/>
  <c r="E56" i="2"/>
  <c r="F56" i="2"/>
  <c r="G56" i="2" s="1"/>
  <c r="E58" i="2"/>
  <c r="F58" i="2" s="1"/>
  <c r="G58" i="2" s="1"/>
  <c r="E61" i="2"/>
  <c r="F61" i="2" s="1"/>
  <c r="G61" i="2" s="1"/>
  <c r="J61" i="2" s="1"/>
  <c r="E62" i="2"/>
  <c r="F62" i="2" s="1"/>
  <c r="G62" i="2" s="1"/>
  <c r="J62" i="2" s="1"/>
  <c r="E63" i="2"/>
  <c r="F63" i="2" s="1"/>
  <c r="G63" i="2" s="1"/>
  <c r="J63" i="2" s="1"/>
  <c r="E72" i="2"/>
  <c r="F72" i="2"/>
  <c r="G72" i="2" s="1"/>
  <c r="J72" i="2" s="1"/>
  <c r="E80" i="2"/>
  <c r="F80" i="2" s="1"/>
  <c r="G80" i="2" s="1"/>
  <c r="J80" i="2" s="1"/>
  <c r="E90" i="2"/>
  <c r="F90" i="2" s="1"/>
  <c r="G90" i="2" s="1"/>
  <c r="K90" i="2" s="1"/>
  <c r="E91" i="2"/>
  <c r="E53" i="3" s="1"/>
  <c r="E118" i="2"/>
  <c r="E122" i="2"/>
  <c r="F122" i="2"/>
  <c r="G122" i="2" s="1"/>
  <c r="J122" i="2" s="1"/>
  <c r="E133" i="2"/>
  <c r="F133" i="2" s="1"/>
  <c r="G133" i="2" s="1"/>
  <c r="J133" i="2" s="1"/>
  <c r="E135" i="2"/>
  <c r="F135" i="2" s="1"/>
  <c r="G135" i="2" s="1"/>
  <c r="J135" i="2" s="1"/>
  <c r="E119" i="2"/>
  <c r="F119" i="2"/>
  <c r="G119" i="2" s="1"/>
  <c r="J119" i="2" s="1"/>
  <c r="E138" i="2"/>
  <c r="E91" i="3" s="1"/>
  <c r="E142" i="2"/>
  <c r="F142" i="2" s="1"/>
  <c r="G142" i="2" s="1"/>
  <c r="J142" i="2" s="1"/>
  <c r="E162" i="2"/>
  <c r="E111" i="3" s="1"/>
  <c r="E163" i="2"/>
  <c r="F163" i="2" s="1"/>
  <c r="G163" i="2" s="1"/>
  <c r="J163" i="2" s="1"/>
  <c r="E178" i="2"/>
  <c r="F178" i="2"/>
  <c r="G178" i="2" s="1"/>
  <c r="J178" i="2" s="1"/>
  <c r="E179" i="2"/>
  <c r="F179" i="2" s="1"/>
  <c r="G179" i="2" s="1"/>
  <c r="J179" i="2" s="1"/>
  <c r="E180" i="2"/>
  <c r="F180" i="2" s="1"/>
  <c r="G180" i="2" s="1"/>
  <c r="J180" i="2" s="1"/>
  <c r="E182" i="2"/>
  <c r="F182" i="2"/>
  <c r="G182" i="2" s="1"/>
  <c r="J182" i="2" s="1"/>
  <c r="E183" i="2"/>
  <c r="F183" i="2" s="1"/>
  <c r="G183" i="2" s="1"/>
  <c r="J183" i="2" s="1"/>
  <c r="E187" i="2"/>
  <c r="F187" i="2" s="1"/>
  <c r="G187" i="2" s="1"/>
  <c r="J187" i="2" s="1"/>
  <c r="E188" i="2"/>
  <c r="F188" i="2"/>
  <c r="G188" i="2" s="1"/>
  <c r="J188" i="2" s="1"/>
  <c r="E189" i="2"/>
  <c r="F189" i="2" s="1"/>
  <c r="G189" i="2" s="1"/>
  <c r="J189" i="2" s="1"/>
  <c r="E193" i="2"/>
  <c r="E194" i="2"/>
  <c r="F194" i="2" s="1"/>
  <c r="G194" i="2" s="1"/>
  <c r="J194" i="2" s="1"/>
  <c r="E195" i="2"/>
  <c r="F195" i="2" s="1"/>
  <c r="G195" i="2" s="1"/>
  <c r="J195" i="2" s="1"/>
  <c r="E196" i="2"/>
  <c r="E124" i="3" s="1"/>
  <c r="E199" i="2"/>
  <c r="F199" i="2" s="1"/>
  <c r="G199" i="2" s="1"/>
  <c r="K199" i="2" s="1"/>
  <c r="E204" i="2"/>
  <c r="E198" i="2"/>
  <c r="F198" i="2" s="1"/>
  <c r="G198" i="2" s="1"/>
  <c r="J198" i="2" s="1"/>
  <c r="E205" i="2"/>
  <c r="E206" i="2"/>
  <c r="F206" i="2" s="1"/>
  <c r="G206" i="2" s="1"/>
  <c r="E210" i="2"/>
  <c r="F210" i="2" s="1"/>
  <c r="G210" i="2" s="1"/>
  <c r="J210" i="2" s="1"/>
  <c r="E211" i="2"/>
  <c r="F211" i="2" s="1"/>
  <c r="G211" i="2" s="1"/>
  <c r="J211" i="2" s="1"/>
  <c r="E213" i="2"/>
  <c r="F213" i="2"/>
  <c r="G213" i="2" s="1"/>
  <c r="J213" i="2" s="1"/>
  <c r="E212" i="2"/>
  <c r="E137" i="3" s="1"/>
  <c r="F212" i="2"/>
  <c r="G212" i="2" s="1"/>
  <c r="K212" i="2" s="1"/>
  <c r="E209" i="2"/>
  <c r="F209" i="2" s="1"/>
  <c r="G209" i="2" s="1"/>
  <c r="K209" i="2" s="1"/>
  <c r="E216" i="2"/>
  <c r="F216" i="2" s="1"/>
  <c r="G216" i="2" s="1"/>
  <c r="K216" i="2" s="1"/>
  <c r="E217" i="2"/>
  <c r="E142" i="3" s="1"/>
  <c r="E218" i="2"/>
  <c r="F218" i="2" s="1"/>
  <c r="G218" i="2" s="1"/>
  <c r="J218" i="2" s="1"/>
  <c r="E201" i="2"/>
  <c r="E127" i="3" s="1"/>
  <c r="E220" i="2"/>
  <c r="E208" i="2"/>
  <c r="F208" i="2"/>
  <c r="G208" i="2" s="1"/>
  <c r="K208" i="2" s="1"/>
  <c r="E222" i="2"/>
  <c r="E144" i="3" s="1"/>
  <c r="E223" i="2"/>
  <c r="F223" i="2" s="1"/>
  <c r="G223" i="2" s="1"/>
  <c r="J223" i="2" s="1"/>
  <c r="E224" i="2"/>
  <c r="F224" i="2" s="1"/>
  <c r="G224" i="2" s="1"/>
  <c r="J224" i="2" s="1"/>
  <c r="E225" i="2"/>
  <c r="F225" i="2" s="1"/>
  <c r="G225" i="2" s="1"/>
  <c r="J225" i="2" s="1"/>
  <c r="E227" i="2"/>
  <c r="E148" i="3" s="1"/>
  <c r="E228" i="2"/>
  <c r="F228" i="2" s="1"/>
  <c r="G228" i="2" s="1"/>
  <c r="J228" i="2" s="1"/>
  <c r="E229" i="2"/>
  <c r="F229" i="2" s="1"/>
  <c r="G229" i="2" s="1"/>
  <c r="K229" i="2" s="1"/>
  <c r="E230" i="2"/>
  <c r="E235" i="2"/>
  <c r="F235" i="2" s="1"/>
  <c r="E232" i="2"/>
  <c r="F232" i="2" s="1"/>
  <c r="G232" i="2" s="1"/>
  <c r="J232" i="2" s="1"/>
  <c r="E234" i="2"/>
  <c r="F234" i="2" s="1"/>
  <c r="G234" i="2" s="1"/>
  <c r="J234" i="2" s="1"/>
  <c r="E236" i="2"/>
  <c r="F236" i="2" s="1"/>
  <c r="G236" i="2" s="1"/>
  <c r="K236" i="2" s="1"/>
  <c r="E239" i="2"/>
  <c r="F239" i="2" s="1"/>
  <c r="G239" i="2" s="1"/>
  <c r="J239" i="2" s="1"/>
  <c r="E240" i="2"/>
  <c r="E241" i="2"/>
  <c r="F241" i="2" s="1"/>
  <c r="G241" i="2" s="1"/>
  <c r="J241" i="2" s="1"/>
  <c r="E242" i="2"/>
  <c r="F242" i="2" s="1"/>
  <c r="G242" i="2" s="1"/>
  <c r="J242" i="2" s="1"/>
  <c r="E214" i="2"/>
  <c r="E186" i="2"/>
  <c r="F186" i="2" s="1"/>
  <c r="G186" i="2" s="1"/>
  <c r="E207" i="2"/>
  <c r="F207" i="2" s="1"/>
  <c r="G207" i="2" s="1"/>
  <c r="K207" i="2" s="1"/>
  <c r="E215" i="2"/>
  <c r="E140" i="3" s="1"/>
  <c r="F215" i="2"/>
  <c r="G215" i="2" s="1"/>
  <c r="K215" i="2" s="1"/>
  <c r="E108" i="2"/>
  <c r="F108" i="2"/>
  <c r="E21" i="2"/>
  <c r="F21" i="2" s="1"/>
  <c r="E192" i="2"/>
  <c r="E203" i="2"/>
  <c r="E128" i="3" s="1"/>
  <c r="E197" i="2"/>
  <c r="F197" i="2" s="1"/>
  <c r="E226" i="2"/>
  <c r="F226" i="2" s="1"/>
  <c r="E123" i="2"/>
  <c r="E124" i="2"/>
  <c r="F124" i="2" s="1"/>
  <c r="G124" i="2" s="1"/>
  <c r="I124" i="2" s="1"/>
  <c r="E128" i="2"/>
  <c r="E136" i="2"/>
  <c r="F136" i="2" s="1"/>
  <c r="G136" i="2" s="1"/>
  <c r="I136" i="2" s="1"/>
  <c r="E141" i="2"/>
  <c r="F141" i="2" s="1"/>
  <c r="G141" i="2" s="1"/>
  <c r="I141" i="2" s="1"/>
  <c r="E147" i="2"/>
  <c r="F147" i="2" s="1"/>
  <c r="G147" i="2" s="1"/>
  <c r="I147" i="2" s="1"/>
  <c r="E148" i="2"/>
  <c r="F148" i="2" s="1"/>
  <c r="G148" i="2" s="1"/>
  <c r="I148" i="2" s="1"/>
  <c r="E151" i="2"/>
  <c r="E103" i="3" s="1"/>
  <c r="F151" i="2"/>
  <c r="G151" i="2" s="1"/>
  <c r="I151" i="2"/>
  <c r="E153" i="2"/>
  <c r="F153" i="2" s="1"/>
  <c r="G153" i="2" s="1"/>
  <c r="I153" i="2" s="1"/>
  <c r="E154" i="2"/>
  <c r="F154" i="2" s="1"/>
  <c r="G154" i="2" s="1"/>
  <c r="I154" i="2" s="1"/>
  <c r="E172" i="2"/>
  <c r="F172" i="2" s="1"/>
  <c r="G172" i="2" s="1"/>
  <c r="I172" i="2" s="1"/>
  <c r="E173" i="2"/>
  <c r="E114" i="3" s="1"/>
  <c r="E174" i="2"/>
  <c r="F174" i="2" s="1"/>
  <c r="G174" i="2" s="1"/>
  <c r="I174" i="2" s="1"/>
  <c r="E175" i="2"/>
  <c r="F175" i="2" s="1"/>
  <c r="G175" i="2" s="1"/>
  <c r="I175" i="2" s="1"/>
  <c r="E176" i="2"/>
  <c r="F176" i="2" s="1"/>
  <c r="G176" i="2" s="1"/>
  <c r="I176" i="2" s="1"/>
  <c r="E177" i="2"/>
  <c r="E118" i="3" s="1"/>
  <c r="E85" i="2"/>
  <c r="F85" i="2" s="1"/>
  <c r="G85" i="2" s="1"/>
  <c r="I85" i="2" s="1"/>
  <c r="E112" i="2"/>
  <c r="E67" i="3" s="1"/>
  <c r="E115" i="2"/>
  <c r="F115" i="2" s="1"/>
  <c r="G115" i="2" s="1"/>
  <c r="I115" i="2" s="1"/>
  <c r="E120" i="2"/>
  <c r="F120" i="2" s="1"/>
  <c r="G120" i="2" s="1"/>
  <c r="I120" i="2" s="1"/>
  <c r="E121" i="2"/>
  <c r="Q238" i="2"/>
  <c r="Q237" i="2"/>
  <c r="Q233" i="2"/>
  <c r="Q231" i="2"/>
  <c r="Q221" i="2"/>
  <c r="Q219" i="2"/>
  <c r="Q202" i="2"/>
  <c r="Q200" i="2"/>
  <c r="Q191" i="2"/>
  <c r="Q190" i="2"/>
  <c r="Q185" i="2"/>
  <c r="Q184" i="2"/>
  <c r="Q181" i="2"/>
  <c r="Q171" i="2"/>
  <c r="Q170" i="2"/>
  <c r="Q169" i="2"/>
  <c r="Q168" i="2"/>
  <c r="Q167" i="2"/>
  <c r="Q166" i="2"/>
  <c r="Q165" i="2"/>
  <c r="Q164" i="2"/>
  <c r="Q160" i="2"/>
  <c r="Q159" i="2"/>
  <c r="Q158" i="2"/>
  <c r="Q110" i="2"/>
  <c r="Q105" i="2"/>
  <c r="Q102" i="2"/>
  <c r="Q101" i="2"/>
  <c r="Q84" i="2"/>
  <c r="Q76" i="2"/>
  <c r="Q75" i="2"/>
  <c r="Q74" i="2"/>
  <c r="Q73" i="2"/>
  <c r="Q70" i="2"/>
  <c r="Q69" i="2"/>
  <c r="Q65" i="2"/>
  <c r="Q64" i="2"/>
  <c r="Q60" i="2"/>
  <c r="Q59" i="2"/>
  <c r="Q57" i="2"/>
  <c r="Q54" i="2"/>
  <c r="Q49" i="2"/>
  <c r="Q47" i="2"/>
  <c r="Q45" i="2"/>
  <c r="Q43" i="2"/>
  <c r="Q42" i="2"/>
  <c r="Q41" i="2"/>
  <c r="Q39" i="2"/>
  <c r="Q38" i="2"/>
  <c r="Q36" i="2"/>
  <c r="Q35" i="2"/>
  <c r="Q33" i="2"/>
  <c r="Q27" i="2"/>
  <c r="Q25" i="2"/>
  <c r="Q245" i="2"/>
  <c r="G223" i="3"/>
  <c r="C223" i="3"/>
  <c r="G158" i="3"/>
  <c r="C158" i="3"/>
  <c r="G157" i="3"/>
  <c r="C157" i="3"/>
  <c r="G156" i="3"/>
  <c r="C156" i="3"/>
  <c r="G155" i="3"/>
  <c r="C155" i="3"/>
  <c r="G154" i="3"/>
  <c r="C154" i="3"/>
  <c r="E154" i="3"/>
  <c r="G222" i="3"/>
  <c r="C222" i="3"/>
  <c r="G221" i="3"/>
  <c r="C221" i="3"/>
  <c r="G153" i="3"/>
  <c r="C153" i="3"/>
  <c r="E153" i="3"/>
  <c r="G152" i="3"/>
  <c r="C152" i="3"/>
  <c r="E152" i="3"/>
  <c r="G220" i="3"/>
  <c r="C220" i="3"/>
  <c r="G219" i="3"/>
  <c r="C219" i="3"/>
  <c r="G151" i="3"/>
  <c r="C151" i="3"/>
  <c r="G150" i="3"/>
  <c r="C150" i="3"/>
  <c r="G149" i="3"/>
  <c r="C149" i="3"/>
  <c r="G148" i="3"/>
  <c r="C148" i="3"/>
  <c r="G218" i="3"/>
  <c r="C218" i="3"/>
  <c r="E218" i="3"/>
  <c r="G147" i="3"/>
  <c r="C147" i="3"/>
  <c r="G146" i="3"/>
  <c r="C146" i="3"/>
  <c r="G145" i="3"/>
  <c r="C145" i="3"/>
  <c r="E145" i="3"/>
  <c r="G144" i="3"/>
  <c r="C144" i="3"/>
  <c r="G217" i="3"/>
  <c r="C217" i="3"/>
  <c r="G143" i="3"/>
  <c r="C143" i="3"/>
  <c r="G216" i="3"/>
  <c r="C216" i="3"/>
  <c r="E216" i="3"/>
  <c r="G142" i="3"/>
  <c r="C142" i="3"/>
  <c r="G141" i="3"/>
  <c r="C141" i="3"/>
  <c r="E141" i="3"/>
  <c r="G140" i="3"/>
  <c r="C140" i="3"/>
  <c r="G139" i="3"/>
  <c r="C139" i="3"/>
  <c r="G138" i="3"/>
  <c r="C138" i="3"/>
  <c r="E138" i="3"/>
  <c r="G137" i="3"/>
  <c r="C137" i="3"/>
  <c r="G136" i="3"/>
  <c r="C136" i="3"/>
  <c r="G135" i="3"/>
  <c r="C135" i="3"/>
  <c r="E135" i="3"/>
  <c r="G134" i="3"/>
  <c r="C134" i="3"/>
  <c r="G133" i="3"/>
  <c r="C133" i="3"/>
  <c r="E133" i="3"/>
  <c r="G132" i="3"/>
  <c r="C132" i="3"/>
  <c r="G131" i="3"/>
  <c r="C131" i="3"/>
  <c r="E131" i="3"/>
  <c r="G130" i="3"/>
  <c r="C130" i="3"/>
  <c r="G129" i="3"/>
  <c r="C129" i="3"/>
  <c r="G128" i="3"/>
  <c r="C128" i="3"/>
  <c r="G215" i="3"/>
  <c r="C215" i="3"/>
  <c r="E215" i="3"/>
  <c r="G127" i="3"/>
  <c r="C127" i="3"/>
  <c r="G214" i="3"/>
  <c r="C214" i="3"/>
  <c r="G126" i="3"/>
  <c r="C126" i="3"/>
  <c r="G125" i="3"/>
  <c r="C125" i="3"/>
  <c r="E125" i="3"/>
  <c r="G124" i="3"/>
  <c r="C124" i="3"/>
  <c r="G123" i="3"/>
  <c r="C123" i="3"/>
  <c r="G122" i="3"/>
  <c r="C122" i="3"/>
  <c r="G121" i="3"/>
  <c r="C121" i="3"/>
  <c r="G120" i="3"/>
  <c r="C120" i="3"/>
  <c r="G213" i="3"/>
  <c r="C213" i="3"/>
  <c r="G212" i="3"/>
  <c r="C212" i="3"/>
  <c r="G119" i="3"/>
  <c r="C119" i="3"/>
  <c r="E119" i="3"/>
  <c r="G211" i="3"/>
  <c r="C211" i="3"/>
  <c r="E211" i="3"/>
  <c r="G210" i="3"/>
  <c r="C210" i="3"/>
  <c r="E210" i="3"/>
  <c r="G209" i="3"/>
  <c r="C209" i="3"/>
  <c r="E209" i="3"/>
  <c r="G208" i="3"/>
  <c r="C208" i="3"/>
  <c r="G207" i="3"/>
  <c r="C207" i="3"/>
  <c r="G206" i="3"/>
  <c r="C206" i="3"/>
  <c r="E206" i="3"/>
  <c r="G205" i="3"/>
  <c r="C205" i="3"/>
  <c r="E205" i="3"/>
  <c r="G204" i="3"/>
  <c r="C204" i="3"/>
  <c r="G203" i="3"/>
  <c r="C203" i="3"/>
  <c r="E203" i="3"/>
  <c r="G202" i="3"/>
  <c r="C202" i="3"/>
  <c r="E202" i="3"/>
  <c r="G201" i="3"/>
  <c r="C201" i="3"/>
  <c r="E201" i="3"/>
  <c r="G118" i="3"/>
  <c r="C118" i="3"/>
  <c r="G117" i="3"/>
  <c r="C117" i="3"/>
  <c r="G116" i="3"/>
  <c r="C116" i="3"/>
  <c r="E116" i="3"/>
  <c r="G115" i="3"/>
  <c r="C115" i="3"/>
  <c r="E115" i="3"/>
  <c r="G114" i="3"/>
  <c r="C114" i="3"/>
  <c r="G113" i="3"/>
  <c r="C113" i="3"/>
  <c r="G200" i="3"/>
  <c r="C200" i="3"/>
  <c r="E200" i="3"/>
  <c r="G199" i="3"/>
  <c r="C199" i="3"/>
  <c r="E199" i="3"/>
  <c r="G198" i="3"/>
  <c r="C198" i="3"/>
  <c r="G197" i="3"/>
  <c r="C197" i="3"/>
  <c r="E197" i="3"/>
  <c r="G196" i="3"/>
  <c r="C196" i="3"/>
  <c r="G195" i="3"/>
  <c r="C195" i="3"/>
  <c r="G194" i="3"/>
  <c r="C194" i="3"/>
  <c r="E194" i="3"/>
  <c r="G193" i="3"/>
  <c r="C193" i="3"/>
  <c r="G112" i="3"/>
  <c r="C112" i="3"/>
  <c r="G111" i="3"/>
  <c r="C111" i="3"/>
  <c r="G110" i="3"/>
  <c r="C110" i="3"/>
  <c r="G192" i="3"/>
  <c r="C192" i="3"/>
  <c r="G191" i="3"/>
  <c r="C191" i="3"/>
  <c r="E191" i="3"/>
  <c r="G190" i="3"/>
  <c r="C190" i="3"/>
  <c r="E190" i="3"/>
  <c r="G109" i="3"/>
  <c r="C109" i="3"/>
  <c r="E109" i="3"/>
  <c r="G108" i="3"/>
  <c r="C108" i="3"/>
  <c r="G107" i="3"/>
  <c r="C107" i="3"/>
  <c r="E107" i="3"/>
  <c r="G106" i="3"/>
  <c r="C106" i="3"/>
  <c r="G105" i="3"/>
  <c r="C105" i="3"/>
  <c r="E105" i="3"/>
  <c r="G104" i="3"/>
  <c r="C104" i="3"/>
  <c r="G103" i="3"/>
  <c r="C103" i="3"/>
  <c r="G102" i="3"/>
  <c r="C102" i="3"/>
  <c r="E102" i="3"/>
  <c r="G101" i="3"/>
  <c r="C101" i="3"/>
  <c r="G100" i="3"/>
  <c r="C100" i="3"/>
  <c r="G99" i="3"/>
  <c r="C99" i="3"/>
  <c r="G98" i="3"/>
  <c r="C98" i="3"/>
  <c r="E98" i="3"/>
  <c r="G97" i="3"/>
  <c r="C97" i="3"/>
  <c r="E97" i="3"/>
  <c r="G96" i="3"/>
  <c r="C96" i="3"/>
  <c r="G95" i="3"/>
  <c r="C95" i="3"/>
  <c r="G189" i="3"/>
  <c r="C189" i="3"/>
  <c r="E189" i="3"/>
  <c r="G94" i="3"/>
  <c r="C94" i="3"/>
  <c r="G93" i="3"/>
  <c r="C93" i="3"/>
  <c r="E93" i="3"/>
  <c r="G92" i="3"/>
  <c r="C92" i="3"/>
  <c r="G91" i="3"/>
  <c r="C91" i="3"/>
  <c r="G90" i="3"/>
  <c r="C90" i="3"/>
  <c r="G89" i="3"/>
  <c r="C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G83" i="3"/>
  <c r="C83" i="3"/>
  <c r="G82" i="3"/>
  <c r="C82" i="3"/>
  <c r="G81" i="3"/>
  <c r="C81" i="3"/>
  <c r="G80" i="3"/>
  <c r="C80" i="3"/>
  <c r="E80" i="3"/>
  <c r="G79" i="3"/>
  <c r="C79" i="3"/>
  <c r="G78" i="3"/>
  <c r="C78" i="3"/>
  <c r="E78" i="3"/>
  <c r="G77" i="3"/>
  <c r="C77" i="3"/>
  <c r="G76" i="3"/>
  <c r="C76" i="3"/>
  <c r="E76" i="3"/>
  <c r="G75" i="3"/>
  <c r="C75" i="3"/>
  <c r="G74" i="3"/>
  <c r="C74" i="3"/>
  <c r="E74" i="3"/>
  <c r="G73" i="3"/>
  <c r="C73" i="3"/>
  <c r="G72" i="3"/>
  <c r="C72" i="3"/>
  <c r="E72" i="3"/>
  <c r="G71" i="3"/>
  <c r="C71" i="3"/>
  <c r="G70" i="3"/>
  <c r="C70" i="3"/>
  <c r="G69" i="3"/>
  <c r="C69" i="3"/>
  <c r="G68" i="3"/>
  <c r="C68" i="3"/>
  <c r="G67" i="3"/>
  <c r="C67" i="3"/>
  <c r="G66" i="3"/>
  <c r="C66" i="3"/>
  <c r="G188" i="3"/>
  <c r="C188" i="3"/>
  <c r="G65" i="3"/>
  <c r="C65" i="3"/>
  <c r="E65" i="3"/>
  <c r="G64" i="3"/>
  <c r="C64" i="3"/>
  <c r="G63" i="3"/>
  <c r="C63" i="3"/>
  <c r="E63" i="3"/>
  <c r="G187" i="3"/>
  <c r="C187" i="3"/>
  <c r="G186" i="3"/>
  <c r="C186" i="3"/>
  <c r="G185" i="3"/>
  <c r="C185" i="3"/>
  <c r="E185" i="3"/>
  <c r="G62" i="3"/>
  <c r="C62" i="3"/>
  <c r="E62" i="3"/>
  <c r="G61" i="3"/>
  <c r="C61" i="3"/>
  <c r="G60" i="3"/>
  <c r="C60" i="3"/>
  <c r="G59" i="3"/>
  <c r="C59" i="3"/>
  <c r="E59" i="3"/>
  <c r="G58" i="3"/>
  <c r="C58" i="3"/>
  <c r="G57" i="3"/>
  <c r="C57" i="3"/>
  <c r="G56" i="3"/>
  <c r="C56" i="3"/>
  <c r="G55" i="3"/>
  <c r="C55" i="3"/>
  <c r="G54" i="3"/>
  <c r="C54" i="3"/>
  <c r="E54" i="3"/>
  <c r="G53" i="3"/>
  <c r="C53" i="3"/>
  <c r="G52" i="3"/>
  <c r="C52" i="3"/>
  <c r="G51" i="3"/>
  <c r="C51" i="3"/>
  <c r="G50" i="3"/>
  <c r="C50" i="3"/>
  <c r="E50" i="3"/>
  <c r="G49" i="3"/>
  <c r="C49" i="3"/>
  <c r="E49" i="3"/>
  <c r="G48" i="3"/>
  <c r="C48" i="3"/>
  <c r="E48" i="3"/>
  <c r="G184" i="3"/>
  <c r="C184" i="3"/>
  <c r="E184" i="3"/>
  <c r="G47" i="3"/>
  <c r="C47" i="3"/>
  <c r="G46" i="3"/>
  <c r="C46" i="3"/>
  <c r="E46" i="3"/>
  <c r="G45" i="3"/>
  <c r="C45" i="3"/>
  <c r="E45" i="3"/>
  <c r="G44" i="3"/>
  <c r="C44" i="3"/>
  <c r="G43" i="3"/>
  <c r="C43" i="3"/>
  <c r="E43" i="3"/>
  <c r="G42" i="3"/>
  <c r="C42" i="3"/>
  <c r="E42" i="3"/>
  <c r="G41" i="3"/>
  <c r="C41" i="3"/>
  <c r="E41" i="3"/>
  <c r="G40" i="3"/>
  <c r="C40" i="3"/>
  <c r="G183" i="3"/>
  <c r="C183" i="3"/>
  <c r="G182" i="3"/>
  <c r="C182" i="3"/>
  <c r="G181" i="3"/>
  <c r="C181" i="3"/>
  <c r="G180" i="3"/>
  <c r="C180" i="3"/>
  <c r="G39" i="3"/>
  <c r="C39" i="3"/>
  <c r="E39" i="3"/>
  <c r="G38" i="3"/>
  <c r="C38" i="3"/>
  <c r="G179" i="3"/>
  <c r="C179" i="3"/>
  <c r="G178" i="3"/>
  <c r="C178" i="3"/>
  <c r="E178" i="3"/>
  <c r="G37" i="3"/>
  <c r="C37" i="3"/>
  <c r="E37" i="3"/>
  <c r="G36" i="3"/>
  <c r="C36" i="3"/>
  <c r="G35" i="3"/>
  <c r="C35" i="3"/>
  <c r="G177" i="3"/>
  <c r="C177" i="3"/>
  <c r="G176" i="3"/>
  <c r="C176" i="3"/>
  <c r="E176" i="3"/>
  <c r="G34" i="3"/>
  <c r="C34" i="3"/>
  <c r="E34" i="3"/>
  <c r="G33" i="3"/>
  <c r="C33" i="3"/>
  <c r="G32" i="3"/>
  <c r="C32" i="3"/>
  <c r="G31" i="3"/>
  <c r="C31" i="3"/>
  <c r="E31" i="3"/>
  <c r="G175" i="3"/>
  <c r="C175" i="3"/>
  <c r="G174" i="3"/>
  <c r="C174" i="3"/>
  <c r="G173" i="3"/>
  <c r="C173" i="3"/>
  <c r="G30" i="3"/>
  <c r="C30" i="3"/>
  <c r="E30" i="3"/>
  <c r="G29" i="3"/>
  <c r="C29" i="3"/>
  <c r="E29" i="3"/>
  <c r="G172" i="3"/>
  <c r="C172" i="3"/>
  <c r="G28" i="3"/>
  <c r="C28" i="3"/>
  <c r="G27" i="3"/>
  <c r="C27" i="3"/>
  <c r="E27" i="3"/>
  <c r="G26" i="3"/>
  <c r="C26" i="3"/>
  <c r="E26" i="3"/>
  <c r="G25" i="3"/>
  <c r="C25" i="3"/>
  <c r="G171" i="3"/>
  <c r="C171" i="3"/>
  <c r="G170" i="3"/>
  <c r="C170" i="3"/>
  <c r="E170" i="3"/>
  <c r="G24" i="3"/>
  <c r="C24" i="3"/>
  <c r="G169" i="3"/>
  <c r="C169" i="3"/>
  <c r="G23" i="3"/>
  <c r="C23" i="3"/>
  <c r="G168" i="3"/>
  <c r="C168" i="3"/>
  <c r="E168" i="3"/>
  <c r="G167" i="3"/>
  <c r="C167" i="3"/>
  <c r="E167" i="3"/>
  <c r="G166" i="3"/>
  <c r="C166" i="3"/>
  <c r="E166" i="3"/>
  <c r="G22" i="3"/>
  <c r="C22" i="3"/>
  <c r="E22" i="3"/>
  <c r="G165" i="3"/>
  <c r="C165" i="3"/>
  <c r="G164" i="3"/>
  <c r="C164" i="3"/>
  <c r="G21" i="3"/>
  <c r="C21" i="3"/>
  <c r="E21" i="3"/>
  <c r="G163" i="3"/>
  <c r="C163" i="3"/>
  <c r="G162" i="3"/>
  <c r="C162" i="3"/>
  <c r="G20" i="3"/>
  <c r="C20" i="3"/>
  <c r="G161" i="3"/>
  <c r="C161" i="3"/>
  <c r="G19" i="3"/>
  <c r="C19" i="3"/>
  <c r="E19" i="3"/>
  <c r="G18" i="3"/>
  <c r="C18" i="3"/>
  <c r="G17" i="3"/>
  <c r="C17" i="3"/>
  <c r="E17" i="3"/>
  <c r="G16" i="3"/>
  <c r="C16" i="3"/>
  <c r="E16" i="3"/>
  <c r="G15" i="3"/>
  <c r="C15" i="3"/>
  <c r="G160" i="3"/>
  <c r="C160" i="3"/>
  <c r="G14" i="3"/>
  <c r="C14" i="3"/>
  <c r="G159" i="3"/>
  <c r="C159" i="3"/>
  <c r="G13" i="3"/>
  <c r="C13" i="3"/>
  <c r="E13" i="3"/>
  <c r="G12" i="3"/>
  <c r="C12" i="3"/>
  <c r="E12" i="3"/>
  <c r="G11" i="3"/>
  <c r="C1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216" i="3"/>
  <c r="H216" i="3"/>
  <c r="B216" i="3"/>
  <c r="D216" i="3"/>
  <c r="A143" i="3"/>
  <c r="H143" i="3"/>
  <c r="B143" i="3"/>
  <c r="D143" i="3"/>
  <c r="A217" i="3"/>
  <c r="H217" i="3"/>
  <c r="B217" i="3"/>
  <c r="D217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218" i="3"/>
  <c r="H218" i="3"/>
  <c r="B218" i="3"/>
  <c r="D218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219" i="3"/>
  <c r="H219" i="3"/>
  <c r="B219" i="3"/>
  <c r="D219" i="3"/>
  <c r="A220" i="3"/>
  <c r="H220" i="3"/>
  <c r="B220" i="3"/>
  <c r="D220" i="3"/>
  <c r="A152" i="3"/>
  <c r="H152" i="3"/>
  <c r="B152" i="3"/>
  <c r="D152" i="3"/>
  <c r="A153" i="3"/>
  <c r="H153" i="3"/>
  <c r="B153" i="3"/>
  <c r="D153" i="3"/>
  <c r="A221" i="3"/>
  <c r="H221" i="3"/>
  <c r="B221" i="3"/>
  <c r="D221" i="3"/>
  <c r="A222" i="3"/>
  <c r="H222" i="3"/>
  <c r="B222" i="3"/>
  <c r="D222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223" i="3"/>
  <c r="H223" i="3"/>
  <c r="B223" i="3"/>
  <c r="D223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215" i="3"/>
  <c r="B215" i="3"/>
  <c r="D215" i="3"/>
  <c r="A215" i="3"/>
  <c r="H127" i="3"/>
  <c r="B127" i="3"/>
  <c r="D127" i="3"/>
  <c r="A127" i="3"/>
  <c r="H214" i="3"/>
  <c r="B214" i="3"/>
  <c r="D214" i="3"/>
  <c r="A214" i="3"/>
  <c r="H126" i="3"/>
  <c r="B126" i="3"/>
  <c r="D126" i="3"/>
  <c r="A126" i="3"/>
  <c r="H125" i="3"/>
  <c r="B125" i="3"/>
  <c r="D125" i="3"/>
  <c r="A125" i="3"/>
  <c r="H124" i="3"/>
  <c r="B124" i="3"/>
  <c r="D124" i="3"/>
  <c r="A124" i="3"/>
  <c r="H123" i="3"/>
  <c r="B123" i="3"/>
  <c r="D123" i="3"/>
  <c r="A123" i="3"/>
  <c r="H122" i="3"/>
  <c r="B122" i="3"/>
  <c r="D122" i="3"/>
  <c r="A122" i="3"/>
  <c r="H121" i="3"/>
  <c r="B121" i="3"/>
  <c r="D121" i="3"/>
  <c r="A121" i="3"/>
  <c r="H120" i="3"/>
  <c r="B120" i="3"/>
  <c r="D120" i="3"/>
  <c r="A120" i="3"/>
  <c r="H213" i="3"/>
  <c r="B213" i="3"/>
  <c r="D213" i="3"/>
  <c r="A213" i="3"/>
  <c r="H212" i="3"/>
  <c r="B212" i="3"/>
  <c r="D212" i="3"/>
  <c r="A212" i="3"/>
  <c r="H119" i="3"/>
  <c r="B119" i="3"/>
  <c r="D119" i="3"/>
  <c r="A119" i="3"/>
  <c r="H211" i="3"/>
  <c r="B211" i="3"/>
  <c r="D211" i="3"/>
  <c r="A211" i="3"/>
  <c r="H210" i="3"/>
  <c r="B210" i="3"/>
  <c r="D210" i="3"/>
  <c r="A210" i="3"/>
  <c r="H209" i="3"/>
  <c r="B209" i="3"/>
  <c r="D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B205" i="3"/>
  <c r="D205" i="3"/>
  <c r="A205" i="3"/>
  <c r="H204" i="3"/>
  <c r="B204" i="3"/>
  <c r="D204" i="3"/>
  <c r="A204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118" i="3"/>
  <c r="B118" i="3"/>
  <c r="D118" i="3"/>
  <c r="A118" i="3"/>
  <c r="H117" i="3"/>
  <c r="B117" i="3"/>
  <c r="D117" i="3"/>
  <c r="A117" i="3"/>
  <c r="H116" i="3"/>
  <c r="B116" i="3"/>
  <c r="D116" i="3"/>
  <c r="A116" i="3"/>
  <c r="H115" i="3"/>
  <c r="B115" i="3"/>
  <c r="D115" i="3"/>
  <c r="A115" i="3"/>
  <c r="H114" i="3"/>
  <c r="B114" i="3"/>
  <c r="D114" i="3"/>
  <c r="A114" i="3"/>
  <c r="H113" i="3"/>
  <c r="B113" i="3"/>
  <c r="D113" i="3"/>
  <c r="A113" i="3"/>
  <c r="H200" i="3"/>
  <c r="B200" i="3"/>
  <c r="D200" i="3"/>
  <c r="A200" i="3"/>
  <c r="H199" i="3"/>
  <c r="B199" i="3"/>
  <c r="D199" i="3"/>
  <c r="A199" i="3"/>
  <c r="H198" i="3"/>
  <c r="B198" i="3"/>
  <c r="D198" i="3"/>
  <c r="A198" i="3"/>
  <c r="H197" i="3"/>
  <c r="B197" i="3"/>
  <c r="D197" i="3"/>
  <c r="A197" i="3"/>
  <c r="H196" i="3"/>
  <c r="B196" i="3"/>
  <c r="D196" i="3"/>
  <c r="A196" i="3"/>
  <c r="H195" i="3"/>
  <c r="B195" i="3"/>
  <c r="D195" i="3"/>
  <c r="A195" i="3"/>
  <c r="H194" i="3"/>
  <c r="B194" i="3"/>
  <c r="D194" i="3"/>
  <c r="A194" i="3"/>
  <c r="H193" i="3"/>
  <c r="B193" i="3"/>
  <c r="D193" i="3"/>
  <c r="A193" i="3"/>
  <c r="H112" i="3"/>
  <c r="B112" i="3"/>
  <c r="D112" i="3"/>
  <c r="A112" i="3"/>
  <c r="H111" i="3"/>
  <c r="B111" i="3"/>
  <c r="D111" i="3"/>
  <c r="A111" i="3"/>
  <c r="H110" i="3"/>
  <c r="B110" i="3"/>
  <c r="D110" i="3"/>
  <c r="A110" i="3"/>
  <c r="H192" i="3"/>
  <c r="B192" i="3"/>
  <c r="D192" i="3"/>
  <c r="A192" i="3"/>
  <c r="H191" i="3"/>
  <c r="B191" i="3"/>
  <c r="D191" i="3"/>
  <c r="A191" i="3"/>
  <c r="H190" i="3"/>
  <c r="B190" i="3"/>
  <c r="D190" i="3"/>
  <c r="A190" i="3"/>
  <c r="H109" i="3"/>
  <c r="B109" i="3"/>
  <c r="D109" i="3"/>
  <c r="A109" i="3"/>
  <c r="H108" i="3"/>
  <c r="B108" i="3"/>
  <c r="D108" i="3"/>
  <c r="A108" i="3"/>
  <c r="H107" i="3"/>
  <c r="B107" i="3"/>
  <c r="D107" i="3"/>
  <c r="A107" i="3"/>
  <c r="H106" i="3"/>
  <c r="B106" i="3"/>
  <c r="D106" i="3"/>
  <c r="A106" i="3"/>
  <c r="H105" i="3"/>
  <c r="B105" i="3"/>
  <c r="D105" i="3"/>
  <c r="A105" i="3"/>
  <c r="H104" i="3"/>
  <c r="B104" i="3"/>
  <c r="D104" i="3"/>
  <c r="A104" i="3"/>
  <c r="H103" i="3"/>
  <c r="B103" i="3"/>
  <c r="D103" i="3"/>
  <c r="A103" i="3"/>
  <c r="H102" i="3"/>
  <c r="B102" i="3"/>
  <c r="D102" i="3"/>
  <c r="A102" i="3"/>
  <c r="H101" i="3"/>
  <c r="B101" i="3"/>
  <c r="D101" i="3"/>
  <c r="A101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96" i="3"/>
  <c r="B96" i="3"/>
  <c r="D96" i="3"/>
  <c r="A96" i="3"/>
  <c r="H95" i="3"/>
  <c r="B95" i="3"/>
  <c r="D95" i="3"/>
  <c r="A95" i="3"/>
  <c r="H189" i="3"/>
  <c r="B189" i="3"/>
  <c r="D189" i="3"/>
  <c r="A189" i="3"/>
  <c r="H94" i="3"/>
  <c r="B94" i="3"/>
  <c r="D94" i="3"/>
  <c r="A94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188" i="3"/>
  <c r="B188" i="3"/>
  <c r="D188" i="3"/>
  <c r="A188" i="3"/>
  <c r="H65" i="3"/>
  <c r="B65" i="3"/>
  <c r="D65" i="3"/>
  <c r="A65" i="3"/>
  <c r="H64" i="3"/>
  <c r="B64" i="3"/>
  <c r="D64" i="3"/>
  <c r="A64" i="3"/>
  <c r="H63" i="3"/>
  <c r="B63" i="3"/>
  <c r="D63" i="3"/>
  <c r="A63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F56" i="3"/>
  <c r="D56" i="3"/>
  <c r="B56" i="3"/>
  <c r="A56" i="3"/>
  <c r="H55" i="3"/>
  <c r="B55" i="3"/>
  <c r="F55" i="3"/>
  <c r="D55" i="3"/>
  <c r="A55" i="3"/>
  <c r="H54" i="3"/>
  <c r="F54" i="3"/>
  <c r="D54" i="3"/>
  <c r="B54" i="3"/>
  <c r="A54" i="3"/>
  <c r="H53" i="3"/>
  <c r="B53" i="3"/>
  <c r="F53" i="3"/>
  <c r="D53" i="3"/>
  <c r="A53" i="3"/>
  <c r="H52" i="3"/>
  <c r="F52" i="3"/>
  <c r="D52" i="3"/>
  <c r="B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184" i="3"/>
  <c r="B184" i="3"/>
  <c r="D184" i="3"/>
  <c r="A184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39" i="3"/>
  <c r="B39" i="3"/>
  <c r="D39" i="3"/>
  <c r="A39" i="3"/>
  <c r="H38" i="3"/>
  <c r="B38" i="3"/>
  <c r="D38" i="3"/>
  <c r="A38" i="3"/>
  <c r="H179" i="3"/>
  <c r="B179" i="3"/>
  <c r="D179" i="3"/>
  <c r="A179" i="3"/>
  <c r="H178" i="3"/>
  <c r="B178" i="3"/>
  <c r="D178" i="3"/>
  <c r="A178" i="3"/>
  <c r="H37" i="3"/>
  <c r="B37" i="3"/>
  <c r="D37" i="3"/>
  <c r="A37" i="3"/>
  <c r="H36" i="3"/>
  <c r="B36" i="3"/>
  <c r="D36" i="3"/>
  <c r="A36" i="3"/>
  <c r="H35" i="3"/>
  <c r="B35" i="3"/>
  <c r="D35" i="3"/>
  <c r="A35" i="3"/>
  <c r="H177" i="3"/>
  <c r="B177" i="3"/>
  <c r="D177" i="3"/>
  <c r="A177" i="3"/>
  <c r="H176" i="3"/>
  <c r="B176" i="3"/>
  <c r="D176" i="3"/>
  <c r="A176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30" i="3"/>
  <c r="B30" i="3"/>
  <c r="D30" i="3"/>
  <c r="A30" i="3"/>
  <c r="H29" i="3"/>
  <c r="B29" i="3"/>
  <c r="D29" i="3"/>
  <c r="A29" i="3"/>
  <c r="H172" i="3"/>
  <c r="B172" i="3"/>
  <c r="D172" i="3"/>
  <c r="A172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171" i="3"/>
  <c r="B171" i="3"/>
  <c r="D171" i="3"/>
  <c r="A171" i="3"/>
  <c r="H170" i="3"/>
  <c r="B170" i="3"/>
  <c r="D170" i="3"/>
  <c r="A170" i="3"/>
  <c r="H24" i="3"/>
  <c r="B24" i="3"/>
  <c r="D24" i="3"/>
  <c r="A24" i="3"/>
  <c r="H169" i="3"/>
  <c r="B169" i="3"/>
  <c r="D169" i="3"/>
  <c r="A169" i="3"/>
  <c r="H23" i="3"/>
  <c r="B23" i="3"/>
  <c r="D23" i="3"/>
  <c r="A23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22" i="3"/>
  <c r="B22" i="3"/>
  <c r="D22" i="3"/>
  <c r="A22" i="3"/>
  <c r="H165" i="3"/>
  <c r="B165" i="3"/>
  <c r="D165" i="3"/>
  <c r="A165" i="3"/>
  <c r="H164" i="3"/>
  <c r="B164" i="3"/>
  <c r="D164" i="3"/>
  <c r="A164" i="3"/>
  <c r="H21" i="3"/>
  <c r="B21" i="3"/>
  <c r="D21" i="3"/>
  <c r="A21" i="3"/>
  <c r="H163" i="3"/>
  <c r="B163" i="3"/>
  <c r="D163" i="3"/>
  <c r="A163" i="3"/>
  <c r="H162" i="3"/>
  <c r="B162" i="3"/>
  <c r="D162" i="3"/>
  <c r="A162" i="3"/>
  <c r="H20" i="3"/>
  <c r="B20" i="3"/>
  <c r="D20" i="3"/>
  <c r="A20" i="3"/>
  <c r="H161" i="3"/>
  <c r="B161" i="3"/>
  <c r="D161" i="3"/>
  <c r="A161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60" i="3"/>
  <c r="B160" i="3"/>
  <c r="D160" i="3"/>
  <c r="A160" i="3"/>
  <c r="H14" i="3"/>
  <c r="B14" i="3"/>
  <c r="D14" i="3"/>
  <c r="A14" i="3"/>
  <c r="H159" i="3"/>
  <c r="B159" i="3"/>
  <c r="D159" i="3"/>
  <c r="A159" i="3"/>
  <c r="H13" i="3"/>
  <c r="B13" i="3"/>
  <c r="D13" i="3"/>
  <c r="A13" i="3"/>
  <c r="H12" i="3"/>
  <c r="B12" i="3"/>
  <c r="D12" i="3"/>
  <c r="A12" i="3"/>
  <c r="H11" i="3"/>
  <c r="B11" i="3"/>
  <c r="D11" i="3"/>
  <c r="A11" i="3"/>
  <c r="Q243" i="2"/>
  <c r="Q242" i="2"/>
  <c r="Q241" i="2"/>
  <c r="Q240" i="2"/>
  <c r="Q239" i="2"/>
  <c r="Q63" i="2"/>
  <c r="Q72" i="2"/>
  <c r="Q80" i="2"/>
  <c r="Q90" i="2"/>
  <c r="Q208" i="2"/>
  <c r="Q228" i="2"/>
  <c r="Q235" i="2"/>
  <c r="Q232" i="2"/>
  <c r="Q234" i="2"/>
  <c r="Q236" i="2"/>
  <c r="Q214" i="2"/>
  <c r="Q22" i="2"/>
  <c r="Q23" i="2"/>
  <c r="Q24" i="2"/>
  <c r="Q26" i="2"/>
  <c r="Q28" i="2"/>
  <c r="Q29" i="2"/>
  <c r="Q30" i="2"/>
  <c r="Q31" i="2"/>
  <c r="J32" i="2"/>
  <c r="Q32" i="2"/>
  <c r="Q34" i="2"/>
  <c r="Q37" i="2"/>
  <c r="Q40" i="2"/>
  <c r="Q44" i="2"/>
  <c r="Q46" i="2"/>
  <c r="Q48" i="2"/>
  <c r="Q50" i="2"/>
  <c r="J51" i="2"/>
  <c r="Q51" i="2"/>
  <c r="Q52" i="2"/>
  <c r="Q53" i="2"/>
  <c r="Q55" i="2"/>
  <c r="J56" i="2"/>
  <c r="Q56" i="2"/>
  <c r="J58" i="2"/>
  <c r="Q58" i="2"/>
  <c r="Q61" i="2"/>
  <c r="Q62" i="2"/>
  <c r="Q226" i="2"/>
  <c r="Q229" i="2"/>
  <c r="Q230" i="2"/>
  <c r="F16" i="2"/>
  <c r="F17" i="2" s="1"/>
  <c r="C17" i="2"/>
  <c r="Q222" i="2"/>
  <c r="Q223" i="2"/>
  <c r="Q224" i="2"/>
  <c r="Q225" i="2"/>
  <c r="Q227" i="2"/>
  <c r="K186" i="2"/>
  <c r="Q186" i="2"/>
  <c r="Q207" i="2"/>
  <c r="Q215" i="2"/>
  <c r="Q209" i="2"/>
  <c r="Q216" i="2"/>
  <c r="Q217" i="2"/>
  <c r="Q201" i="2"/>
  <c r="Q218" i="2"/>
  <c r="Q220" i="2"/>
  <c r="J206" i="2"/>
  <c r="Q206" i="2"/>
  <c r="Q210" i="2"/>
  <c r="Q211" i="2"/>
  <c r="Q213" i="2"/>
  <c r="Q212" i="2"/>
  <c r="Q197" i="2"/>
  <c r="Q91" i="2"/>
  <c r="Q203" i="2"/>
  <c r="Q204" i="2"/>
  <c r="Q198" i="2"/>
  <c r="Q205" i="2"/>
  <c r="Q21" i="2"/>
  <c r="Q66" i="2"/>
  <c r="Q67" i="2"/>
  <c r="Q68" i="2"/>
  <c r="Q71" i="2"/>
  <c r="Q77" i="2"/>
  <c r="Q78" i="2"/>
  <c r="Q79" i="2"/>
  <c r="Q81" i="2"/>
  <c r="Q82" i="2"/>
  <c r="Q83" i="2"/>
  <c r="Q85" i="2"/>
  <c r="Q86" i="2"/>
  <c r="Q87" i="2"/>
  <c r="Q88" i="2"/>
  <c r="I89" i="2"/>
  <c r="Q89" i="2"/>
  <c r="Q92" i="2"/>
  <c r="I93" i="2"/>
  <c r="Q93" i="2"/>
  <c r="Q94" i="2"/>
  <c r="Q95" i="2"/>
  <c r="Q96" i="2"/>
  <c r="Q97" i="2"/>
  <c r="Q98" i="2"/>
  <c r="Q99" i="2"/>
  <c r="Q100" i="2"/>
  <c r="Q103" i="2"/>
  <c r="Q104" i="2"/>
  <c r="Q106" i="2"/>
  <c r="Q107" i="2"/>
  <c r="Q108" i="2"/>
  <c r="Q109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I134" i="2"/>
  <c r="Q134" i="2"/>
  <c r="Q135" i="2"/>
  <c r="Q136" i="2"/>
  <c r="Q137" i="2"/>
  <c r="Q138" i="2"/>
  <c r="Q139" i="2"/>
  <c r="I140" i="2"/>
  <c r="Q140" i="2"/>
  <c r="Q141" i="2"/>
  <c r="Q142" i="2"/>
  <c r="Q143" i="2"/>
  <c r="I144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61" i="2"/>
  <c r="Q162" i="2"/>
  <c r="Q163" i="2"/>
  <c r="Q172" i="2"/>
  <c r="Q173" i="2"/>
  <c r="Q174" i="2"/>
  <c r="Q175" i="2"/>
  <c r="Q176" i="2"/>
  <c r="Q177" i="2"/>
  <c r="Q178" i="2"/>
  <c r="Q179" i="2"/>
  <c r="Q180" i="2"/>
  <c r="Q182" i="2"/>
  <c r="Q183" i="2"/>
  <c r="Q187" i="2"/>
  <c r="Q188" i="2"/>
  <c r="Q189" i="2"/>
  <c r="Q192" i="2"/>
  <c r="Q193" i="2"/>
  <c r="Q194" i="2"/>
  <c r="Q195" i="2"/>
  <c r="Q196" i="2"/>
  <c r="Q199" i="2"/>
  <c r="Q121" i="1"/>
  <c r="E38" i="1"/>
  <c r="F38" i="1"/>
  <c r="E55" i="1"/>
  <c r="F55" i="1"/>
  <c r="G55" i="1"/>
  <c r="N55" i="1"/>
  <c r="E91" i="1"/>
  <c r="F91" i="1"/>
  <c r="Q115" i="1"/>
  <c r="Q116" i="1"/>
  <c r="Q117" i="1"/>
  <c r="Q118" i="1"/>
  <c r="Q114" i="1"/>
  <c r="Q113" i="1"/>
  <c r="Q111" i="1"/>
  <c r="Q112" i="1"/>
  <c r="Q110" i="1"/>
  <c r="Q109" i="1"/>
  <c r="Q108" i="1"/>
  <c r="Q119" i="1"/>
  <c r="Q120" i="1"/>
  <c r="Q61" i="1"/>
  <c r="Q62" i="1"/>
  <c r="Q102" i="1"/>
  <c r="Q103" i="1"/>
  <c r="Q104" i="1"/>
  <c r="Q105" i="1"/>
  <c r="Q106" i="1"/>
  <c r="Q107" i="1"/>
  <c r="Q53" i="1"/>
  <c r="Q56" i="1"/>
  <c r="Q64" i="1"/>
  <c r="Q65" i="1"/>
  <c r="Q69" i="1"/>
  <c r="Q77" i="1"/>
  <c r="Q82" i="1"/>
  <c r="Q88" i="1"/>
  <c r="Q89" i="1"/>
  <c r="Q92" i="1"/>
  <c r="Q94" i="1"/>
  <c r="Q95" i="1"/>
  <c r="Q22" i="1"/>
  <c r="Q23" i="1"/>
  <c r="Q24" i="1"/>
  <c r="Q87" i="1"/>
  <c r="Q90" i="1"/>
  <c r="Q91" i="1"/>
  <c r="Q93" i="1"/>
  <c r="Q96" i="1"/>
  <c r="Q97" i="1"/>
  <c r="Q98" i="1"/>
  <c r="Q99" i="1"/>
  <c r="Q26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4" i="1"/>
  <c r="Q57" i="1"/>
  <c r="Q58" i="1"/>
  <c r="Q70" i="1"/>
  <c r="Q68" i="1"/>
  <c r="Q72" i="1"/>
  <c r="Q73" i="1"/>
  <c r="Q75" i="1"/>
  <c r="Q78" i="1"/>
  <c r="Q80" i="1"/>
  <c r="Q81" i="1"/>
  <c r="Q84" i="1"/>
  <c r="Q85" i="1"/>
  <c r="Q86" i="1"/>
  <c r="Q55" i="1"/>
  <c r="Q66" i="1"/>
  <c r="Q67" i="1"/>
  <c r="Q71" i="1"/>
  <c r="Q59" i="1"/>
  <c r="Q63" i="1"/>
  <c r="Q74" i="1"/>
  <c r="Q76" i="1"/>
  <c r="Q60" i="1"/>
  <c r="Q79" i="1"/>
  <c r="Q83" i="1"/>
  <c r="Q100" i="1"/>
  <c r="Q101" i="1"/>
  <c r="C7" i="1"/>
  <c r="E103" i="1"/>
  <c r="F103" i="1"/>
  <c r="C8" i="1"/>
  <c r="C18" i="1"/>
  <c r="Q21" i="1"/>
  <c r="E98" i="1"/>
  <c r="F98" i="1"/>
  <c r="E61" i="1"/>
  <c r="F61" i="1"/>
  <c r="E59" i="1"/>
  <c r="F59" i="1"/>
  <c r="E42" i="1"/>
  <c r="F42" i="1"/>
  <c r="E28" i="1"/>
  <c r="F28" i="1"/>
  <c r="E26" i="1"/>
  <c r="F26" i="1"/>
  <c r="G26" i="1"/>
  <c r="J26" i="1"/>
  <c r="E119" i="1"/>
  <c r="F119" i="1"/>
  <c r="E111" i="1"/>
  <c r="F111" i="1"/>
  <c r="E100" i="1"/>
  <c r="F100" i="1"/>
  <c r="E108" i="1"/>
  <c r="F108" i="1"/>
  <c r="E112" i="1"/>
  <c r="F112" i="1"/>
  <c r="E116" i="1"/>
  <c r="F116" i="1"/>
  <c r="G118" i="1"/>
  <c r="K118" i="1"/>
  <c r="E102" i="1"/>
  <c r="F102" i="1"/>
  <c r="E110" i="1"/>
  <c r="F110" i="1"/>
  <c r="E118" i="1"/>
  <c r="F118" i="1"/>
  <c r="E25" i="1"/>
  <c r="F25" i="1"/>
  <c r="G25" i="1"/>
  <c r="J25" i="1"/>
  <c r="E33" i="1"/>
  <c r="F33" i="1"/>
  <c r="E37" i="1"/>
  <c r="F37" i="1"/>
  <c r="E41" i="1"/>
  <c r="F41" i="1"/>
  <c r="G41" i="1"/>
  <c r="J41" i="1"/>
  <c r="E45" i="1"/>
  <c r="F45" i="1"/>
  <c r="E62" i="1"/>
  <c r="F62" i="1"/>
  <c r="G62" i="1"/>
  <c r="N62" i="1"/>
  <c r="E88" i="1"/>
  <c r="F88" i="1"/>
  <c r="G88" i="1"/>
  <c r="I88" i="1"/>
  <c r="E92" i="1"/>
  <c r="F92" i="1"/>
  <c r="E94" i="1"/>
  <c r="F94" i="1"/>
  <c r="E89" i="1"/>
  <c r="F89" i="1"/>
  <c r="G89" i="1"/>
  <c r="I89" i="1"/>
  <c r="E65" i="1"/>
  <c r="F65" i="1"/>
  <c r="G59" i="1"/>
  <c r="K59" i="1"/>
  <c r="E56" i="1"/>
  <c r="F56" i="1"/>
  <c r="E46" i="1"/>
  <c r="F46" i="1"/>
  <c r="G46" i="1"/>
  <c r="J46" i="1"/>
  <c r="E109" i="1"/>
  <c r="F109" i="1"/>
  <c r="E101" i="1"/>
  <c r="F101" i="1"/>
  <c r="E60" i="1"/>
  <c r="F60" i="1"/>
  <c r="E53" i="1"/>
  <c r="F53" i="1"/>
  <c r="E51" i="1"/>
  <c r="F51" i="1"/>
  <c r="E43" i="1"/>
  <c r="F43" i="1"/>
  <c r="E36" i="1"/>
  <c r="F36" i="1"/>
  <c r="E34" i="1"/>
  <c r="F34" i="1"/>
  <c r="E115" i="1"/>
  <c r="F115" i="1"/>
  <c r="E99" i="1"/>
  <c r="F99" i="1"/>
  <c r="E105" i="1"/>
  <c r="F105" i="1"/>
  <c r="G235" i="2"/>
  <c r="K235" i="2"/>
  <c r="G119" i="1"/>
  <c r="K119" i="1"/>
  <c r="E32" i="1"/>
  <c r="F32" i="1"/>
  <c r="G32" i="1"/>
  <c r="J32" i="1"/>
  <c r="E48" i="1"/>
  <c r="F48" i="1"/>
  <c r="G48" i="1"/>
  <c r="J48" i="1"/>
  <c r="G65" i="1"/>
  <c r="I65" i="1"/>
  <c r="E79" i="1"/>
  <c r="F79" i="1"/>
  <c r="E29" i="1"/>
  <c r="F29" i="1"/>
  <c r="E114" i="1"/>
  <c r="F114" i="1"/>
  <c r="G114" i="1"/>
  <c r="K114" i="1"/>
  <c r="G100" i="1"/>
  <c r="K100" i="1"/>
  <c r="G102" i="1"/>
  <c r="I102" i="1"/>
  <c r="E77" i="1"/>
  <c r="F77" i="1"/>
  <c r="G77" i="1"/>
  <c r="I77" i="1"/>
  <c r="E113" i="1"/>
  <c r="F113" i="1"/>
  <c r="G109" i="1"/>
  <c r="K109" i="1"/>
  <c r="E23" i="1"/>
  <c r="F23" i="1"/>
  <c r="G23" i="1"/>
  <c r="J23" i="1"/>
  <c r="E39" i="1"/>
  <c r="F39" i="1"/>
  <c r="G39" i="1"/>
  <c r="J39" i="1"/>
  <c r="E96" i="1"/>
  <c r="F96" i="1"/>
  <c r="G96" i="1"/>
  <c r="J96" i="1"/>
  <c r="E78" i="1"/>
  <c r="F78" i="1"/>
  <c r="G78" i="1"/>
  <c r="J78" i="1"/>
  <c r="E49" i="1"/>
  <c r="F49" i="1"/>
  <c r="G49" i="1"/>
  <c r="J49" i="1"/>
  <c r="G91" i="1"/>
  <c r="J91" i="1"/>
  <c r="G86" i="1"/>
  <c r="J86" i="1"/>
  <c r="E35" i="1"/>
  <c r="F35" i="1"/>
  <c r="G61" i="1"/>
  <c r="N61" i="1"/>
  <c r="E93" i="1"/>
  <c r="F93" i="1"/>
  <c r="G93" i="1"/>
  <c r="J93" i="1"/>
  <c r="E22" i="1"/>
  <c r="F22" i="1"/>
  <c r="E40" i="1"/>
  <c r="F40" i="1"/>
  <c r="G40" i="1"/>
  <c r="J40" i="1"/>
  <c r="E64" i="1"/>
  <c r="F64" i="1"/>
  <c r="G64" i="1"/>
  <c r="I64" i="1"/>
  <c r="E86" i="1"/>
  <c r="F86" i="1"/>
  <c r="E47" i="1"/>
  <c r="F47" i="1"/>
  <c r="E97" i="1"/>
  <c r="F97" i="1"/>
  <c r="G97" i="1"/>
  <c r="J97" i="1"/>
  <c r="E75" i="1"/>
  <c r="F75" i="1"/>
  <c r="E44" i="1"/>
  <c r="F44" i="1"/>
  <c r="G28" i="1"/>
  <c r="J28" i="1"/>
  <c r="E104" i="1"/>
  <c r="F104" i="1"/>
  <c r="G104" i="1"/>
  <c r="I104" i="1"/>
  <c r="G108" i="1"/>
  <c r="K108" i="1"/>
  <c r="G116" i="1"/>
  <c r="K116" i="1"/>
  <c r="G35" i="1"/>
  <c r="J35" i="1"/>
  <c r="E54" i="1"/>
  <c r="F54" i="1"/>
  <c r="G54" i="1"/>
  <c r="J54" i="1"/>
  <c r="E70" i="1"/>
  <c r="F70" i="1"/>
  <c r="G70" i="1"/>
  <c r="J70" i="1"/>
  <c r="E50" i="1"/>
  <c r="F50" i="1"/>
  <c r="G75" i="1"/>
  <c r="J75" i="1"/>
  <c r="E30" i="1"/>
  <c r="F30" i="1"/>
  <c r="G30" i="1"/>
  <c r="J30" i="1"/>
  <c r="G103" i="1"/>
  <c r="I103" i="1"/>
  <c r="E90" i="1"/>
  <c r="F90" i="1"/>
  <c r="G90" i="1"/>
  <c r="J90" i="1"/>
  <c r="E83" i="1"/>
  <c r="F83" i="1"/>
  <c r="G83" i="1"/>
  <c r="K83" i="1"/>
  <c r="E76" i="1"/>
  <c r="F76" i="1"/>
  <c r="G76" i="1"/>
  <c r="K76" i="1"/>
  <c r="E67" i="1"/>
  <c r="F67" i="1"/>
  <c r="G67" i="1"/>
  <c r="N67" i="1"/>
  <c r="G60" i="1"/>
  <c r="K60" i="1"/>
  <c r="G51" i="1"/>
  <c r="J51" i="1"/>
  <c r="G43" i="1"/>
  <c r="J43" i="1"/>
  <c r="G34" i="1"/>
  <c r="J34" i="1"/>
  <c r="G117" i="1"/>
  <c r="K117" i="1"/>
  <c r="E107" i="1"/>
  <c r="F107" i="1"/>
  <c r="G107" i="1"/>
  <c r="I107" i="1"/>
  <c r="G99" i="1"/>
  <c r="J99" i="1"/>
  <c r="G105" i="1"/>
  <c r="I105" i="1"/>
  <c r="E24" i="1"/>
  <c r="F24" i="1"/>
  <c r="E73" i="1"/>
  <c r="F73" i="1"/>
  <c r="G73" i="1"/>
  <c r="J73" i="1"/>
  <c r="E21" i="1"/>
  <c r="F21" i="1"/>
  <c r="E87" i="1"/>
  <c r="F87" i="1"/>
  <c r="G87" i="1"/>
  <c r="J87" i="1"/>
  <c r="E31" i="1"/>
  <c r="F31" i="1"/>
  <c r="G31" i="1"/>
  <c r="J31" i="1"/>
  <c r="E80" i="1"/>
  <c r="F80" i="1"/>
  <c r="G80" i="1"/>
  <c r="J80" i="1"/>
  <c r="E84" i="1"/>
  <c r="F84" i="1"/>
  <c r="E68" i="1"/>
  <c r="F68" i="1"/>
  <c r="G68" i="1"/>
  <c r="J68" i="1"/>
  <c r="G38" i="1"/>
  <c r="J38" i="1"/>
  <c r="G98" i="1"/>
  <c r="J98" i="1"/>
  <c r="E120" i="1"/>
  <c r="F120" i="1"/>
  <c r="G120" i="1"/>
  <c r="K120" i="1"/>
  <c r="G112" i="1"/>
  <c r="K112" i="1"/>
  <c r="G29" i="1"/>
  <c r="J29" i="1"/>
  <c r="G45" i="1"/>
  <c r="J45" i="1"/>
  <c r="E58" i="1"/>
  <c r="F58" i="1"/>
  <c r="G58" i="1"/>
  <c r="J58" i="1"/>
  <c r="E74" i="1"/>
  <c r="F74" i="1"/>
  <c r="G74" i="1"/>
  <c r="K74" i="1"/>
  <c r="G92" i="1"/>
  <c r="I92" i="1"/>
  <c r="E81" i="1"/>
  <c r="F81" i="1"/>
  <c r="G81" i="1"/>
  <c r="J81" i="1"/>
  <c r="E72" i="1"/>
  <c r="F72" i="1"/>
  <c r="G72" i="1"/>
  <c r="J72" i="1"/>
  <c r="G56" i="1"/>
  <c r="I56" i="1"/>
  <c r="G33" i="1"/>
  <c r="J33" i="1"/>
  <c r="E117" i="1"/>
  <c r="F117" i="1"/>
  <c r="E57" i="1"/>
  <c r="F57" i="1"/>
  <c r="G57" i="1"/>
  <c r="J57" i="1"/>
  <c r="G84" i="1"/>
  <c r="J84" i="1"/>
  <c r="E52" i="1"/>
  <c r="F52" i="1"/>
  <c r="G52" i="1"/>
  <c r="J52" i="1"/>
  <c r="G22" i="1"/>
  <c r="J22" i="1"/>
  <c r="G110" i="1"/>
  <c r="K110" i="1"/>
  <c r="E121" i="1"/>
  <c r="F121" i="1"/>
  <c r="G121" i="1"/>
  <c r="K121" i="1"/>
  <c r="E106" i="1"/>
  <c r="F106" i="1"/>
  <c r="G106" i="1"/>
  <c r="I106" i="1"/>
  <c r="G37" i="1"/>
  <c r="J37" i="1"/>
  <c r="G47" i="1"/>
  <c r="J47" i="1"/>
  <c r="E66" i="1"/>
  <c r="F66" i="1"/>
  <c r="G66" i="1"/>
  <c r="N66" i="1"/>
  <c r="E82" i="1"/>
  <c r="F82" i="1"/>
  <c r="G82" i="1"/>
  <c r="I82" i="1"/>
  <c r="G94" i="1"/>
  <c r="I94" i="1"/>
  <c r="E63" i="1"/>
  <c r="F63" i="1"/>
  <c r="G42" i="1"/>
  <c r="J42" i="1"/>
  <c r="G24" i="1"/>
  <c r="J24" i="1"/>
  <c r="G111" i="1"/>
  <c r="K111" i="1"/>
  <c r="E95" i="1"/>
  <c r="F95" i="1"/>
  <c r="G95" i="1"/>
  <c r="I95" i="1"/>
  <c r="E85" i="1"/>
  <c r="F85" i="1"/>
  <c r="G85" i="1"/>
  <c r="J85" i="1"/>
  <c r="G79" i="1"/>
  <c r="K79" i="1"/>
  <c r="E69" i="1"/>
  <c r="F69" i="1"/>
  <c r="G69" i="1"/>
  <c r="I69" i="1"/>
  <c r="G63" i="1"/>
  <c r="K63" i="1"/>
  <c r="G53" i="1"/>
  <c r="I53" i="1"/>
  <c r="G44" i="1"/>
  <c r="J44" i="1"/>
  <c r="G36" i="1"/>
  <c r="J36" i="1"/>
  <c r="E27" i="1"/>
  <c r="F27" i="1"/>
  <c r="G27" i="1"/>
  <c r="J27" i="1"/>
  <c r="G115" i="1"/>
  <c r="K115" i="1"/>
  <c r="G101" i="1"/>
  <c r="K101" i="1"/>
  <c r="G113" i="1"/>
  <c r="K113" i="1"/>
  <c r="E71" i="1"/>
  <c r="F71" i="1"/>
  <c r="G71" i="1"/>
  <c r="N71" i="1"/>
  <c r="F193" i="2"/>
  <c r="G193" i="2" s="1"/>
  <c r="J193" i="2" s="1"/>
  <c r="E121" i="3"/>
  <c r="E256" i="2"/>
  <c r="F256" i="2" s="1"/>
  <c r="G256" i="2" s="1"/>
  <c r="K256" i="2" s="1"/>
  <c r="E249" i="2"/>
  <c r="F249" i="2" s="1"/>
  <c r="G249" i="2" s="1"/>
  <c r="K249" i="2" s="1"/>
  <c r="E245" i="2"/>
  <c r="F245" i="2" s="1"/>
  <c r="G245" i="2" s="1"/>
  <c r="J245" i="2" s="1"/>
  <c r="E246" i="2"/>
  <c r="F246" i="2" s="1"/>
  <c r="G246" i="2" s="1"/>
  <c r="K246" i="2" s="1"/>
  <c r="E255" i="2"/>
  <c r="F255" i="2" s="1"/>
  <c r="G255" i="2" s="1"/>
  <c r="K255" i="2" s="1"/>
  <c r="E25" i="2"/>
  <c r="F25" i="2" s="1"/>
  <c r="G25" i="2" s="1"/>
  <c r="H25" i="2" s="1"/>
  <c r="E252" i="2"/>
  <c r="F252" i="2"/>
  <c r="G252" i="2" s="1"/>
  <c r="K252" i="2" s="1"/>
  <c r="E260" i="2"/>
  <c r="F260" i="2" s="1"/>
  <c r="G260" i="2" s="1"/>
  <c r="K260" i="2" s="1"/>
  <c r="E248" i="2"/>
  <c r="F248" i="2" s="1"/>
  <c r="G248" i="2" s="1"/>
  <c r="K248" i="2" s="1"/>
  <c r="E250" i="2"/>
  <c r="F250" i="2" s="1"/>
  <c r="G250" i="2" s="1"/>
  <c r="K250" i="2" s="1"/>
  <c r="E244" i="2"/>
  <c r="F244" i="2" s="1"/>
  <c r="G244" i="2" s="1"/>
  <c r="K244" i="2" s="1"/>
  <c r="E251" i="2"/>
  <c r="F251" i="2" s="1"/>
  <c r="G251" i="2" s="1"/>
  <c r="K251" i="2" s="1"/>
  <c r="E254" i="2"/>
  <c r="F254" i="2" s="1"/>
  <c r="G254" i="2" s="1"/>
  <c r="K254" i="2" s="1"/>
  <c r="C11" i="1"/>
  <c r="C12" i="1"/>
  <c r="C16" i="1"/>
  <c r="D18" i="1"/>
  <c r="O108" i="1"/>
  <c r="O69" i="1"/>
  <c r="O97" i="1"/>
  <c r="O38" i="1"/>
  <c r="O57" i="1"/>
  <c r="O71" i="1"/>
  <c r="O111" i="1"/>
  <c r="O77" i="1"/>
  <c r="O98" i="1"/>
  <c r="O39" i="1"/>
  <c r="O58" i="1"/>
  <c r="O59" i="1"/>
  <c r="O120" i="1"/>
  <c r="O82" i="1"/>
  <c r="O99" i="1"/>
  <c r="O40" i="1"/>
  <c r="O70" i="1"/>
  <c r="O63" i="1"/>
  <c r="O119" i="1"/>
  <c r="O88" i="1"/>
  <c r="O26" i="1"/>
  <c r="O41" i="1"/>
  <c r="O68" i="1"/>
  <c r="O74" i="1"/>
  <c r="O117" i="1"/>
  <c r="O94" i="1"/>
  <c r="O32" i="1"/>
  <c r="O52" i="1"/>
  <c r="O79" i="1"/>
  <c r="O107" i="1"/>
  <c r="O96" i="1"/>
  <c r="O45" i="1"/>
  <c r="O85" i="1"/>
  <c r="O112" i="1"/>
  <c r="O61" i="1"/>
  <c r="O22" i="1"/>
  <c r="O34" i="1"/>
  <c r="O72" i="1"/>
  <c r="O100" i="1"/>
  <c r="O56" i="1"/>
  <c r="O27" i="1"/>
  <c r="O47" i="1"/>
  <c r="O55" i="1"/>
  <c r="O121" i="1"/>
  <c r="O106" i="1"/>
  <c r="O93" i="1"/>
  <c r="O44" i="1"/>
  <c r="O84" i="1"/>
  <c r="O110" i="1"/>
  <c r="O95" i="1"/>
  <c r="O33" i="1"/>
  <c r="O54" i="1"/>
  <c r="O83" i="1"/>
  <c r="O116" i="1"/>
  <c r="O25" i="1"/>
  <c r="O46" i="1"/>
  <c r="O86" i="1"/>
  <c r="O23" i="1"/>
  <c r="O53" i="1"/>
  <c r="O62" i="1"/>
  <c r="O89" i="1"/>
  <c r="O50" i="1"/>
  <c r="O105" i="1"/>
  <c r="O37" i="1"/>
  <c r="O60" i="1"/>
  <c r="O75" i="1"/>
  <c r="O101" i="1"/>
  <c r="O80" i="1"/>
  <c r="O49" i="1"/>
  <c r="O24" i="1"/>
  <c r="O65" i="1"/>
  <c r="O43" i="1"/>
  <c r="O90" i="1"/>
  <c r="O21" i="1"/>
  <c r="O92" i="1"/>
  <c r="O113" i="1"/>
  <c r="O28" i="1"/>
  <c r="O66" i="1"/>
  <c r="O87" i="1"/>
  <c r="O51" i="1"/>
  <c r="O114" i="1"/>
  <c r="O42" i="1"/>
  <c r="O103" i="1"/>
  <c r="O109" i="1"/>
  <c r="O30" i="1"/>
  <c r="O76" i="1"/>
  <c r="O91" i="1"/>
  <c r="O73" i="1"/>
  <c r="O115" i="1"/>
  <c r="O118" i="1"/>
  <c r="O64" i="1"/>
  <c r="O67" i="1"/>
  <c r="O102" i="1"/>
  <c r="O36" i="1"/>
  <c r="O29" i="1"/>
  <c r="O78" i="1"/>
  <c r="O104" i="1"/>
  <c r="O31" i="1"/>
  <c r="O81" i="1"/>
  <c r="O48" i="1"/>
  <c r="O35" i="1"/>
  <c r="E172" i="3" l="1"/>
  <c r="E68" i="3"/>
  <c r="E94" i="3"/>
  <c r="E132" i="3"/>
  <c r="E164" i="3"/>
  <c r="E180" i="3"/>
  <c r="E188" i="3"/>
  <c r="E195" i="3"/>
  <c r="E204" i="3"/>
  <c r="E147" i="3"/>
  <c r="E149" i="3"/>
  <c r="F177" i="2"/>
  <c r="G177" i="2" s="1"/>
  <c r="I177" i="2" s="1"/>
  <c r="F203" i="2"/>
  <c r="G203" i="2" s="1"/>
  <c r="J203" i="2" s="1"/>
  <c r="F161" i="2"/>
  <c r="G161" i="2" s="1"/>
  <c r="J161" i="2" s="1"/>
  <c r="F149" i="2"/>
  <c r="G149" i="2" s="1"/>
  <c r="I149" i="2" s="1"/>
  <c r="E263" i="2"/>
  <c r="F263" i="2" s="1"/>
  <c r="G263" i="2" s="1"/>
  <c r="K263" i="2" s="1"/>
  <c r="E169" i="3"/>
  <c r="E58" i="3"/>
  <c r="E61" i="3"/>
  <c r="E213" i="3"/>
  <c r="E222" i="3"/>
  <c r="E76" i="2"/>
  <c r="E183" i="3" s="1"/>
  <c r="E60" i="2"/>
  <c r="E175" i="3" s="1"/>
  <c r="E42" i="2"/>
  <c r="F42" i="2" s="1"/>
  <c r="G42" i="2" s="1"/>
  <c r="I42" i="2" s="1"/>
  <c r="E100" i="3"/>
  <c r="E14" i="3"/>
  <c r="E177" i="3"/>
  <c r="E55" i="3"/>
  <c r="E104" i="3"/>
  <c r="E123" i="3"/>
  <c r="E90" i="3"/>
  <c r="E74" i="2"/>
  <c r="E57" i="2"/>
  <c r="E39" i="2"/>
  <c r="E165" i="3" s="1"/>
  <c r="E38" i="3"/>
  <c r="E106" i="3"/>
  <c r="E40" i="3"/>
  <c r="E95" i="3"/>
  <c r="E117" i="3"/>
  <c r="F217" i="2"/>
  <c r="G217" i="2" s="1"/>
  <c r="K217" i="2" s="1"/>
  <c r="F138" i="2"/>
  <c r="G138" i="2" s="1"/>
  <c r="J138" i="2" s="1"/>
  <c r="F139" i="2"/>
  <c r="G139" i="2" s="1"/>
  <c r="I139" i="2" s="1"/>
  <c r="F231" i="2"/>
  <c r="G231" i="2" s="1"/>
  <c r="K231" i="2" s="1"/>
  <c r="F33" i="2"/>
  <c r="G33" i="2" s="1"/>
  <c r="I33" i="2" s="1"/>
  <c r="E208" i="3"/>
  <c r="E122" i="3"/>
  <c r="E27" i="2"/>
  <c r="E160" i="3" s="1"/>
  <c r="E32" i="3"/>
  <c r="E36" i="3"/>
  <c r="E182" i="3"/>
  <c r="E79" i="3"/>
  <c r="E99" i="3"/>
  <c r="E136" i="3"/>
  <c r="E253" i="2"/>
  <c r="F253" i="2" s="1"/>
  <c r="G253" i="2" s="1"/>
  <c r="K253" i="2" s="1"/>
  <c r="E259" i="2"/>
  <c r="F259" i="2" s="1"/>
  <c r="G259" i="2" s="1"/>
  <c r="K259" i="2" s="1"/>
  <c r="E64" i="3"/>
  <c r="E179" i="3"/>
  <c r="E52" i="3"/>
  <c r="F173" i="2"/>
  <c r="G173" i="2" s="1"/>
  <c r="I173" i="2" s="1"/>
  <c r="E146" i="3"/>
  <c r="E159" i="3"/>
  <c r="E20" i="3"/>
  <c r="E24" i="3"/>
  <c r="E28" i="3"/>
  <c r="E221" i="3"/>
  <c r="F156" i="2"/>
  <c r="G156" i="2" s="1"/>
  <c r="J156" i="2" s="1"/>
  <c r="E264" i="2"/>
  <c r="F264" i="2" s="1"/>
  <c r="G264" i="2" s="1"/>
  <c r="K264" i="2" s="1"/>
  <c r="E157" i="3"/>
  <c r="E35" i="3"/>
  <c r="E186" i="3"/>
  <c r="E174" i="3"/>
  <c r="E56" i="3"/>
  <c r="E113" i="3"/>
  <c r="E220" i="3"/>
  <c r="F227" i="2"/>
  <c r="G227" i="2" s="1"/>
  <c r="K227" i="2" s="1"/>
  <c r="F196" i="2"/>
  <c r="G196" i="2" s="1"/>
  <c r="J196" i="2" s="1"/>
  <c r="F39" i="2"/>
  <c r="G39" i="2" s="1"/>
  <c r="I39" i="2" s="1"/>
  <c r="E89" i="3"/>
  <c r="E96" i="3"/>
  <c r="E193" i="3"/>
  <c r="E126" i="3"/>
  <c r="E217" i="3"/>
  <c r="E223" i="3"/>
  <c r="E51" i="3"/>
  <c r="E23" i="3"/>
  <c r="E33" i="3"/>
  <c r="E44" i="3"/>
  <c r="E57" i="3"/>
  <c r="E84" i="3"/>
  <c r="E247" i="2"/>
  <c r="F247" i="2" s="1"/>
  <c r="G247" i="2" s="1"/>
  <c r="K247" i="2" s="1"/>
  <c r="E262" i="2"/>
  <c r="F262" i="2" s="1"/>
  <c r="G262" i="2" s="1"/>
  <c r="K262" i="2" s="1"/>
  <c r="E258" i="2"/>
  <c r="F258" i="2" s="1"/>
  <c r="G258" i="2" s="1"/>
  <c r="K258" i="2" s="1"/>
  <c r="E11" i="3"/>
  <c r="E134" i="3"/>
  <c r="E156" i="3"/>
  <c r="F83" i="2"/>
  <c r="G83" i="2" s="1"/>
  <c r="I83" i="2" s="1"/>
  <c r="E36" i="2"/>
  <c r="E243" i="2"/>
  <c r="E150" i="3"/>
  <c r="E15" i="3"/>
  <c r="F201" i="2"/>
  <c r="G201" i="2" s="1"/>
  <c r="K201" i="2" s="1"/>
  <c r="F200" i="2"/>
  <c r="G200" i="2" s="1"/>
  <c r="I200" i="2" s="1"/>
  <c r="E35" i="2"/>
  <c r="E261" i="2"/>
  <c r="F261" i="2" s="1"/>
  <c r="G261" i="2" s="1"/>
  <c r="K261" i="2" s="1"/>
  <c r="F205" i="2"/>
  <c r="G205" i="2" s="1"/>
  <c r="J205" i="2" s="1"/>
  <c r="E130" i="3"/>
  <c r="E25" i="3"/>
  <c r="E212" i="3"/>
  <c r="F112" i="2"/>
  <c r="G112" i="2" s="1"/>
  <c r="J112" i="2" s="1"/>
  <c r="F240" i="2"/>
  <c r="G240" i="2" s="1"/>
  <c r="J240" i="2" s="1"/>
  <c r="E155" i="3"/>
  <c r="F222" i="2"/>
  <c r="G222" i="2" s="1"/>
  <c r="J222" i="2" s="1"/>
  <c r="F162" i="2"/>
  <c r="G162" i="2" s="1"/>
  <c r="J162" i="2" s="1"/>
  <c r="E73" i="3"/>
  <c r="F118" i="2"/>
  <c r="G118" i="2" s="1"/>
  <c r="J118" i="2" s="1"/>
  <c r="F127" i="2"/>
  <c r="G127" i="2" s="1"/>
  <c r="I127" i="2" s="1"/>
  <c r="E81" i="3"/>
  <c r="F184" i="2"/>
  <c r="G184" i="2" s="1"/>
  <c r="I184" i="2" s="1"/>
  <c r="F123" i="2"/>
  <c r="G123" i="2" s="1"/>
  <c r="I123" i="2" s="1"/>
  <c r="E77" i="3"/>
  <c r="E18" i="3"/>
  <c r="E70" i="3"/>
  <c r="F91" i="2"/>
  <c r="G91" i="2" s="1"/>
  <c r="K91" i="2" s="1"/>
  <c r="F111" i="2"/>
  <c r="G111" i="2" s="1"/>
  <c r="I111" i="2" s="1"/>
  <c r="E66" i="3"/>
  <c r="F192" i="2"/>
  <c r="G192" i="2" s="1"/>
  <c r="J192" i="2" s="1"/>
  <c r="E120" i="3"/>
  <c r="F130" i="2"/>
  <c r="G130" i="2" s="1"/>
  <c r="I130" i="2" s="1"/>
  <c r="E83" i="3"/>
  <c r="E112" i="3"/>
  <c r="F214" i="2"/>
  <c r="G214" i="2" s="1"/>
  <c r="K214" i="2" s="1"/>
  <c r="E139" i="3"/>
  <c r="E129" i="3"/>
  <c r="F204" i="2"/>
  <c r="G204" i="2" s="1"/>
  <c r="J204" i="2" s="1"/>
  <c r="E60" i="3"/>
  <c r="F121" i="2"/>
  <c r="G121" i="2" s="1"/>
  <c r="I121" i="2" s="1"/>
  <c r="E75" i="3"/>
  <c r="F128" i="2"/>
  <c r="G128" i="2" s="1"/>
  <c r="I128" i="2" s="1"/>
  <c r="E82" i="3"/>
  <c r="F230" i="2"/>
  <c r="G230" i="2" s="1"/>
  <c r="K230" i="2" s="1"/>
  <c r="E151" i="3"/>
  <c r="F76" i="2"/>
  <c r="G76" i="2" s="1"/>
  <c r="J76" i="2" s="1"/>
  <c r="E171" i="3"/>
  <c r="E71" i="3"/>
  <c r="F114" i="2"/>
  <c r="G114" i="2" s="1"/>
  <c r="I114" i="2" s="1"/>
  <c r="F220" i="2"/>
  <c r="G220" i="2" s="1"/>
  <c r="E143" i="3"/>
  <c r="F105" i="2"/>
  <c r="G105" i="2" s="1"/>
  <c r="I105" i="2" s="1"/>
  <c r="F74" i="2" l="1"/>
  <c r="G74" i="2" s="1"/>
  <c r="J74" i="2" s="1"/>
  <c r="E181" i="3"/>
  <c r="F60" i="2"/>
  <c r="G60" i="2" s="1"/>
  <c r="I60" i="2" s="1"/>
  <c r="F57" i="2"/>
  <c r="G57" i="2" s="1"/>
  <c r="I57" i="2" s="1"/>
  <c r="E173" i="3"/>
  <c r="F27" i="2"/>
  <c r="G27" i="2" s="1"/>
  <c r="H27" i="2" s="1"/>
  <c r="E163" i="3"/>
  <c r="F36" i="2"/>
  <c r="G36" i="2" s="1"/>
  <c r="I36" i="2" s="1"/>
  <c r="F35" i="2"/>
  <c r="G35" i="2" s="1"/>
  <c r="I35" i="2" s="1"/>
  <c r="E162" i="3"/>
  <c r="E158" i="3"/>
  <c r="F243" i="2"/>
  <c r="G243" i="2" s="1"/>
  <c r="J220" i="2"/>
  <c r="C12" i="2"/>
  <c r="C11" i="2"/>
  <c r="O90" i="2" l="1"/>
  <c r="O186" i="2"/>
  <c r="O218" i="2"/>
  <c r="O236" i="2"/>
  <c r="O233" i="2"/>
  <c r="O201" i="2"/>
  <c r="O64" i="2"/>
  <c r="O84" i="2"/>
  <c r="O27" i="2"/>
  <c r="O42" i="2"/>
  <c r="O200" i="2"/>
  <c r="O40" i="2"/>
  <c r="O48" i="2"/>
  <c r="O45" i="2"/>
  <c r="O181" i="2"/>
  <c r="O249" i="2"/>
  <c r="O247" i="2"/>
  <c r="O204" i="2"/>
  <c r="O72" i="2"/>
  <c r="O41" i="2"/>
  <c r="O203" i="2"/>
  <c r="O221" i="2"/>
  <c r="O242" i="2"/>
  <c r="O245" i="2"/>
  <c r="O154" i="2"/>
  <c r="O46" i="2"/>
  <c r="O196" i="2"/>
  <c r="O197" i="2"/>
  <c r="O38" i="2"/>
  <c r="O75" i="2"/>
  <c r="O25" i="2"/>
  <c r="O230" i="2"/>
  <c r="O29" i="2"/>
  <c r="O192" i="2"/>
  <c r="O250" i="2"/>
  <c r="O156" i="2"/>
  <c r="O61" i="2"/>
  <c r="O170" i="2"/>
  <c r="O258" i="2"/>
  <c r="O251" i="2"/>
  <c r="O167" i="2"/>
  <c r="O223" i="2"/>
  <c r="O101" i="2"/>
  <c r="O70" i="2"/>
  <c r="O59" i="2"/>
  <c r="O157" i="2"/>
  <c r="O43" i="2"/>
  <c r="O153" i="2"/>
  <c r="O166" i="2"/>
  <c r="O177" i="2"/>
  <c r="O37" i="2"/>
  <c r="O30" i="2"/>
  <c r="O168" i="2"/>
  <c r="O63" i="2"/>
  <c r="O209" i="2"/>
  <c r="O208" i="2"/>
  <c r="O210" i="2"/>
  <c r="O33" i="2"/>
  <c r="O164" i="2"/>
  <c r="O26" i="2"/>
  <c r="O57" i="2"/>
  <c r="O32" i="2"/>
  <c r="O255" i="2"/>
  <c r="O205" i="2"/>
  <c r="O162" i="2"/>
  <c r="O184" i="2"/>
  <c r="O171" i="2"/>
  <c r="O22" i="2"/>
  <c r="O187" i="2"/>
  <c r="O261" i="2"/>
  <c r="O224" i="2"/>
  <c r="O202" i="2"/>
  <c r="O74" i="2"/>
  <c r="O69" i="2"/>
  <c r="O182" i="2"/>
  <c r="O176" i="2"/>
  <c r="O193" i="2"/>
  <c r="O264" i="2"/>
  <c r="O237" i="2"/>
  <c r="O189" i="2"/>
  <c r="O199" i="2"/>
  <c r="O56" i="2"/>
  <c r="O54" i="2"/>
  <c r="O73" i="2"/>
  <c r="O50" i="2"/>
  <c r="O172" i="2"/>
  <c r="O231" i="2"/>
  <c r="O222" i="2"/>
  <c r="O253" i="2"/>
  <c r="O165" i="2"/>
  <c r="O53" i="2"/>
  <c r="O159" i="2"/>
  <c r="O160" i="2"/>
  <c r="O169" i="2"/>
  <c r="O217" i="2"/>
  <c r="O220" i="2"/>
  <c r="O28" i="2"/>
  <c r="O60" i="2"/>
  <c r="O58" i="2"/>
  <c r="O194" i="2"/>
  <c r="O51" i="2"/>
  <c r="O190" i="2"/>
  <c r="O80" i="2"/>
  <c r="O55" i="2"/>
  <c r="O206" i="2"/>
  <c r="O207" i="2"/>
  <c r="O216" i="2"/>
  <c r="O219" i="2"/>
  <c r="O163" i="2"/>
  <c r="O105" i="2"/>
  <c r="O262" i="2"/>
  <c r="O243" i="2"/>
  <c r="O240" i="2"/>
  <c r="O24" i="2"/>
  <c r="O212" i="2"/>
  <c r="O211" i="2"/>
  <c r="O158" i="2"/>
  <c r="O239" i="2"/>
  <c r="O259" i="2"/>
  <c r="O110" i="2"/>
  <c r="O62" i="2"/>
  <c r="O31" i="2"/>
  <c r="O191" i="2"/>
  <c r="O198" i="2"/>
  <c r="O246" i="2"/>
  <c r="O248" i="2"/>
  <c r="O241" i="2"/>
  <c r="O161" i="2"/>
  <c r="O195" i="2"/>
  <c r="O76" i="2"/>
  <c r="O174" i="2"/>
  <c r="C15" i="2"/>
  <c r="C18" i="2" s="1"/>
  <c r="O225" i="2"/>
  <c r="O178" i="2"/>
  <c r="O226" i="2"/>
  <c r="O36" i="2"/>
  <c r="O188" i="2"/>
  <c r="O175" i="2"/>
  <c r="O65" i="2"/>
  <c r="O34" i="2"/>
  <c r="O254" i="2"/>
  <c r="O35" i="2"/>
  <c r="O244" i="2"/>
  <c r="O238" i="2"/>
  <c r="O252" i="2"/>
  <c r="O39" i="2"/>
  <c r="O180" i="2"/>
  <c r="O260" i="2"/>
  <c r="O179" i="2"/>
  <c r="O214" i="2"/>
  <c r="O257" i="2"/>
  <c r="O49" i="2"/>
  <c r="O185" i="2"/>
  <c r="O102" i="2"/>
  <c r="O228" i="2"/>
  <c r="O256" i="2"/>
  <c r="O52" i="2"/>
  <c r="O155" i="2"/>
  <c r="O152" i="2"/>
  <c r="O227" i="2"/>
  <c r="O44" i="2"/>
  <c r="O213" i="2"/>
  <c r="O183" i="2"/>
  <c r="O173" i="2"/>
  <c r="O232" i="2"/>
  <c r="O229" i="2"/>
  <c r="O47" i="2"/>
  <c r="O235" i="2"/>
  <c r="O215" i="2"/>
  <c r="O263" i="2"/>
  <c r="O23" i="2"/>
  <c r="O234" i="2"/>
  <c r="C16" i="2"/>
  <c r="D18" i="2" s="1"/>
  <c r="J243" i="2"/>
  <c r="F18" i="2" l="1"/>
  <c r="F19" i="2" s="1"/>
</calcChain>
</file>

<file path=xl/sharedStrings.xml><?xml version="1.0" encoding="utf-8"?>
<sst xmlns="http://schemas.openxmlformats.org/spreadsheetml/2006/main" count="2685" uniqueCount="950">
  <si>
    <t>VSB-063</t>
  </si>
  <si>
    <t>IBVS 6244</t>
  </si>
  <si>
    <t>IBVS 6196</t>
  </si>
  <si>
    <t>OEJV 0179</t>
  </si>
  <si>
    <t>0.0015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</si>
  <si>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</si>
  <si>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</si>
  <si>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</si>
  <si>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</si>
  <si>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</si>
  <si>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</si>
  <si>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</si>
  <si>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</si>
  <si>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</si>
  <si>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</si>
  <si>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</si>
  <si>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</si>
  <si>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</si>
  <si>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</si>
  <si>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</si>
  <si>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</si>
  <si>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</si>
  <si>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</si>
  <si>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</si>
  <si>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</si>
  <si>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</si>
  <si>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</si>
  <si>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</si>
  <si>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</si>
  <si>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</si>
  <si>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</si>
  <si>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</si>
  <si>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</si>
  <si>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</si>
  <si>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</si>
  <si>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WY Cnc</t>
  </si>
  <si>
    <t>Peter H</t>
  </si>
  <si>
    <t>BBSAG Bull...29</t>
  </si>
  <si>
    <t>B</t>
  </si>
  <si>
    <t>BBSAG Bull...30</t>
  </si>
  <si>
    <t>Diethelm R</t>
  </si>
  <si>
    <t>BBSAG Bull.2</t>
  </si>
  <si>
    <t>BBSAG Bull.19</t>
  </si>
  <si>
    <t>BBSAG Bull.20</t>
  </si>
  <si>
    <t>Locher K</t>
  </si>
  <si>
    <t>BBSAG Bull.21</t>
  </si>
  <si>
    <t>BBSAG Bull.22</t>
  </si>
  <si>
    <t>BBSAG Bull.25</t>
  </si>
  <si>
    <t>Germann R</t>
  </si>
  <si>
    <t>BBSAG Bull.26</t>
  </si>
  <si>
    <t>BBSAG Bull.27</t>
  </si>
  <si>
    <t>BBSAG Bull.28</t>
  </si>
  <si>
    <t>BBSAG Bull.33</t>
  </si>
  <si>
    <t>BBSAG Bull.36</t>
  </si>
  <si>
    <t>BBSAG Bull.43</t>
  </si>
  <si>
    <t>BBSAG Bull.47</t>
  </si>
  <si>
    <t>v</t>
  </si>
  <si>
    <t>BBSAG Bull.52</t>
  </si>
  <si>
    <t>BBSAG Bull.53</t>
  </si>
  <si>
    <t>BBSAG Bull.54</t>
  </si>
  <si>
    <t>phe</t>
  </si>
  <si>
    <t>BAV-M 34</t>
  </si>
  <si>
    <t>K</t>
  </si>
  <si>
    <t>BBSAG Bull.59</t>
  </si>
  <si>
    <t>BRNO 26</t>
  </si>
  <si>
    <t>pg</t>
  </si>
  <si>
    <t>BAV-M 38</t>
  </si>
  <si>
    <t>Wils P</t>
  </si>
  <si>
    <t>BBSAG Bull.65</t>
  </si>
  <si>
    <t>BBSAG Bull.66</t>
  </si>
  <si>
    <t>IBVS 3206</t>
  </si>
  <si>
    <t>IBVS 3354</t>
  </si>
  <si>
    <t>BAAVSS 63,19</t>
  </si>
  <si>
    <t>BAV-M 43</t>
  </si>
  <si>
    <t>BRNO 28</t>
  </si>
  <si>
    <t>Mavrofridis G</t>
  </si>
  <si>
    <t>BBSAG Bull.84</t>
  </si>
  <si>
    <t>BAV-M 46</t>
  </si>
  <si>
    <t>BBSAG Bull.83</t>
  </si>
  <si>
    <t>BRNO 30</t>
  </si>
  <si>
    <t>BBSAG Bull.87</t>
  </si>
  <si>
    <t>BBSAG Bull.88</t>
  </si>
  <si>
    <t>BAV-M 50</t>
  </si>
  <si>
    <t>Kohl M</t>
  </si>
  <si>
    <t>BBSAG Bull.91</t>
  </si>
  <si>
    <t>BBSAG Bull.94</t>
  </si>
  <si>
    <t>BAV-M 56</t>
  </si>
  <si>
    <t>IBVS 3593</t>
  </si>
  <si>
    <t>BBSAG Bull.95</t>
  </si>
  <si>
    <t>Blaettler E</t>
  </si>
  <si>
    <t>BBSAG Bull.97</t>
  </si>
  <si>
    <t>BBSAG Bull.100</t>
  </si>
  <si>
    <t>BAV-M 60</t>
  </si>
  <si>
    <t>BBSAG Bull.101</t>
  </si>
  <si>
    <t>phe  B</t>
  </si>
  <si>
    <t>BAV-M 62</t>
  </si>
  <si>
    <t>BBSAG Bull.103</t>
  </si>
  <si>
    <t>BAV-M 68</t>
  </si>
  <si>
    <t>BAV-M 79</t>
  </si>
  <si>
    <t>BBSAG Bull.108</t>
  </si>
  <si>
    <t>BBSAG Bull.109</t>
  </si>
  <si>
    <t>BBSAG Bull.111</t>
  </si>
  <si>
    <t>phe  V</t>
  </si>
  <si>
    <t>IBVS 4399</t>
  </si>
  <si>
    <t>BAV-M 113</t>
  </si>
  <si>
    <t>BAV</t>
  </si>
  <si>
    <t>BBSAG</t>
  </si>
  <si>
    <t>IBVS 5484</t>
  </si>
  <si>
    <t>IBVS 5300</t>
  </si>
  <si>
    <t>I</t>
  </si>
  <si>
    <t>IBVS 5341</t>
  </si>
  <si>
    <t>II</t>
  </si>
  <si>
    <t>IBVS 5069</t>
  </si>
  <si>
    <t>IBVS 4941</t>
  </si>
  <si>
    <t>IBVS 4751</t>
  </si>
  <si>
    <t>IBVS 5502</t>
  </si>
  <si>
    <t>EA/SD/RS</t>
  </si>
  <si>
    <t>IBVS 5643</t>
  </si>
  <si>
    <t>IBVS 1190</t>
  </si>
  <si>
    <t>IBVS 5588</t>
  </si>
  <si>
    <t>WY Cnc / GSC 1953-0395</t>
  </si>
  <si>
    <t>IBVS 5657</t>
  </si>
  <si>
    <t>IBVS 5677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</si>
  <si>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</si>
  <si>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</si>
  <si>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</si>
  <si>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</si>
  <si>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</si>
  <si>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</si>
  <si>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5741</t>
  </si>
  <si>
    <t>IBVS 5753</t>
  </si>
  <si>
    <t>IBVS 5784</t>
  </si>
  <si>
    <t>IBVS 5754</t>
  </si>
  <si>
    <t>IBVS 5802</t>
  </si>
  <si>
    <t>Start of linear fit &gt;&gt;&gt;&gt;&gt;&gt;&gt;&gt;&gt;&gt;&gt;&gt;&gt;&gt;&gt;&gt;&gt;&gt;&gt;&gt;&gt;</t>
  </si>
  <si>
    <t>IBVS 5887</t>
  </si>
  <si>
    <t>IBVS 5894</t>
  </si>
  <si>
    <t>OEJV 0074</t>
  </si>
  <si>
    <t>vis</t>
  </si>
  <si>
    <t>Add cycle</t>
  </si>
  <si>
    <t>Old Cycle</t>
  </si>
  <si>
    <t>IBVS 5980</t>
  </si>
  <si>
    <t>IBVS 1029</t>
  </si>
  <si>
    <t>PE</t>
  </si>
  <si>
    <t>IBVS 5843</t>
  </si>
  <si>
    <t>IBVS 5918</t>
  </si>
  <si>
    <t>IBVS 5992</t>
  </si>
  <si>
    <t>IBVS 6010</t>
  </si>
  <si>
    <t>IBVS 6011</t>
  </si>
  <si>
    <t>OEJV 0001</t>
  </si>
  <si>
    <t>IBVS 6084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</si>
  <si>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</si>
  <si>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</si>
  <si>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</si>
  <si>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</si>
  <si>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</si>
  <si>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</si>
  <si>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</si>
  <si>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</t>
  </si>
  <si>
    <t>V</t>
  </si>
  <si>
    <t>F </t>
  </si>
  <si>
    <t>IBVS 6157</t>
  </si>
  <si>
    <t>2426352.392 </t>
  </si>
  <si>
    <t> 10.01.1931 21:24 </t>
  </si>
  <si>
    <t> -0.083 </t>
  </si>
  <si>
    <t>V </t>
  </si>
  <si>
    <t> R.Kippenhahn </t>
  </si>
  <si>
    <t> AN 282.74 </t>
  </si>
  <si>
    <t>2426396.352 </t>
  </si>
  <si>
    <t> 23.02.1931 20:26 </t>
  </si>
  <si>
    <t> -0.079 </t>
  </si>
  <si>
    <t>2426608.644 </t>
  </si>
  <si>
    <t> 24.09.1931 03:27 </t>
  </si>
  <si>
    <t> -0.105 </t>
  </si>
  <si>
    <t>2427125.321 </t>
  </si>
  <si>
    <t> 21.02.1933 19:42 </t>
  </si>
  <si>
    <t> -0.125 </t>
  </si>
  <si>
    <t>2427898.341 </t>
  </si>
  <si>
    <t> 05.04.1935 20:11 </t>
  </si>
  <si>
    <t> -0.075 </t>
  </si>
  <si>
    <t>2427898.368 </t>
  </si>
  <si>
    <t> 05.04.1935 20:49 </t>
  </si>
  <si>
    <t> -0.048 </t>
  </si>
  <si>
    <t>2428607.463 </t>
  </si>
  <si>
    <t> 14.03.1937 23:06 </t>
  </si>
  <si>
    <t> -0.063 </t>
  </si>
  <si>
    <t>2428622.377 </t>
  </si>
  <si>
    <t> 29.03.1937 21:02 </t>
  </si>
  <si>
    <t> -0.078 </t>
  </si>
  <si>
    <t>2436612.534 </t>
  </si>
  <si>
    <t> 13.02.1959 00:48 </t>
  </si>
  <si>
    <t> -0.050 </t>
  </si>
  <si>
    <t> H.Huth </t>
  </si>
  <si>
    <t> MVS 2.122 </t>
  </si>
  <si>
    <t>2437346.533 </t>
  </si>
  <si>
    <t> 16.02.1961 00:47 </t>
  </si>
  <si>
    <t> -0.041 </t>
  </si>
  <si>
    <t> D.Lichtenknecker </t>
  </si>
  <si>
    <t>BAVM 15 </t>
  </si>
  <si>
    <t>2437352.341 </t>
  </si>
  <si>
    <t> 21.02.1961 20:11 </t>
  </si>
  <si>
    <t> -0.039 </t>
  </si>
  <si>
    <t> W.Quester </t>
  </si>
  <si>
    <t>2437356.484 </t>
  </si>
  <si>
    <t> 25.02.1961 23:36 </t>
  </si>
  <si>
    <t> -0.043 </t>
  </si>
  <si>
    <t> P.B.Lehmann </t>
  </si>
  <si>
    <t>2437356.485 </t>
  </si>
  <si>
    <t> 25.02.1961 23:38 </t>
  </si>
  <si>
    <t> -0.042 </t>
  </si>
  <si>
    <t>2437356.487 </t>
  </si>
  <si>
    <t> 25.02.1961 23:41 </t>
  </si>
  <si>
    <t> -0.040 </t>
  </si>
  <si>
    <t> R.Rudolph </t>
  </si>
  <si>
    <t>2437366.437 </t>
  </si>
  <si>
    <t> 07.03.1961 22:29 </t>
  </si>
  <si>
    <t> R.Gizinski </t>
  </si>
  <si>
    <t>2437366.439 </t>
  </si>
  <si>
    <t> 07.03.1961 22:32 </t>
  </si>
  <si>
    <t>2437366.440 </t>
  </si>
  <si>
    <t> 07.03.1961 22:33 </t>
  </si>
  <si>
    <t>2437376.391 </t>
  </si>
  <si>
    <t> 17.03.1961 21:23 </t>
  </si>
  <si>
    <t>2437376.393 </t>
  </si>
  <si>
    <t> 17.03.1961 21:25 </t>
  </si>
  <si>
    <t>2437376.394 </t>
  </si>
  <si>
    <t> 17.03.1961 21:27 </t>
  </si>
  <si>
    <t> -0.038 </t>
  </si>
  <si>
    <t> J.Masuch </t>
  </si>
  <si>
    <t>2437376.395 </t>
  </si>
  <si>
    <t> 17.03.1961 21:28 </t>
  </si>
  <si>
    <t> -0.037 </t>
  </si>
  <si>
    <t>2437667.504 </t>
  </si>
  <si>
    <t> 03.01.1962 00:05 </t>
  </si>
  <si>
    <t> -0.036 </t>
  </si>
  <si>
    <t> W.Braune </t>
  </si>
  <si>
    <t>2437667.511 </t>
  </si>
  <si>
    <t> 03.01.1962 00:15 </t>
  </si>
  <si>
    <t> -0.029 </t>
  </si>
  <si>
    <t>2437707.310 </t>
  </si>
  <si>
    <t> 11.02.1962 19:26 </t>
  </si>
  <si>
    <t>2437731.361 </t>
  </si>
  <si>
    <t> 07.03.1962 20:39 </t>
  </si>
  <si>
    <t>2437731.364 </t>
  </si>
  <si>
    <t> 07.03.1962 20:44 </t>
  </si>
  <si>
    <t> R.Mende </t>
  </si>
  <si>
    <t>2438091.309 </t>
  </si>
  <si>
    <t> 02.03.1963 19:24 </t>
  </si>
  <si>
    <t>BAVM 18 </t>
  </si>
  <si>
    <t>2438739.8779 </t>
  </si>
  <si>
    <t> 10.12.1964 09:04 </t>
  </si>
  <si>
    <t> -0.0344 </t>
  </si>
  <si>
    <t>E </t>
  </si>
  <si>
    <t>?</t>
  </si>
  <si>
    <t> C.R.Chambliss </t>
  </si>
  <si>
    <t>IBVS 1029 </t>
  </si>
  <si>
    <t>2438788.8111 </t>
  </si>
  <si>
    <t> 28.01.1965 07:27 </t>
  </si>
  <si>
    <t> -0.0339 </t>
  </si>
  <si>
    <t>2438794.6169 </t>
  </si>
  <si>
    <t> 03.02.1965 02:48 </t>
  </si>
  <si>
    <t> -0.0337 </t>
  </si>
  <si>
    <t>2438815.351 </t>
  </si>
  <si>
    <t> 23.02.1965 20:25 </t>
  </si>
  <si>
    <t> -0.034 </t>
  </si>
  <si>
    <t> P.Krausser et al. </t>
  </si>
  <si>
    <t> AN 289.191 </t>
  </si>
  <si>
    <t>2438847.6959 </t>
  </si>
  <si>
    <t> 28.03.1965 04:42 </t>
  </si>
  <si>
    <t> -0.0342 </t>
  </si>
  <si>
    <t>2438854.325 </t>
  </si>
  <si>
    <t> 03.04.1965 19:48 </t>
  </si>
  <si>
    <t> E.Mundry </t>
  </si>
  <si>
    <t>2439223.399 </t>
  </si>
  <si>
    <t> 07.04.1966 21:34 </t>
  </si>
  <si>
    <t> -0.035 </t>
  </si>
  <si>
    <t> U.Akyol </t>
  </si>
  <si>
    <t> AN 291.112 </t>
  </si>
  <si>
    <t>2439223.402 </t>
  </si>
  <si>
    <t> 07.04.1966 21:38 </t>
  </si>
  <si>
    <t> -0.032 </t>
  </si>
  <si>
    <t> E.Pohl </t>
  </si>
  <si>
    <t>2439233.348 </t>
  </si>
  <si>
    <t> 17.04.1966 20:21 </t>
  </si>
  <si>
    <t> M.Seidl </t>
  </si>
  <si>
    <t>BAVM 23 </t>
  </si>
  <si>
    <t>2439238.314 </t>
  </si>
  <si>
    <t> 22.04.1966 19:32 </t>
  </si>
  <si>
    <t>2439490.461 </t>
  </si>
  <si>
    <t> 30.12.1966 23:03 </t>
  </si>
  <si>
    <t> H.Marx </t>
  </si>
  <si>
    <t>2439932.518 </t>
  </si>
  <si>
    <t> 17.03.1968 00:25 </t>
  </si>
  <si>
    <t> -0.025 </t>
  </si>
  <si>
    <t>2440317.345 </t>
  </si>
  <si>
    <t> 05.04.1969 20:16 </t>
  </si>
  <si>
    <t> W.Eckert </t>
  </si>
  <si>
    <t>BAVM 25 </t>
  </si>
  <si>
    <t>2440953.477 </t>
  </si>
  <si>
    <t> 01.01.1971 23:26 </t>
  </si>
  <si>
    <t> -0.018 </t>
  </si>
  <si>
    <t> J.Leonhardt </t>
  </si>
  <si>
    <t>2440988.308 </t>
  </si>
  <si>
    <t> 05.02.1971 19:23 </t>
  </si>
  <si>
    <t> -0.020 </t>
  </si>
  <si>
    <t> H.Peter </t>
  </si>
  <si>
    <t> ORI 124 </t>
  </si>
  <si>
    <t>2441041.384 </t>
  </si>
  <si>
    <t> 30.03.1971 21:12 </t>
  </si>
  <si>
    <t> -0.024 </t>
  </si>
  <si>
    <t>2441055.484 </t>
  </si>
  <si>
    <t> 13.04.1971 23:36 </t>
  </si>
  <si>
    <t> -0.023 </t>
  </si>
  <si>
    <t> ORI 125 </t>
  </si>
  <si>
    <t>2441391.375 </t>
  </si>
  <si>
    <t> 14.03.1972 21:00 </t>
  </si>
  <si>
    <t> -0.026 </t>
  </si>
  <si>
    <t>BAVM 26 </t>
  </si>
  <si>
    <t>2441396.352 </t>
  </si>
  <si>
    <t> 19.03.1972 20:26 </t>
  </si>
  <si>
    <t>2441396.359 </t>
  </si>
  <si>
    <t> 19.03.1972 20:36 </t>
  </si>
  <si>
    <t> R.Diethelm </t>
  </si>
  <si>
    <t> BBS 2 </t>
  </si>
  <si>
    <t>2441765.4225 </t>
  </si>
  <si>
    <t> 23.03.1973 22:08 </t>
  </si>
  <si>
    <t> -0.0235 </t>
  </si>
  <si>
    <t> P.Ahnert </t>
  </si>
  <si>
    <t> MVS 6.63 </t>
  </si>
  <si>
    <t>2441765.425 </t>
  </si>
  <si>
    <t> 23.03.1973 22:12 </t>
  </si>
  <si>
    <t> -0.021 </t>
  </si>
  <si>
    <t>BAVM 28 </t>
  </si>
  <si>
    <t>2442077.2697 </t>
  </si>
  <si>
    <t> 29.01.1974 18:28 </t>
  </si>
  <si>
    <t> -0.0186 </t>
  </si>
  <si>
    <t> M.B.K.Sarma </t>
  </si>
  <si>
    <t> BAC 27.335 </t>
  </si>
  <si>
    <t>2442096.340 </t>
  </si>
  <si>
    <t> 17.02.1974 20:09 </t>
  </si>
  <si>
    <t>2442101.3208 </t>
  </si>
  <si>
    <t> 22.02.1974 19:41 </t>
  </si>
  <si>
    <t> -0.0192 </t>
  </si>
  <si>
    <t>2442402.381 </t>
  </si>
  <si>
    <t> 20.12.1974 21:08 </t>
  </si>
  <si>
    <t> BBS 19 </t>
  </si>
  <si>
    <t>2442416.477 </t>
  </si>
  <si>
    <t> 03.01.1975 23:26 </t>
  </si>
  <si>
    <t> BBS 20 </t>
  </si>
  <si>
    <t> K.Locher </t>
  </si>
  <si>
    <t>2442426.435 </t>
  </si>
  <si>
    <t> 13.01.1975 22:26 </t>
  </si>
  <si>
    <t> -0.017 </t>
  </si>
  <si>
    <t>2442433.8985 </t>
  </si>
  <si>
    <t> 21.01.1975 09:33 </t>
  </si>
  <si>
    <t> -0.0180 </t>
  </si>
  <si>
    <t>2442445.510 </t>
  </si>
  <si>
    <t> 02.02.1975 00:14 </t>
  </si>
  <si>
    <t> BBS 21 </t>
  </si>
  <si>
    <t>2442460.433 </t>
  </si>
  <si>
    <t> 16.02.1975 22:23 </t>
  </si>
  <si>
    <t>2442460.439 </t>
  </si>
  <si>
    <t> 16.02.1975 22:32 </t>
  </si>
  <si>
    <t>2442465.412 </t>
  </si>
  <si>
    <t> 21.02.1975 21:53 </t>
  </si>
  <si>
    <t>2442504.406 </t>
  </si>
  <si>
    <t> 01.04.1975 21:44 </t>
  </si>
  <si>
    <t> -0.007 </t>
  </si>
  <si>
    <t> BBS 22 </t>
  </si>
  <si>
    <t>2442528.448 </t>
  </si>
  <si>
    <t> 25.04.1975 22:45 </t>
  </si>
  <si>
    <t> -0.016 </t>
  </si>
  <si>
    <t>2442775.593 </t>
  </si>
  <si>
    <t> 29.12.1975 02:13 </t>
  </si>
  <si>
    <t> BBS 25 </t>
  </si>
  <si>
    <t>2442835.308 </t>
  </si>
  <si>
    <t> 26.02.1976 19:23 </t>
  </si>
  <si>
    <t> R.Germann </t>
  </si>
  <si>
    <t> BBS 26 </t>
  </si>
  <si>
    <t>2442835.313 </t>
  </si>
  <si>
    <t> 26.02.1976 19:30 </t>
  </si>
  <si>
    <t>2442839.4605 </t>
  </si>
  <si>
    <t> 01.03.1976 23:03 </t>
  </si>
  <si>
    <t> -0.0168 </t>
  </si>
  <si>
    <t> MVS 7.197 </t>
  </si>
  <si>
    <t>2442840.289 </t>
  </si>
  <si>
    <t> 02.03.1976 18:56 </t>
  </si>
  <si>
    <t> BBS 27 </t>
  </si>
  <si>
    <t>2442859.376 </t>
  </si>
  <si>
    <t> 21.03.1976 21:01 </t>
  </si>
  <si>
    <t> -0.006 </t>
  </si>
  <si>
    <t>2442864.336 </t>
  </si>
  <si>
    <t> 26.03.1976 20:03 </t>
  </si>
  <si>
    <t> -0.022 </t>
  </si>
  <si>
    <t>2442869.313 </t>
  </si>
  <si>
    <t> 31.03.1976 19:30 </t>
  </si>
  <si>
    <t>2442869.322 </t>
  </si>
  <si>
    <t> 31.03.1976 19:43 </t>
  </si>
  <si>
    <t> -0.013 </t>
  </si>
  <si>
    <t>2442888.394 </t>
  </si>
  <si>
    <t> 19.04.1976 21:27 </t>
  </si>
  <si>
    <t>2442922.385 </t>
  </si>
  <si>
    <t> 23.05.1976 21:14 </t>
  </si>
  <si>
    <t> BBS 28 </t>
  </si>
  <si>
    <t>2443219.311 </t>
  </si>
  <si>
    <t> 16.03.1977 19:27 </t>
  </si>
  <si>
    <t> BBS 33 </t>
  </si>
  <si>
    <t>2443544.431 </t>
  </si>
  <si>
    <t> 04.02.1978 22:20 </t>
  </si>
  <si>
    <t> -0.009 </t>
  </si>
  <si>
    <t> BBS 36 </t>
  </si>
  <si>
    <t>2443573.456 </t>
  </si>
  <si>
    <t> 05.03.1978 22:56 </t>
  </si>
  <si>
    <t> -0.012 </t>
  </si>
  <si>
    <t>BAVM 31 </t>
  </si>
  <si>
    <t>2443938.374 </t>
  </si>
  <si>
    <t> 05.03.1979 20:58 </t>
  </si>
  <si>
    <t>2444278.418 </t>
  </si>
  <si>
    <t> 08.02.1980 22:01 </t>
  </si>
  <si>
    <t> P.Frank </t>
  </si>
  <si>
    <t>BAVM 34 </t>
  </si>
  <si>
    <t>2444341.451 </t>
  </si>
  <si>
    <t> 11.04.1980 22:49 </t>
  </si>
  <si>
    <t> -0.011 </t>
  </si>
  <si>
    <t> BBS 47 </t>
  </si>
  <si>
    <t>2444633.407 </t>
  </si>
  <si>
    <t> 28.01.1981 21:46 </t>
  </si>
  <si>
    <t> 0.007 </t>
  </si>
  <si>
    <t> BBS 52 </t>
  </si>
  <si>
    <t>2444642.510 </t>
  </si>
  <si>
    <t> 07.02.1981 00:14 </t>
  </si>
  <si>
    <t> BBS 53 </t>
  </si>
  <si>
    <t>2444662.428 </t>
  </si>
  <si>
    <t> 26.02.1981 22:16 </t>
  </si>
  <si>
    <t> 0.000 </t>
  </si>
  <si>
    <t>2444716.335 </t>
  </si>
  <si>
    <t> 21.04.1981 20:02 </t>
  </si>
  <si>
    <t> -0.002 </t>
  </si>
  <si>
    <t> BBS 54 </t>
  </si>
  <si>
    <t>2445022.3601 </t>
  </si>
  <si>
    <t> 21.02.1982 20:38 </t>
  </si>
  <si>
    <t> -0.0133 </t>
  </si>
  <si>
    <t> M.Fernandes </t>
  </si>
  <si>
    <t>2445037.288 </t>
  </si>
  <si>
    <t> 08.03.1982 18:54 </t>
  </si>
  <si>
    <t> -0.014 </t>
  </si>
  <si>
    <t> BBS 59 </t>
  </si>
  <si>
    <t>2445051.399 </t>
  </si>
  <si>
    <t> 22.03.1982 21:34 </t>
  </si>
  <si>
    <t> K.Carbol </t>
  </si>
  <si>
    <t> BRNO 26 </t>
  </si>
  <si>
    <t>2445406.360 </t>
  </si>
  <si>
    <t> 12.03.1983 20:38 </t>
  </si>
  <si>
    <t>BAVM 38 </t>
  </si>
  <si>
    <t> P.Wils </t>
  </si>
  <si>
    <t> BBS 65 </t>
  </si>
  <si>
    <t>2445440.379 </t>
  </si>
  <si>
    <t> 15.04.1983 21:05 </t>
  </si>
  <si>
    <t> 0.004 </t>
  </si>
  <si>
    <t> BBS 66 </t>
  </si>
  <si>
    <t>2446025.9014 </t>
  </si>
  <si>
    <t> 21.11.1984 09:38 </t>
  </si>
  <si>
    <t> -0.0070 </t>
  </si>
  <si>
    <t> D.R.Faulkner </t>
  </si>
  <si>
    <t> PASP 98.691 </t>
  </si>
  <si>
    <t>2446095.581 </t>
  </si>
  <si>
    <t> 30.01.1985 01:56 </t>
  </si>
  <si>
    <t> 0.006 </t>
  </si>
  <si>
    <t> J.E.Isles </t>
  </si>
  <si>
    <t> VSSC 63.23 </t>
  </si>
  <si>
    <t>2446120.440 </t>
  </si>
  <si>
    <t> 23.02.1985 22:33 </t>
  </si>
  <si>
    <t>2446143.6726 </t>
  </si>
  <si>
    <t> 19.03.1985 04:08 </t>
  </si>
  <si>
    <t> -0.0061 </t>
  </si>
  <si>
    <t>2446465.464 </t>
  </si>
  <si>
    <t> 03.02.1986 23:08 </t>
  </si>
  <si>
    <t> M.Möller </t>
  </si>
  <si>
    <t>BAVM 43 </t>
  </si>
  <si>
    <t>2446466.302 </t>
  </si>
  <si>
    <t> 04.02.1986 19:14 </t>
  </si>
  <si>
    <t> -0.001 </t>
  </si>
  <si>
    <t>2446490.353 </t>
  </si>
  <si>
    <t> 28.02.1986 20:28 </t>
  </si>
  <si>
    <t> P.Vilcak </t>
  </si>
  <si>
    <t> BRNO 28 </t>
  </si>
  <si>
    <t>2446490.360 </t>
  </si>
  <si>
    <t> 28.02.1986 20:38 </t>
  </si>
  <si>
    <t> T.Cervinka </t>
  </si>
  <si>
    <t>2446884.309 </t>
  </si>
  <si>
    <t> 29.03.1987 19:24 </t>
  </si>
  <si>
    <t> 0.005 </t>
  </si>
  <si>
    <t> G.Mavrofridis </t>
  </si>
  <si>
    <t> BBS 84 </t>
  </si>
  <si>
    <t>2446903.370 </t>
  </si>
  <si>
    <t> 17.04.1987 20:52 </t>
  </si>
  <si>
    <t> -0.010 </t>
  </si>
  <si>
    <t>BAVM 46 </t>
  </si>
  <si>
    <t>2446913.345 </t>
  </si>
  <si>
    <t> 27.04.1987 20:16 </t>
  </si>
  <si>
    <t> 0.013 </t>
  </si>
  <si>
    <t> D.Hanzl </t>
  </si>
  <si>
    <t> BRNO 30 </t>
  </si>
  <si>
    <t>2446952.316 </t>
  </si>
  <si>
    <t> 05.06.1987 19:35 </t>
  </si>
  <si>
    <t>2447195.320 </t>
  </si>
  <si>
    <t> 03.02.1988 19:40 </t>
  </si>
  <si>
    <t> 0.003 </t>
  </si>
  <si>
    <t> BBS 87 </t>
  </si>
  <si>
    <t>2447202.7774 </t>
  </si>
  <si>
    <t> 11.02.1988 06:39 </t>
  </si>
  <si>
    <t> -0.0039 </t>
  </si>
  <si>
    <t> Mullis &amp; Faulkner </t>
  </si>
  <si>
    <t>IBVS 3206 </t>
  </si>
  <si>
    <t>2447210.253 </t>
  </si>
  <si>
    <t> 18.02.1988 18:04 </t>
  </si>
  <si>
    <t> BBS 88 </t>
  </si>
  <si>
    <t>2447241.7580 </t>
  </si>
  <si>
    <t> 21.03.1988 06:11 </t>
  </si>
  <si>
    <t> -0.0036 </t>
  </si>
  <si>
    <t>2447263.327 </t>
  </si>
  <si>
    <t> 11.04.1988 19:50 </t>
  </si>
  <si>
    <t> 0.002 </t>
  </si>
  <si>
    <t> O.Grögel </t>
  </si>
  <si>
    <t>BAVM 50 </t>
  </si>
  <si>
    <t>2447559.404 </t>
  </si>
  <si>
    <t> 01.02.1989 21:41 </t>
  </si>
  <si>
    <t> -0.005 </t>
  </si>
  <si>
    <t> M.Kohl </t>
  </si>
  <si>
    <t> BBS 91 </t>
  </si>
  <si>
    <t>2447567.6998 </t>
  </si>
  <si>
    <t> 10.02.1989 04:47 </t>
  </si>
  <si>
    <t> -0.0034 </t>
  </si>
  <si>
    <t>2447568.536 </t>
  </si>
  <si>
    <t> 11.02.1989 00:51 </t>
  </si>
  <si>
    <t>2447929.318 </t>
  </si>
  <si>
    <t> 06.02.1990 19:37 </t>
  </si>
  <si>
    <t> 0.010 </t>
  </si>
  <si>
    <t> BBS 94 </t>
  </si>
  <si>
    <t>2447943.409 </t>
  </si>
  <si>
    <t> 20.02.1990 21:48 </t>
  </si>
  <si>
    <t> J.Pietz </t>
  </si>
  <si>
    <t>BAVM 56 </t>
  </si>
  <si>
    <t>2447971.6029 </t>
  </si>
  <si>
    <t> 21.03.1990 02:28 </t>
  </si>
  <si>
    <t> -0.0024 </t>
  </si>
  <si>
    <t> Muller &amp; Faulkner </t>
  </si>
  <si>
    <t>IBVS 3593 </t>
  </si>
  <si>
    <t>2448011.415 </t>
  </si>
  <si>
    <t> 29.04.1990 21:57 </t>
  </si>
  <si>
    <t> BBS 95 </t>
  </si>
  <si>
    <t>2448332.385 </t>
  </si>
  <si>
    <t> 16.03.1991 21:14 </t>
  </si>
  <si>
    <t> E.Blättler </t>
  </si>
  <si>
    <t> BBS 97 </t>
  </si>
  <si>
    <t>2448361.408 </t>
  </si>
  <si>
    <t> 14.04.1991 21:47 </t>
  </si>
  <si>
    <t> -0.000 </t>
  </si>
  <si>
    <t>2448653.347 </t>
  </si>
  <si>
    <t> 31.01.1992 20:19 </t>
  </si>
  <si>
    <t> 0.001 </t>
  </si>
  <si>
    <t> BBS 100 </t>
  </si>
  <si>
    <t>2448682.360 </t>
  </si>
  <si>
    <t> 29.02.1992 20:38 </t>
  </si>
  <si>
    <t> R.Baule </t>
  </si>
  <si>
    <t>BAVM 60 </t>
  </si>
  <si>
    <t>2448686.522 </t>
  </si>
  <si>
    <t> 05.03.1992 00:31 </t>
  </si>
  <si>
    <t> J.Schmidt </t>
  </si>
  <si>
    <t>2448692.322 </t>
  </si>
  <si>
    <t> 10.03.1992 19:43 </t>
  </si>
  <si>
    <t> -0.004 </t>
  </si>
  <si>
    <t> BBS 101 </t>
  </si>
  <si>
    <t>2448721.3516 </t>
  </si>
  <si>
    <t> 08.04.1992 20:26 </t>
  </si>
  <si>
    <t> -0.0022 </t>
  </si>
  <si>
    <t>2448721.359 </t>
  </si>
  <si>
    <t> 08.04.1992 20:36 </t>
  </si>
  <si>
    <t> M.Dahm </t>
  </si>
  <si>
    <t>BAVM 62 </t>
  </si>
  <si>
    <t>2449066.372 </t>
  </si>
  <si>
    <t> 19.03.1993 20:55 </t>
  </si>
  <si>
    <t> BBS 103 </t>
  </si>
  <si>
    <t>2449416.374 </t>
  </si>
  <si>
    <t> 04.03.1994 20:58 </t>
  </si>
  <si>
    <t> D.Girrbach </t>
  </si>
  <si>
    <t>BAVM 68 </t>
  </si>
  <si>
    <t>2449771.346 </t>
  </si>
  <si>
    <t> 22.02.1995 20:18 </t>
  </si>
  <si>
    <t>BAVM 79 </t>
  </si>
  <si>
    <t>2449776.311 </t>
  </si>
  <si>
    <t> 27.02.1995 19:27 </t>
  </si>
  <si>
    <t> BBS 108 </t>
  </si>
  <si>
    <t>2449800.3605 </t>
  </si>
  <si>
    <t> 23.03.1995 20:39 </t>
  </si>
  <si>
    <t> -0.0008 </t>
  </si>
  <si>
    <t>2449810.315 </t>
  </si>
  <si>
    <t> 02.04.1995 19:33 </t>
  </si>
  <si>
    <t> BBS 109 </t>
  </si>
  <si>
    <t>2449829.3863 </t>
  </si>
  <si>
    <t> 21.04.1995 21:16 </t>
  </si>
  <si>
    <t> -0.0029 </t>
  </si>
  <si>
    <t> J.Polak </t>
  </si>
  <si>
    <t> BRNO 32 </t>
  </si>
  <si>
    <t>2449829.3912 </t>
  </si>
  <si>
    <t> 21.04.1995 21:23 </t>
  </si>
  <si>
    <t> 0.0020 </t>
  </si>
  <si>
    <t> M.Vetrovcova </t>
  </si>
  <si>
    <t>2449829.3946 </t>
  </si>
  <si>
    <t> 21.04.1995 21:28 </t>
  </si>
  <si>
    <t> 0.0054 </t>
  </si>
  <si>
    <t> M.Rottenborn </t>
  </si>
  <si>
    <t>2450150.3545 </t>
  </si>
  <si>
    <t> 07.03.1996 20:30 </t>
  </si>
  <si>
    <t> 0.0000 </t>
  </si>
  <si>
    <t> BBS 111 </t>
  </si>
  <si>
    <t>2450184.3586 </t>
  </si>
  <si>
    <t> 10.04.1996 20:36 </t>
  </si>
  <si>
    <t>G</t>
  </si>
  <si>
    <t> B.Albayrak et al. </t>
  </si>
  <si>
    <t>IBVS 4399 </t>
  </si>
  <si>
    <t>2450184.3595 </t>
  </si>
  <si>
    <t> 10.04.1996 20:37 </t>
  </si>
  <si>
    <t> 0.0009 </t>
  </si>
  <si>
    <t>2450481.2654 </t>
  </si>
  <si>
    <t> 01.02.1997 18:22 </t>
  </si>
  <si>
    <t> -0.0068 </t>
  </si>
  <si>
    <t>2450481.2793 </t>
  </si>
  <si>
    <t> 01.02.1997 18:42 </t>
  </si>
  <si>
    <t> 0.0071 </t>
  </si>
  <si>
    <t> J.Kovarik </t>
  </si>
  <si>
    <t>2450481.2814 </t>
  </si>
  <si>
    <t> 01.02.1997 18:45 </t>
  </si>
  <si>
    <t> 0.0092 </t>
  </si>
  <si>
    <t>2450509.4708 </t>
  </si>
  <si>
    <t> 01.03.1997 23:17 </t>
  </si>
  <si>
    <t> L.Brat </t>
  </si>
  <si>
    <t>2450509.4729 </t>
  </si>
  <si>
    <t> 01.03.1997 23:20 </t>
  </si>
  <si>
    <t> 0.0021 </t>
  </si>
  <si>
    <t> P.Sobotka </t>
  </si>
  <si>
    <t>2450510.3069 </t>
  </si>
  <si>
    <t> 02.03.1997 19:21 </t>
  </si>
  <si>
    <t> 0.0068 </t>
  </si>
  <si>
    <t>2450510.3083 </t>
  </si>
  <si>
    <t> 02.03.1997 19:23 </t>
  </si>
  <si>
    <t> 0.0082 </t>
  </si>
  <si>
    <t>2450840.394 </t>
  </si>
  <si>
    <t> 26.01.1998 21:27 </t>
  </si>
  <si>
    <t>BAVM 131 </t>
  </si>
  <si>
    <t>2450840.399 </t>
  </si>
  <si>
    <t> 26.01.1998 21:34 </t>
  </si>
  <si>
    <t> R.Meyer </t>
  </si>
  <si>
    <t>BAVM 113 </t>
  </si>
  <si>
    <t>2450845.365 </t>
  </si>
  <si>
    <t> 31.01.1998 20:45 </t>
  </si>
  <si>
    <t> G.Nawrath </t>
  </si>
  <si>
    <t>2450850.345 </t>
  </si>
  <si>
    <t> 05.02.1998 20:16 </t>
  </si>
  <si>
    <t>2450860.296 </t>
  </si>
  <si>
    <t> 15.02.1998 19:06 </t>
  </si>
  <si>
    <t>2450865.269 </t>
  </si>
  <si>
    <t> 20.02.1998 18:27 </t>
  </si>
  <si>
    <t>2450898.442 </t>
  </si>
  <si>
    <t> 25.03.1998 22:36 </t>
  </si>
  <si>
    <t> M.Schabacher </t>
  </si>
  <si>
    <t>2451150.5730 </t>
  </si>
  <si>
    <t> 03.12.1998 01:45 </t>
  </si>
  <si>
    <t> T.Pribulla et al. </t>
  </si>
  <si>
    <t>IBVS 4751 </t>
  </si>
  <si>
    <t>2451150.5732 </t>
  </si>
  <si>
    <t> 0.0011 </t>
  </si>
  <si>
    <t>2451150.5741 </t>
  </si>
  <si>
    <t> 03.12.1998 01:46 </t>
  </si>
  <si>
    <t>U</t>
  </si>
  <si>
    <t>2451185.406 </t>
  </si>
  <si>
    <t> 06.01.1999 21:44 </t>
  </si>
  <si>
    <t>BAVM 122 </t>
  </si>
  <si>
    <t>2451618.3349 </t>
  </si>
  <si>
    <t> 14.03.2000 20:02 </t>
  </si>
  <si>
    <t> -0.0006 </t>
  </si>
  <si>
    <t> B.Albayrak </t>
  </si>
  <si>
    <t>IBVS 4941 </t>
  </si>
  <si>
    <t>2451632.4342 </t>
  </si>
  <si>
    <t> 28.03.2000 22:25 </t>
  </si>
  <si>
    <t>2451637.401 </t>
  </si>
  <si>
    <t> 02.04.2000 21:37 </t>
  </si>
  <si>
    <t>2451924.373 </t>
  </si>
  <si>
    <t> 14.01.2001 20:57 </t>
  </si>
  <si>
    <t>BAVM 143 </t>
  </si>
  <si>
    <t>2451943.431 </t>
  </si>
  <si>
    <t> 02.02.2001 22:20 </t>
  </si>
  <si>
    <t> D.Motl </t>
  </si>
  <si>
    <t>OEJV 0074 </t>
  </si>
  <si>
    <t>2451958.3755 </t>
  </si>
  <si>
    <t> 17.02.2001 21:00 </t>
  </si>
  <si>
    <t> F.Özkan </t>
  </si>
  <si>
    <t>IBVS 5069 </t>
  </si>
  <si>
    <t>2451958.3763 </t>
  </si>
  <si>
    <t> 17.02.2001 21:01 </t>
  </si>
  <si>
    <t> -0.0000 </t>
  </si>
  <si>
    <t>2452308.3696 </t>
  </si>
  <si>
    <t> 02.02.2002 20:52 </t>
  </si>
  <si>
    <t> 0.0001 </t>
  </si>
  <si>
    <t> Senavci&amp;Aksu </t>
  </si>
  <si>
    <t>IBVS 5300 </t>
  </si>
  <si>
    <t>2452319.1539 </t>
  </si>
  <si>
    <t> 13.02.2002 15:41 </t>
  </si>
  <si>
    <t> 0.0026 </t>
  </si>
  <si>
    <t> Nakajima </t>
  </si>
  <si>
    <t>VSB 40 </t>
  </si>
  <si>
    <t>2452337.401 </t>
  </si>
  <si>
    <t> 03.03.2002 21:37 </t>
  </si>
  <si>
    <t> W.Proksch </t>
  </si>
  <si>
    <t>BAVM 154 </t>
  </si>
  <si>
    <t>2452339.4598 </t>
  </si>
  <si>
    <t> 05.03.2002 23:02 </t>
  </si>
  <si>
    <t> -0.0110 </t>
  </si>
  <si>
    <t>IBVS 5341 </t>
  </si>
  <si>
    <t>2452342.3736 </t>
  </si>
  <si>
    <t> 08.03.2002 20:57 </t>
  </si>
  <si>
    <t>2452352.3260 </t>
  </si>
  <si>
    <t> 18.03.2002 19:49 </t>
  </si>
  <si>
    <t>2452371.4026 </t>
  </si>
  <si>
    <t> 06.04.2002 21:39 </t>
  </si>
  <si>
    <t>o</t>
  </si>
  <si>
    <t> H.Achterberg </t>
  </si>
  <si>
    <t>BAVM 158 </t>
  </si>
  <si>
    <t>2452376.3817 </t>
  </si>
  <si>
    <t> 11.04.2002 21:09 </t>
  </si>
  <si>
    <t> 0.0040 </t>
  </si>
  <si>
    <t>-I</t>
  </si>
  <si>
    <t> G.Maintz </t>
  </si>
  <si>
    <t>2452696.5140 </t>
  </si>
  <si>
    <t> 26.02.2003 00:20 </t>
  </si>
  <si>
    <t>-4374</t>
  </si>
  <si>
    <t> 0.0004 </t>
  </si>
  <si>
    <t>BAVM 172 </t>
  </si>
  <si>
    <t>2452744.6172 </t>
  </si>
  <si>
    <t> 15.04.2003 02:48 </t>
  </si>
  <si>
    <t>-4316</t>
  </si>
  <si>
    <t> 0.0002 </t>
  </si>
  <si>
    <t> S.Dvorak </t>
  </si>
  <si>
    <t>IBVS 5502 </t>
  </si>
  <si>
    <t>2452955.2749 </t>
  </si>
  <si>
    <t> 11.11.2003 18:35 </t>
  </si>
  <si>
    <t>-4062</t>
  </si>
  <si>
    <t> -0.0015 </t>
  </si>
  <si>
    <t>VSB 42 </t>
  </si>
  <si>
    <t>2453046.5072 </t>
  </si>
  <si>
    <t> 11.02.2004 00:10 </t>
  </si>
  <si>
    <t>-3952</t>
  </si>
  <si>
    <t> 0.0003 </t>
  </si>
  <si>
    <t>C </t>
  </si>
  <si>
    <t> M.Lewandowski et al. </t>
  </si>
  <si>
    <t>IBVS 5784 </t>
  </si>
  <si>
    <t>2453081.351 </t>
  </si>
  <si>
    <t> 16.03.2004 20:25 </t>
  </si>
  <si>
    <t>-3910</t>
  </si>
  <si>
    <t> 0.011 </t>
  </si>
  <si>
    <t>BAVM 171 </t>
  </si>
  <si>
    <t>2453083.4377 </t>
  </si>
  <si>
    <t> 18.03.2004 22:30 </t>
  </si>
  <si>
    <t>-3907.5</t>
  </si>
  <si>
    <t> 0.0240 </t>
  </si>
  <si>
    <t> O.Aksu et al. </t>
  </si>
  <si>
    <t>IBVS 5588 </t>
  </si>
  <si>
    <t>2453100.4160 </t>
  </si>
  <si>
    <t> 04.04.2004 21:59 </t>
  </si>
  <si>
    <t>-3887</t>
  </si>
  <si>
    <t>2453110.3665 </t>
  </si>
  <si>
    <t> 14.04.2004 20:47 </t>
  </si>
  <si>
    <t>-3875</t>
  </si>
  <si>
    <t> -0.0017 </t>
  </si>
  <si>
    <t> v.Poschinger </t>
  </si>
  <si>
    <t>2453110.3669 </t>
  </si>
  <si>
    <t> 14.04.2004 20:48 </t>
  </si>
  <si>
    <t> -0.0013 </t>
  </si>
  <si>
    <t> F.Agerer </t>
  </si>
  <si>
    <t>BAVM 173 </t>
  </si>
  <si>
    <t>2453110.36891 </t>
  </si>
  <si>
    <t> 14.04.2004 20:51 </t>
  </si>
  <si>
    <t> 0.00073 </t>
  </si>
  <si>
    <t> R.Ehrenberger </t>
  </si>
  <si>
    <t>2453390.6964 </t>
  </si>
  <si>
    <t> 20.01.2005 04:42 </t>
  </si>
  <si>
    <t>-3537</t>
  </si>
  <si>
    <t> 0.0019 </t>
  </si>
  <si>
    <t> W.Ogloza et al. </t>
  </si>
  <si>
    <t>IBVS 5843 </t>
  </si>
  <si>
    <t>2453410.5986 </t>
  </si>
  <si>
    <t> 09.02.2005 02:21 </t>
  </si>
  <si>
    <t>-3513</t>
  </si>
  <si>
    <t> -0.0007 </t>
  </si>
  <si>
    <t> M.Zejda et al. </t>
  </si>
  <si>
    <t>IBVS 5741 </t>
  </si>
  <si>
    <t>2453445.4313 </t>
  </si>
  <si>
    <t> 15.03.2005 22:21 </t>
  </si>
  <si>
    <t>-3471</t>
  </si>
  <si>
    <t> U.Schmidt </t>
  </si>
  <si>
    <t>2453445.4318 </t>
  </si>
  <si>
    <t> -0.0010 </t>
  </si>
  <si>
    <t>2453458.7019 </t>
  </si>
  <si>
    <t> 29.03.2005 04:50 </t>
  </si>
  <si>
    <t>-3455</t>
  </si>
  <si>
    <t>IBVS 5677 </t>
  </si>
  <si>
    <t>2453460.3628 </t>
  </si>
  <si>
    <t> 30.03.2005 20:42 </t>
  </si>
  <si>
    <t>-3453</t>
  </si>
  <si>
    <t> 0.0014 </t>
  </si>
  <si>
    <t>2453460.371 </t>
  </si>
  <si>
    <t> 30.03.2005 20:54 </t>
  </si>
  <si>
    <t> M.Schubert </t>
  </si>
  <si>
    <t>BAVM 174 </t>
  </si>
  <si>
    <t>2453465.33649 </t>
  </si>
  <si>
    <t> 04.04.2005 20:04 </t>
  </si>
  <si>
    <t>-3447</t>
  </si>
  <si>
    <t> -0.00110 </t>
  </si>
  <si>
    <t>R</t>
  </si>
  <si>
    <t>2453465.3369 </t>
  </si>
  <si>
    <t> 04.04.2005 20:05 </t>
  </si>
  <si>
    <t>2453702.5370 </t>
  </si>
  <si>
    <t> 28.11.2005 00:53 </t>
  </si>
  <si>
    <t>-3161</t>
  </si>
  <si>
    <t> H.V.Senavci et al. </t>
  </si>
  <si>
    <t>IBVS 5754 </t>
  </si>
  <si>
    <t>2454097.3144 </t>
  </si>
  <si>
    <t> 27.12.2006 19:32 </t>
  </si>
  <si>
    <t>-2685</t>
  </si>
  <si>
    <t> K.Nagai et al. </t>
  </si>
  <si>
    <t>VSB 45 </t>
  </si>
  <si>
    <t>2454179.4232 </t>
  </si>
  <si>
    <t> 19.03.2007 22:09 </t>
  </si>
  <si>
    <t>-2586</t>
  </si>
  <si>
    <t> -0.0001 </t>
  </si>
  <si>
    <t> M.Wischnewski </t>
  </si>
  <si>
    <t>BAVM 186 </t>
  </si>
  <si>
    <t>2454223.3794 </t>
  </si>
  <si>
    <t> 02.05.2007 21:06 </t>
  </si>
  <si>
    <t>-2533</t>
  </si>
  <si>
    <t> -0.0004 </t>
  </si>
  <si>
    <t> G.Monninger </t>
  </si>
  <si>
    <t>BAVM 203 </t>
  </si>
  <si>
    <t>2454456.4350 </t>
  </si>
  <si>
    <t> 21.12.2007 22:26 </t>
  </si>
  <si>
    <t>-2252</t>
  </si>
  <si>
    <t> 0.0029 </t>
  </si>
  <si>
    <t>B;V</t>
  </si>
  <si>
    <t> E.Esmer &amp; G.Yazici </t>
  </si>
  <si>
    <t>IBVS 5887 </t>
  </si>
  <si>
    <t>2454505.3680 </t>
  </si>
  <si>
    <t> 08.02.2008 20:49 </t>
  </si>
  <si>
    <t>-2193</t>
  </si>
  <si>
    <t> 0.0032 </t>
  </si>
  <si>
    <t> S.Çaliskan &amp; Z.Avci </t>
  </si>
  <si>
    <t>2454507.4389 </t>
  </si>
  <si>
    <t> 10.02.2008 22:32 </t>
  </si>
  <si>
    <t>-2190.5</t>
  </si>
  <si>
    <t> 0.0007 </t>
  </si>
  <si>
    <t> M.Öztürk &amp; A.Bingöl </t>
  </si>
  <si>
    <t>2454519.4635 </t>
  </si>
  <si>
    <t> 22.02.2008 23:07 </t>
  </si>
  <si>
    <t>-2176</t>
  </si>
  <si>
    <t> G.Aysan &amp; E.Günes </t>
  </si>
  <si>
    <t>2454835.453 </t>
  </si>
  <si>
    <t> 03.01.2009 22:52 </t>
  </si>
  <si>
    <t>-1795</t>
  </si>
  <si>
    <t> A.Paschke </t>
  </si>
  <si>
    <t>OEJV 0116 </t>
  </si>
  <si>
    <t>2454842.9174 </t>
  </si>
  <si>
    <t> 11.01.2009 10:01 </t>
  </si>
  <si>
    <t>-1786</t>
  </si>
  <si>
    <t>IBVS 5894 </t>
  </si>
  <si>
    <t>2454923.3667 </t>
  </si>
  <si>
    <t> 01.04.2009 20:48 </t>
  </si>
  <si>
    <t>-1689</t>
  </si>
  <si>
    <t> 0.0005 </t>
  </si>
  <si>
    <t>BAVM 209 </t>
  </si>
  <si>
    <t>2455219.4511 </t>
  </si>
  <si>
    <t> 22.01.2010 22:49 </t>
  </si>
  <si>
    <t>-1332</t>
  </si>
  <si>
    <t> 0.0006 </t>
  </si>
  <si>
    <t> S.Parimucha et al. </t>
  </si>
  <si>
    <t>IBVS 5980 </t>
  </si>
  <si>
    <t>2455500.6065 </t>
  </si>
  <si>
    <t> 31.10.2010 02:33 </t>
  </si>
  <si>
    <t>-993</t>
  </si>
  <si>
    <t>2455618.3762 </t>
  </si>
  <si>
    <t> 25.02.2011 21:01 </t>
  </si>
  <si>
    <t>-851</t>
  </si>
  <si>
    <t> -0.0002 </t>
  </si>
  <si>
    <t> M.Dietrich </t>
  </si>
  <si>
    <t>BAVM 220 </t>
  </si>
  <si>
    <t>2455628.3288 </t>
  </si>
  <si>
    <t> 07.03.2011 19:53 </t>
  </si>
  <si>
    <t>-839</t>
  </si>
  <si>
    <t>2455660.6748 </t>
  </si>
  <si>
    <t> 09.04.2011 04:11 </t>
  </si>
  <si>
    <t>-800</t>
  </si>
  <si>
    <t>IBVS 5992 </t>
  </si>
  <si>
    <t>2455931.8757 </t>
  </si>
  <si>
    <t> 05.01.2012 09:01 </t>
  </si>
  <si>
    <t>-473</t>
  </si>
  <si>
    <t>IBVS 6011 </t>
  </si>
  <si>
    <t>2456324.1683 </t>
  </si>
  <si>
    <t> 31.01.2013 16:02 </t>
  </si>
  <si>
    <t>0</t>
  </si>
  <si>
    <t> H.Itoh </t>
  </si>
  <si>
    <t>VSB 56 </t>
  </si>
  <si>
    <t>2456324.1686 </t>
  </si>
  <si>
    <t>Rc</t>
  </si>
  <si>
    <t> K.Shiokawa </t>
  </si>
  <si>
    <t>2456371.4447 </t>
  </si>
  <si>
    <t> 19.03.2013 22:40 </t>
  </si>
  <si>
    <t>57</t>
  </si>
  <si>
    <t> 0.0023 </t>
  </si>
  <si>
    <t>BAVM 232 </t>
  </si>
  <si>
    <t>2456706.5078 </t>
  </si>
  <si>
    <t> 18.02.2014 00:11 </t>
  </si>
  <si>
    <t>461</t>
  </si>
  <si>
    <t> 0.0008 </t>
  </si>
  <si>
    <t>BAVM 238 </t>
  </si>
  <si>
    <t>2456712.3120 </t>
  </si>
  <si>
    <t> 23.02.2014 19:29 </t>
  </si>
  <si>
    <t>468</t>
  </si>
  <si>
    <t> -0.0005 </t>
  </si>
  <si>
    <t>2456745.4867 </t>
  </si>
  <si>
    <t> 28.03.2014 23:40 </t>
  </si>
  <si>
    <t>508</t>
  </si>
  <si>
    <t>2456746.3170 </t>
  </si>
  <si>
    <t> 29.03.2014 19:36 </t>
  </si>
  <si>
    <t>509</t>
  </si>
  <si>
    <t>2457080.5528 </t>
  </si>
  <si>
    <t> 27.02.2015 01:16 </t>
  </si>
  <si>
    <t>912</t>
  </si>
  <si>
    <t> 0.0010 </t>
  </si>
  <si>
    <t>BAVM 241 (=IBVS 6157) </t>
  </si>
  <si>
    <t>OEJV 0116</t>
  </si>
  <si>
    <t>BAD?</t>
  </si>
  <si>
    <t>JAVSO..44..164</t>
  </si>
  <si>
    <t>JAVSO..46…79 (2018)</t>
  </si>
  <si>
    <t>JAVSO..46..184</t>
  </si>
  <si>
    <t>JAVSO..47..263</t>
  </si>
  <si>
    <t>JAVSO..48..256</t>
  </si>
  <si>
    <t>VSB 067</t>
  </si>
  <si>
    <t>VSB 069</t>
  </si>
  <si>
    <t>JAVSO, 48, 256</t>
  </si>
  <si>
    <t>JBAV, 60</t>
  </si>
  <si>
    <t>JAVSO, 49, 265</t>
  </si>
  <si>
    <t>VSB,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</si>
</sst>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6" formatCode="0.000"/>
    <numFmt numFmtId="177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12" fillId="0" borderId="0"/>
    <xf numFmtId="0" fontId="12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 wrapText="1"/>
    </xf>
    <xf numFmtId="0" fontId="0" fillId="0" borderId="0" xfId="0" applyNumberFormat="1" applyAlignment="1">
      <alignment horizontal="right" wrapText="1"/>
    </xf>
    <xf numFmtId="0" fontId="0" fillId="0" borderId="0" xfId="0" applyNumberFormat="1" applyAlignment="1">
      <alignment horizontal="righ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2" fillId="0" borderId="0" xfId="0" applyFont="1" applyAlignment="1">
      <alignment horizontal="left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176" fontId="5" fillId="0" borderId="0" xfId="0" applyNumberFormat="1" applyFont="1" applyFill="1" applyBorder="1" applyAlignment="1" applyProtection="1">
      <alignment horizontal="left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36" fillId="0" borderId="0" xfId="43" applyFont="1"/>
    <xf numFmtId="0" fontId="36" fillId="0" borderId="0" xfId="43" applyFont="1" applyAlignment="1">
      <alignment horizontal="center"/>
    </xf>
    <xf numFmtId="0" fontId="36" fillId="0" borderId="0" xfId="43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 vertical="center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2" applyFont="1"/>
    <xf numFmtId="0" fontId="37" fillId="0" borderId="0" xfId="42" applyFont="1" applyAlignment="1">
      <alignment horizontal="center"/>
    </xf>
    <xf numFmtId="0" fontId="37" fillId="0" borderId="0" xfId="42" applyFont="1" applyAlignment="1">
      <alignment horizontal="left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7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Cnc - O-C Diagr.</a:t>
            </a:r>
          </a:p>
        </c:rich>
      </c:tx>
      <c:layout>
        <c:manualLayout>
          <c:xMode val="edge"/>
          <c:yMode val="edge"/>
          <c:x val="0.3717105263157894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51315789473684"/>
          <c:y val="0.14769252958613219"/>
          <c:w val="0.812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0</c:v>
                </c:pt>
                <c:pt idx="4">
                  <c:v>-4.0907992570282659E-2</c:v>
                </c:pt>
                <c:pt idx="6">
                  <c:v>3.3684014855680289E-2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C0-4014-9F62-688CDAFB8A0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  <c:pt idx="69">
                    <c:v>0</c:v>
                  </c:pt>
                  <c:pt idx="80">
                    <c:v>0</c:v>
                  </c:pt>
                  <c:pt idx="81">
                    <c:v>0</c:v>
                  </c:pt>
                  <c:pt idx="84">
                    <c:v>0</c:v>
                  </c:pt>
                  <c:pt idx="89">
                    <c:v>0</c:v>
                  </c:pt>
                  <c:pt idx="125">
                    <c:v>4.0000000000000001E-3</c:v>
                  </c:pt>
                  <c:pt idx="128">
                    <c:v>5.0000000000000001E-3</c:v>
                  </c:pt>
                  <c:pt idx="129">
                    <c:v>6.9999999999999999E-4</c:v>
                  </c:pt>
                  <c:pt idx="131">
                    <c:v>5.0000000000000001E-3</c:v>
                  </c:pt>
                  <c:pt idx="134">
                    <c:v>4.0000000000000001E-3</c:v>
                  </c:pt>
                  <c:pt idx="135">
                    <c:v>1.5E-3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6.9999999999999999E-4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7">
                    <c:v>8.0000000000000007E-5</c:v>
                  </c:pt>
                  <c:pt idx="158">
                    <c:v>3.0000000000000001E-5</c:v>
                  </c:pt>
                  <c:pt idx="159">
                    <c:v>1.8000000000000001E-4</c:v>
                  </c:pt>
                  <c:pt idx="160">
                    <c:v>0</c:v>
                  </c:pt>
                  <c:pt idx="161">
                    <c:v>5.9999999999999995E-4</c:v>
                  </c:pt>
                  <c:pt idx="162">
                    <c:v>4.6000000000000001E-4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3.3E-4</c:v>
                  </c:pt>
                  <c:pt idx="167">
                    <c:v>2.1000000000000001E-4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5.9999999999999995E-4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2.0999999999999999E-3</c:v>
                  </c:pt>
                  <c:pt idx="175">
                    <c:v>1E-3</c:v>
                  </c:pt>
                  <c:pt idx="176">
                    <c:v>2.0000000000000001E-4</c:v>
                  </c:pt>
                  <c:pt idx="177">
                    <c:v>8.0000000000000004E-4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6.9999999999999999E-4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5.0000000000000001E-4</c:v>
                  </c:pt>
                  <c:pt idx="184">
                    <c:v>2.5999999999999999E-3</c:v>
                  </c:pt>
                  <c:pt idx="185">
                    <c:v>2.0000000000000001E-4</c:v>
                  </c:pt>
                  <c:pt idx="186">
                    <c:v>1.4E-3</c:v>
                  </c:pt>
                  <c:pt idx="187">
                    <c:v>1.1000000000000001E-3</c:v>
                  </c:pt>
                  <c:pt idx="188">
                    <c:v>1.6000000000000001E-3</c:v>
                  </c:pt>
                  <c:pt idx="189">
                    <c:v>1.4E-3</c:v>
                  </c:pt>
                  <c:pt idx="191">
                    <c:v>1E-4</c:v>
                  </c:pt>
                  <c:pt idx="192">
                    <c:v>4.0000000000000001E-3</c:v>
                  </c:pt>
                  <c:pt idx="193">
                    <c:v>0</c:v>
                  </c:pt>
                  <c:pt idx="194">
                    <c:v>8.9999999999999998E-4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6.9999999999999999E-4</c:v>
                  </c:pt>
                  <c:pt idx="204">
                    <c:v>2.9999999999999997E-4</c:v>
                  </c:pt>
                  <c:pt idx="205">
                    <c:v>3.0000000000000001E-3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3.7000000000000002E-3</c:v>
                  </c:pt>
                  <c:pt idx="212">
                    <c:v>0</c:v>
                  </c:pt>
                  <c:pt idx="213">
                    <c:v>5.0000000000000001E-4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1E-3</c:v>
                  </c:pt>
                  <c:pt idx="219">
                    <c:v>8.9999999999999998E-4</c:v>
                  </c:pt>
                  <c:pt idx="220">
                    <c:v>2.5000000000000001E-3</c:v>
                  </c:pt>
                  <c:pt idx="221">
                    <c:v>2.8999999999999998E-3</c:v>
                  </c:pt>
                  <c:pt idx="222">
                    <c:v>2E-3</c:v>
                  </c:pt>
                  <c:pt idx="223">
                    <c:v>0</c:v>
                  </c:pt>
                  <c:pt idx="224">
                    <c:v>1.1999999999999999E-3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0</c:v>
                  </c:pt>
                  <c:pt idx="228">
                    <c:v>2.9999999999999997E-4</c:v>
                  </c:pt>
                  <c:pt idx="229">
                    <c:v>4.0000000000000002E-4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1E-4</c:v>
                  </c:pt>
                  <c:pt idx="239">
                    <c:v>0</c:v>
                  </c:pt>
                  <c:pt idx="240">
                    <c:v>1.1999999999999999E-3</c:v>
                  </c:pt>
                  <c:pt idx="241">
                    <c:v>1E-4</c:v>
                  </c:pt>
                  <c:pt idx="242">
                    <c:v>0</c:v>
                  </c:pt>
                  <c:pt idx="243">
                    <c:v>0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  <c:pt idx="69">
                    <c:v>0</c:v>
                  </c:pt>
                  <c:pt idx="80">
                    <c:v>0</c:v>
                  </c:pt>
                  <c:pt idx="81">
                    <c:v>0</c:v>
                  </c:pt>
                  <c:pt idx="84">
                    <c:v>0</c:v>
                  </c:pt>
                  <c:pt idx="89">
                    <c:v>0</c:v>
                  </c:pt>
                  <c:pt idx="125">
                    <c:v>4.0000000000000001E-3</c:v>
                  </c:pt>
                  <c:pt idx="128">
                    <c:v>5.0000000000000001E-3</c:v>
                  </c:pt>
                  <c:pt idx="129">
                    <c:v>6.9999999999999999E-4</c:v>
                  </c:pt>
                  <c:pt idx="131">
                    <c:v>5.0000000000000001E-3</c:v>
                  </c:pt>
                  <c:pt idx="134">
                    <c:v>4.0000000000000001E-3</c:v>
                  </c:pt>
                  <c:pt idx="135">
                    <c:v>1.5E-3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6.9999999999999999E-4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7">
                    <c:v>8.0000000000000007E-5</c:v>
                  </c:pt>
                  <c:pt idx="158">
                    <c:v>3.0000000000000001E-5</c:v>
                  </c:pt>
                  <c:pt idx="159">
                    <c:v>1.8000000000000001E-4</c:v>
                  </c:pt>
                  <c:pt idx="160">
                    <c:v>0</c:v>
                  </c:pt>
                  <c:pt idx="161">
                    <c:v>5.9999999999999995E-4</c:v>
                  </c:pt>
                  <c:pt idx="162">
                    <c:v>4.6000000000000001E-4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3.3E-4</c:v>
                  </c:pt>
                  <c:pt idx="167">
                    <c:v>2.1000000000000001E-4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5.9999999999999995E-4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2.0999999999999999E-3</c:v>
                  </c:pt>
                  <c:pt idx="175">
                    <c:v>1E-3</c:v>
                  </c:pt>
                  <c:pt idx="176">
                    <c:v>2.0000000000000001E-4</c:v>
                  </c:pt>
                  <c:pt idx="177">
                    <c:v>8.0000000000000004E-4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6.9999999999999999E-4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5.0000000000000001E-4</c:v>
                  </c:pt>
                  <c:pt idx="184">
                    <c:v>2.5999999999999999E-3</c:v>
                  </c:pt>
                  <c:pt idx="185">
                    <c:v>2.0000000000000001E-4</c:v>
                  </c:pt>
                  <c:pt idx="186">
                    <c:v>1.4E-3</c:v>
                  </c:pt>
                  <c:pt idx="187">
                    <c:v>1.1000000000000001E-3</c:v>
                  </c:pt>
                  <c:pt idx="188">
                    <c:v>1.6000000000000001E-3</c:v>
                  </c:pt>
                  <c:pt idx="189">
                    <c:v>1.4E-3</c:v>
                  </c:pt>
                  <c:pt idx="191">
                    <c:v>1E-4</c:v>
                  </c:pt>
                  <c:pt idx="192">
                    <c:v>4.0000000000000001E-3</c:v>
                  </c:pt>
                  <c:pt idx="193">
                    <c:v>0</c:v>
                  </c:pt>
                  <c:pt idx="194">
                    <c:v>8.9999999999999998E-4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6.9999999999999999E-4</c:v>
                  </c:pt>
                  <c:pt idx="204">
                    <c:v>2.9999999999999997E-4</c:v>
                  </c:pt>
                  <c:pt idx="205">
                    <c:v>3.0000000000000001E-3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3.7000000000000002E-3</c:v>
                  </c:pt>
                  <c:pt idx="212">
                    <c:v>0</c:v>
                  </c:pt>
                  <c:pt idx="213">
                    <c:v>5.0000000000000001E-4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1E-3</c:v>
                  </c:pt>
                  <c:pt idx="219">
                    <c:v>8.9999999999999998E-4</c:v>
                  </c:pt>
                  <c:pt idx="220">
                    <c:v>2.5000000000000001E-3</c:v>
                  </c:pt>
                  <c:pt idx="221">
                    <c:v>2.8999999999999998E-3</c:v>
                  </c:pt>
                  <c:pt idx="222">
                    <c:v>2E-3</c:v>
                  </c:pt>
                  <c:pt idx="223">
                    <c:v>0</c:v>
                  </c:pt>
                  <c:pt idx="224">
                    <c:v>1.1999999999999999E-3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0</c:v>
                  </c:pt>
                  <c:pt idx="228">
                    <c:v>2.9999999999999997E-4</c:v>
                  </c:pt>
                  <c:pt idx="229">
                    <c:v>4.0000000000000002E-4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1E-4</c:v>
                  </c:pt>
                  <c:pt idx="239">
                    <c:v>0</c:v>
                  </c:pt>
                  <c:pt idx="240">
                    <c:v>1.1999999999999999E-3</c:v>
                  </c:pt>
                  <c:pt idx="241">
                    <c:v>1E-4</c:v>
                  </c:pt>
                  <c:pt idx="242">
                    <c:v>0</c:v>
                  </c:pt>
                  <c:pt idx="2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12">
                  <c:v>1.9490080012474209E-2</c:v>
                </c:pt>
                <c:pt idx="14">
                  <c:v>2.2490080016723368E-2</c:v>
                </c:pt>
                <c:pt idx="15">
                  <c:v>2.0055642344232183E-2</c:v>
                </c:pt>
                <c:pt idx="17">
                  <c:v>2.3055642348481342E-2</c:v>
                </c:pt>
                <c:pt idx="18">
                  <c:v>2.1621204679831862E-2</c:v>
                </c:pt>
                <c:pt idx="20">
                  <c:v>2.4621204676805064E-2</c:v>
                </c:pt>
                <c:pt idx="21">
                  <c:v>2.4621204676805064E-2</c:v>
                </c:pt>
                <c:pt idx="22">
                  <c:v>2.5621204673370812E-2</c:v>
                </c:pt>
                <c:pt idx="24">
                  <c:v>3.2913902745349333E-2</c:v>
                </c:pt>
                <c:pt idx="26">
                  <c:v>2.1459594347106759E-2</c:v>
                </c:pt>
                <c:pt idx="28">
                  <c:v>2.4459594351355918E-2</c:v>
                </c:pt>
                <c:pt idx="33">
                  <c:v>2.5475424517935608E-2</c:v>
                </c:pt>
                <c:pt idx="36">
                  <c:v>2.3663479936658405E-2</c:v>
                </c:pt>
                <c:pt idx="38">
                  <c:v>2.6663479940907564E-2</c:v>
                </c:pt>
                <c:pt idx="39">
                  <c:v>2.0229042260325514E-2</c:v>
                </c:pt>
                <c:pt idx="43">
                  <c:v>3.1244872428942472E-2</c:v>
                </c:pt>
                <c:pt idx="44">
                  <c:v>3.6810397854424082E-2</c:v>
                </c:pt>
                <c:pt idx="45">
                  <c:v>3.4289865994651336E-2</c:v>
                </c:pt>
                <c:pt idx="46">
                  <c:v>3.0639531745691784E-2</c:v>
                </c:pt>
                <c:pt idx="47">
                  <c:v>3.1357411702629179E-2</c:v>
                </c:pt>
                <c:pt idx="48">
                  <c:v>2.769514026294928E-2</c:v>
                </c:pt>
                <c:pt idx="49">
                  <c:v>2.8477921427111141E-2</c:v>
                </c:pt>
                <c:pt idx="50">
                  <c:v>3.547792142489925E-2</c:v>
                </c:pt>
                <c:pt idx="52">
                  <c:v>3.2034191070124507E-2</c:v>
                </c:pt>
                <c:pt idx="54">
                  <c:v>2.858913844829658E-2</c:v>
                </c:pt>
                <c:pt idx="56">
                  <c:v>3.2230180026090238E-2</c:v>
                </c:pt>
                <c:pt idx="57">
                  <c:v>2.8948059982212726E-2</c:v>
                </c:pt>
                <c:pt idx="58">
                  <c:v>3.4513622311351355E-2</c:v>
                </c:pt>
                <c:pt idx="60">
                  <c:v>3.4014283439319115E-2</c:v>
                </c:pt>
                <c:pt idx="61">
                  <c:v>2.8362626930174883E-2</c:v>
                </c:pt>
                <c:pt idx="62">
                  <c:v>3.4362626931397244E-2</c:v>
                </c:pt>
                <c:pt idx="63">
                  <c:v>3.1145408094744198E-2</c:v>
                </c:pt>
                <c:pt idx="64">
                  <c:v>4.4777193877962418E-2</c:v>
                </c:pt>
                <c:pt idx="65">
                  <c:v>3.5060636168054771E-2</c:v>
                </c:pt>
                <c:pt idx="66">
                  <c:v>2.7938767299929168E-2</c:v>
                </c:pt>
                <c:pt idx="67">
                  <c:v>2.8332141264399979E-2</c:v>
                </c:pt>
                <c:pt idx="68">
                  <c:v>3.3332141269056592E-2</c:v>
                </c:pt>
                <c:pt idx="71">
                  <c:v>3.3114922429376747E-2</c:v>
                </c:pt>
                <c:pt idx="72">
                  <c:v>4.4615583552513272E-2</c:v>
                </c:pt>
                <c:pt idx="73">
                  <c:v>2.8398364716849755E-2</c:v>
                </c:pt>
                <c:pt idx="74">
                  <c:v>2.9181145881011616E-2</c:v>
                </c:pt>
                <c:pt idx="75">
                  <c:v>3.8181145879207179E-2</c:v>
                </c:pt>
                <c:pt idx="76">
                  <c:v>3.4681807010201737E-2</c:v>
                </c:pt>
                <c:pt idx="77">
                  <c:v>2.1530811631237157E-2</c:v>
                </c:pt>
                <c:pt idx="78">
                  <c:v>3.323675440333318E-2</c:v>
                </c:pt>
                <c:pt idx="79">
                  <c:v>4.0378457095357589E-2</c:v>
                </c:pt>
                <c:pt idx="80">
                  <c:v>3.7444680543558206E-2</c:v>
                </c:pt>
                <c:pt idx="81">
                  <c:v>3.2848632552486379E-2</c:v>
                </c:pt>
                <c:pt idx="82">
                  <c:v>4.1480418338323943E-2</c:v>
                </c:pt>
                <c:pt idx="83">
                  <c:v>3.9763860622770153E-2</c:v>
                </c:pt>
                <c:pt idx="84">
                  <c:v>3.5338678739208262E-2</c:v>
                </c:pt>
                <c:pt idx="85">
                  <c:v>3.6253906815545633E-2</c:v>
                </c:pt>
                <c:pt idx="86">
                  <c:v>5.4177068413991947E-2</c:v>
                </c:pt>
                <c:pt idx="88">
                  <c:v>3.411216721724486E-2</c:v>
                </c:pt>
                <c:pt idx="90">
                  <c:v>4.5223421147966292E-2</c:v>
                </c:pt>
                <c:pt idx="92">
                  <c:v>3.2212806210736744E-2</c:v>
                </c:pt>
                <c:pt idx="93">
                  <c:v>4.3930686166277155E-2</c:v>
                </c:pt>
                <c:pt idx="94">
                  <c:v>3.4769075849908404E-2</c:v>
                </c:pt>
                <c:pt idx="95">
                  <c:v>3.4769075849908404E-2</c:v>
                </c:pt>
                <c:pt idx="96">
                  <c:v>4.9618080469372217E-2</c:v>
                </c:pt>
                <c:pt idx="99">
                  <c:v>4.9684267018164974E-2</c:v>
                </c:pt>
                <c:pt idx="100">
                  <c:v>2.7598172848229297E-2</c:v>
                </c:pt>
                <c:pt idx="102">
                  <c:v>3.3871000188810285E-2</c:v>
                </c:pt>
                <c:pt idx="103">
                  <c:v>4.2501463722146582E-2</c:v>
                </c:pt>
                <c:pt idx="104">
                  <c:v>4.1784906017710455E-2</c:v>
                </c:pt>
                <c:pt idx="105">
                  <c:v>4.8784906015498564E-2</c:v>
                </c:pt>
                <c:pt idx="106">
                  <c:v>4.7255081466573756E-2</c:v>
                </c:pt>
                <c:pt idx="107">
                  <c:v>3.2755742598965298E-2</c:v>
                </c:pt>
                <c:pt idx="109">
                  <c:v>5.5321304927929305E-2</c:v>
                </c:pt>
                <c:pt idx="110">
                  <c:v>4.5953090702823829E-2</c:v>
                </c:pt>
                <c:pt idx="111">
                  <c:v>4.4678904203465208E-2</c:v>
                </c:pt>
                <c:pt idx="113">
                  <c:v>4.9027247689082287E-2</c:v>
                </c:pt>
                <c:pt idx="115">
                  <c:v>4.3376913432439324E-2</c:v>
                </c:pt>
                <c:pt idx="116">
                  <c:v>3.5452392687147949E-2</c:v>
                </c:pt>
                <c:pt idx="118">
                  <c:v>4.4387491485395003E-2</c:v>
                </c:pt>
                <c:pt idx="119">
                  <c:v>5.0639125853194855E-2</c:v>
                </c:pt>
                <c:pt idx="120">
                  <c:v>4.2357005811936688E-2</c:v>
                </c:pt>
                <c:pt idx="122">
                  <c:v>4.0055015051621012E-2</c:v>
                </c:pt>
                <c:pt idx="123">
                  <c:v>4.4044400114216842E-2</c:v>
                </c:pt>
                <c:pt idx="124">
                  <c:v>3.9110623569285963E-2</c:v>
                </c:pt>
                <c:pt idx="125">
                  <c:v>4.0033785167906899E-2</c:v>
                </c:pt>
                <c:pt idx="126">
                  <c:v>2.5100008628214709E-2</c:v>
                </c:pt>
                <c:pt idx="127">
                  <c:v>4.0252326260088012E-2</c:v>
                </c:pt>
                <c:pt idx="128">
                  <c:v>3.4665570950892288E-2</c:v>
                </c:pt>
                <c:pt idx="130">
                  <c:v>4.3731794401537627E-2</c:v>
                </c:pt>
                <c:pt idx="131">
                  <c:v>3.9004621765343472E-2</c:v>
                </c:pt>
                <c:pt idx="132">
                  <c:v>4.7060230273928028E-2</c:v>
                </c:pt>
                <c:pt idx="133">
                  <c:v>4.8898619948886335E-2</c:v>
                </c:pt>
                <c:pt idx="134">
                  <c:v>3.7681401110603474E-2</c:v>
                </c:pt>
                <c:pt idx="136">
                  <c:v>3.7530405737925321E-2</c:v>
                </c:pt>
                <c:pt idx="150">
                  <c:v>3.9566106621350627E-2</c:v>
                </c:pt>
                <c:pt idx="151">
                  <c:v>4.4566106618731283E-2</c:v>
                </c:pt>
                <c:pt idx="152">
                  <c:v>3.434888777701417E-2</c:v>
                </c:pt>
                <c:pt idx="153">
                  <c:v>3.813166894542519E-2</c:v>
                </c:pt>
                <c:pt idx="154">
                  <c:v>3.669723127677571E-2</c:v>
                </c:pt>
                <c:pt idx="155">
                  <c:v>3.3480012440122664E-2</c:v>
                </c:pt>
                <c:pt idx="156">
                  <c:v>3.1698553531896323E-2</c:v>
                </c:pt>
                <c:pt idx="160">
                  <c:v>3.383893397403881E-2</c:v>
                </c:pt>
                <c:pt idx="163">
                  <c:v>2.2441556342528202E-2</c:v>
                </c:pt>
                <c:pt idx="164">
                  <c:v>3.2581936779024545E-2</c:v>
                </c:pt>
                <c:pt idx="169">
                  <c:v>3.3582575772015844E-2</c:v>
                </c:pt>
                <c:pt idx="170">
                  <c:v>3.455277337343432E-2</c:v>
                </c:pt>
                <c:pt idx="179">
                  <c:v>2.8148101198894437E-2</c:v>
                </c:pt>
                <c:pt idx="181">
                  <c:v>4.0078557351080235E-2</c:v>
                </c:pt>
                <c:pt idx="198">
                  <c:v>2.5796378271479625E-2</c:v>
                </c:pt>
                <c:pt idx="216">
                  <c:v>2.2490949027996976E-2</c:v>
                </c:pt>
                <c:pt idx="217">
                  <c:v>2.2790949027694296E-2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C0-4014-9F62-688CDAFB8A0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">
                  <c:v>2.4999999986903276E-3</c:v>
                </c:pt>
                <c:pt idx="2">
                  <c:v>5.9145669438294135E-3</c:v>
                </c:pt>
                <c:pt idx="3">
                  <c:v>-2.0686770069005433E-2</c:v>
                </c:pt>
                <c:pt idx="5">
                  <c:v>6.6840148574556224E-3</c:v>
                </c:pt>
                <c:pt idx="7">
                  <c:v>1.7730330688209506E-2</c:v>
                </c:pt>
                <c:pt idx="8">
                  <c:v>3.0786741772317328E-3</c:v>
                </c:pt>
                <c:pt idx="9">
                  <c:v>1.3964296042104252E-2</c:v>
                </c:pt>
                <c:pt idx="10">
                  <c:v>2.0924517695675604E-2</c:v>
                </c:pt>
                <c:pt idx="11">
                  <c:v>2.3337762380833738E-2</c:v>
                </c:pt>
                <c:pt idx="13">
                  <c:v>2.0490080016315915E-2</c:v>
                </c:pt>
                <c:pt idx="16">
                  <c:v>2.2055642344639637E-2</c:v>
                </c:pt>
                <c:pt idx="19">
                  <c:v>2.3621204672963358E-2</c:v>
                </c:pt>
                <c:pt idx="23">
                  <c:v>2.5913902747561224E-2</c:v>
                </c:pt>
                <c:pt idx="25">
                  <c:v>2.2176152058818843E-2</c:v>
                </c:pt>
                <c:pt idx="27">
                  <c:v>2.2459594350948464E-2</c:v>
                </c:pt>
                <c:pt idx="29">
                  <c:v>2.3080765196937136E-2</c:v>
                </c:pt>
                <c:pt idx="30">
                  <c:v>2.5003243528772146E-2</c:v>
                </c:pt>
                <c:pt idx="31">
                  <c:v>2.5400591643119697E-2</c:v>
                </c:pt>
                <c:pt idx="32">
                  <c:v>2.5613836332922801E-2</c:v>
                </c:pt>
                <c:pt idx="34">
                  <c:v>2.4963502073660493E-2</c:v>
                </c:pt>
                <c:pt idx="35">
                  <c:v>1.9107210289803334E-2</c:v>
                </c:pt>
                <c:pt idx="37">
                  <c:v>2.5663479937065858E-2</c:v>
                </c:pt>
                <c:pt idx="40">
                  <c:v>1.0011823425884359E-2</c:v>
                </c:pt>
                <c:pt idx="41">
                  <c:v>2.8672735723375808E-2</c:v>
                </c:pt>
                <c:pt idx="42">
                  <c:v>3.170979575952515E-2</c:v>
                </c:pt>
                <c:pt idx="51">
                  <c:v>2.9534191067796201E-2</c:v>
                </c:pt>
                <c:pt idx="53">
                  <c:v>3.3788477325288113E-2</c:v>
                </c:pt>
                <c:pt idx="55">
                  <c:v>3.3171919618325774E-2</c:v>
                </c:pt>
                <c:pt idx="59">
                  <c:v>3.3687794064462651E-2</c:v>
                </c:pt>
                <c:pt idx="89">
                  <c:v>4.7243291875929572E-2</c:v>
                </c:pt>
                <c:pt idx="91">
                  <c:v>3.296446271269815E-2</c:v>
                </c:pt>
                <c:pt idx="97">
                  <c:v>3.712533073121449E-2</c:v>
                </c:pt>
                <c:pt idx="98">
                  <c:v>3.742533073091181E-2</c:v>
                </c:pt>
                <c:pt idx="101">
                  <c:v>3.7851151602808386E-2</c:v>
                </c:pt>
                <c:pt idx="108">
                  <c:v>3.7338523761718534E-2</c:v>
                </c:pt>
                <c:pt idx="112">
                  <c:v>3.7753075950604398E-2</c:v>
                </c:pt>
                <c:pt idx="114">
                  <c:v>3.7984861730365083E-2</c:v>
                </c:pt>
                <c:pt idx="117">
                  <c:v>3.7557027957518585E-2</c:v>
                </c:pt>
                <c:pt idx="121">
                  <c:v>3.6892765732773114E-2</c:v>
                </c:pt>
                <c:pt idx="129">
                  <c:v>3.633179440657841E-2</c:v>
                </c:pt>
                <c:pt idx="135">
                  <c:v>3.5464843407680746E-2</c:v>
                </c:pt>
                <c:pt idx="137">
                  <c:v>3.3331066857499536E-2</c:v>
                </c:pt>
                <c:pt idx="138">
                  <c:v>3.8231066857406404E-2</c:v>
                </c:pt>
                <c:pt idx="139">
                  <c:v>4.1631066858826671E-2</c:v>
                </c:pt>
                <c:pt idx="140">
                  <c:v>3.5520451921911445E-2</c:v>
                </c:pt>
                <c:pt idx="141">
                  <c:v>3.5469456539431121E-2</c:v>
                </c:pt>
                <c:pt idx="142">
                  <c:v>3.6369456538523082E-2</c:v>
                </c:pt>
                <c:pt idx="143">
                  <c:v>2.7975399301794823E-2</c:v>
                </c:pt>
                <c:pt idx="144">
                  <c:v>4.1875399307173211E-2</c:v>
                </c:pt>
                <c:pt idx="145">
                  <c:v>4.3975399305054452E-2</c:v>
                </c:pt>
                <c:pt idx="146">
                  <c:v>3.4811159239325207E-2</c:v>
                </c:pt>
                <c:pt idx="147">
                  <c:v>3.6911159237206448E-2</c:v>
                </c:pt>
                <c:pt idx="148">
                  <c:v>4.1541622769727837E-2</c:v>
                </c:pt>
                <c:pt idx="149">
                  <c:v>4.2941622763464693E-2</c:v>
                </c:pt>
                <c:pt idx="157">
                  <c:v>3.4329465830523986E-2</c:v>
                </c:pt>
                <c:pt idx="158">
                  <c:v>3.4599465827341191E-2</c:v>
                </c:pt>
                <c:pt idx="159">
                  <c:v>3.5449465831334237E-2</c:v>
                </c:pt>
                <c:pt idx="161">
                  <c:v>3.1870895210886374E-2</c:v>
                </c:pt>
                <c:pt idx="162">
                  <c:v>3.1838775175856426E-2</c:v>
                </c:pt>
                <c:pt idx="166">
                  <c:v>3.0890941408870276E-2</c:v>
                </c:pt>
                <c:pt idx="167">
                  <c:v>3.1700941406597849E-2</c:v>
                </c:pt>
                <c:pt idx="168">
                  <c:v>3.1086549912288319E-2</c:v>
                </c:pt>
                <c:pt idx="171">
                  <c:v>1.9928932189941406E-2</c:v>
                </c:pt>
                <c:pt idx="172">
                  <c:v>3.0935554532334208E-2</c:v>
                </c:pt>
                <c:pt idx="173">
                  <c:v>3.0901116857421584E-2</c:v>
                </c:pt>
                <c:pt idx="174">
                  <c:v>3.200177798862569E-2</c:v>
                </c:pt>
                <c:pt idx="175">
                  <c:v>3.4884559150668792E-2</c:v>
                </c:pt>
                <c:pt idx="177">
                  <c:v>3.0543480686901603E-2</c:v>
                </c:pt>
                <c:pt idx="182">
                  <c:v>5.3354716168541927E-2</c:v>
                </c:pt>
                <c:pt idx="183">
                  <c:v>2.9579218469734769E-2</c:v>
                </c:pt>
                <c:pt idx="184">
                  <c:v>2.7644780791888479E-2</c:v>
                </c:pt>
                <c:pt idx="185">
                  <c:v>2.8044780796335544E-2</c:v>
                </c:pt>
                <c:pt idx="189">
                  <c:v>2.7152045819093473E-2</c:v>
                </c:pt>
                <c:pt idx="190">
                  <c:v>2.7652045821014326E-2</c:v>
                </c:pt>
                <c:pt idx="192">
                  <c:v>3.0000389320775867E-2</c:v>
                </c:pt>
                <c:pt idx="197">
                  <c:v>2.8295739277382381E-2</c:v>
                </c:pt>
                <c:pt idx="199">
                  <c:v>2.7012267470126972E-2</c:v>
                </c:pt>
                <c:pt idx="201">
                  <c:v>2.9387085582129657E-2</c:v>
                </c:pt>
                <c:pt idx="202">
                  <c:v>2.9584433694253676E-2</c:v>
                </c:pt>
                <c:pt idx="203">
                  <c:v>2.7060592510679271E-2</c:v>
                </c:pt>
                <c:pt idx="204">
                  <c:v>2.5802313655731268E-2</c:v>
                </c:pt>
                <c:pt idx="207">
                  <c:v>2.6038051444629673E-2</c:v>
                </c:pt>
                <c:pt idx="211">
                  <c:v>2.3966487315192353E-2</c:v>
                </c:pt>
                <c:pt idx="213">
                  <c:v>2.4132049635227304E-2</c:v>
                </c:pt>
                <c:pt idx="218">
                  <c:v>2.4827370085404254E-2</c:v>
                </c:pt>
                <c:pt idx="219">
                  <c:v>2.2634635104623158E-2</c:v>
                </c:pt>
                <c:pt idx="220">
                  <c:v>2.1247879798465874E-2</c:v>
                </c:pt>
                <c:pt idx="221">
                  <c:v>2.1166420890949667E-2</c:v>
                </c:pt>
                <c:pt idx="222">
                  <c:v>2.2096884422353469E-2</c:v>
                </c:pt>
                <c:pt idx="224">
                  <c:v>2.1973685907141771E-2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C0-4014-9F62-688CDAFB8A0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69">
                  <c:v>3.3484458901511971E-2</c:v>
                </c:pt>
                <c:pt idx="70">
                  <c:v>3.3984458903432824E-2</c:v>
                </c:pt>
                <c:pt idx="165">
                  <c:v>1.5482597911613993E-2</c:v>
                </c:pt>
                <c:pt idx="178">
                  <c:v>3.0310365269542672E-2</c:v>
                </c:pt>
                <c:pt idx="180">
                  <c:v>2.9799089199514128E-2</c:v>
                </c:pt>
                <c:pt idx="186">
                  <c:v>3.0054780792852398E-2</c:v>
                </c:pt>
                <c:pt idx="187">
                  <c:v>3.064145302050747E-2</c:v>
                </c:pt>
                <c:pt idx="188">
                  <c:v>2.7972577678156085E-2</c:v>
                </c:pt>
                <c:pt idx="191">
                  <c:v>2.7839462258270942E-2</c:v>
                </c:pt>
                <c:pt idx="193">
                  <c:v>3.8200389317353256E-2</c:v>
                </c:pt>
                <c:pt idx="194">
                  <c:v>2.7473170484881848E-2</c:v>
                </c:pt>
                <c:pt idx="195">
                  <c:v>2.7883170485438313E-2</c:v>
                </c:pt>
                <c:pt idx="196">
                  <c:v>2.8295739277382381E-2</c:v>
                </c:pt>
                <c:pt idx="200">
                  <c:v>2.6626834420312662E-2</c:v>
                </c:pt>
                <c:pt idx="206">
                  <c:v>2.5583089292922523E-2</c:v>
                </c:pt>
                <c:pt idx="208">
                  <c:v>2.5513530687021557E-2</c:v>
                </c:pt>
                <c:pt idx="209">
                  <c:v>2.4640666437335312E-2</c:v>
                </c:pt>
                <c:pt idx="210">
                  <c:v>2.3866487310442608E-2</c:v>
                </c:pt>
                <c:pt idx="212">
                  <c:v>2.4032049637753516E-2</c:v>
                </c:pt>
                <c:pt idx="214">
                  <c:v>2.4620127202069853E-2</c:v>
                </c:pt>
                <c:pt idx="215">
                  <c:v>2.1681700622139033E-2</c:v>
                </c:pt>
                <c:pt idx="223">
                  <c:v>2.1973685907141771E-2</c:v>
                </c:pt>
                <c:pt idx="225">
                  <c:v>2.0323998032836244E-2</c:v>
                </c:pt>
                <c:pt idx="226">
                  <c:v>2.0255852134141605E-2</c:v>
                </c:pt>
                <c:pt idx="227">
                  <c:v>2.1408762571809348E-2</c:v>
                </c:pt>
                <c:pt idx="228">
                  <c:v>2.1891543736273888E-2</c:v>
                </c:pt>
                <c:pt idx="229">
                  <c:v>2.0885564073978458E-2</c:v>
                </c:pt>
                <c:pt idx="230">
                  <c:v>2.0613375709217507E-2</c:v>
                </c:pt>
                <c:pt idx="231">
                  <c:v>2.0796156873984728E-2</c:v>
                </c:pt>
                <c:pt idx="232">
                  <c:v>1.958686418220168E-2</c:v>
                </c:pt>
                <c:pt idx="233">
                  <c:v>1.8788171677442733E-2</c:v>
                </c:pt>
                <c:pt idx="234">
                  <c:v>1.8641811577253975E-2</c:v>
                </c:pt>
                <c:pt idx="235">
                  <c:v>1.8362982409598771E-2</c:v>
                </c:pt>
                <c:pt idx="236">
                  <c:v>1.8362982409598771E-2</c:v>
                </c:pt>
                <c:pt idx="237">
                  <c:v>1.8562982411822304E-2</c:v>
                </c:pt>
                <c:pt idx="238">
                  <c:v>1.8063643547066022E-2</c:v>
                </c:pt>
                <c:pt idx="239">
                  <c:v>2.1524570598558057E-2</c:v>
                </c:pt>
                <c:pt idx="240">
                  <c:v>1.7770908569218591E-2</c:v>
                </c:pt>
                <c:pt idx="241">
                  <c:v>1.6502694350492675E-2</c:v>
                </c:pt>
                <c:pt idx="242">
                  <c:v>1.6033819236326963E-2</c:v>
                </c:pt>
                <c:pt idx="243">
                  <c:v>1.829474612895865E-2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C0-4014-9F62-688CDAFB8A0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C0-4014-9F62-688CDAFB8A0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C0-4014-9F62-688CDAFB8A0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C0-4014-9F62-688CDAFB8A0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">
                  <c:v>7.9444413837963107E-2</c:v>
                </c:pt>
                <c:pt idx="2">
                  <c:v>7.9361871287300129E-2</c:v>
                </c:pt>
                <c:pt idx="3">
                  <c:v>7.8963175193531784E-2</c:v>
                </c:pt>
                <c:pt idx="4">
                  <c:v>7.7992910871587717E-2</c:v>
                </c:pt>
                <c:pt idx="5">
                  <c:v>7.6541407905212328E-2</c:v>
                </c:pt>
                <c:pt idx="6">
                  <c:v>7.6541407905212328E-2</c:v>
                </c:pt>
                <c:pt idx="7">
                  <c:v>7.5209825248290688E-2</c:v>
                </c:pt>
                <c:pt idx="8">
                  <c:v>7.5181791929197606E-2</c:v>
                </c:pt>
                <c:pt idx="9">
                  <c:v>6.0177736587930936E-2</c:v>
                </c:pt>
                <c:pt idx="10">
                  <c:v>5.8799431732520821E-2</c:v>
                </c:pt>
                <c:pt idx="11">
                  <c:v>5.878852988620685E-2</c:v>
                </c:pt>
                <c:pt idx="12">
                  <c:v>5.8780742853125428E-2</c:v>
                </c:pt>
                <c:pt idx="13">
                  <c:v>5.8780742853125428E-2</c:v>
                </c:pt>
                <c:pt idx="14">
                  <c:v>5.8780742853125428E-2</c:v>
                </c:pt>
                <c:pt idx="15">
                  <c:v>5.8762053973730043E-2</c:v>
                </c:pt>
                <c:pt idx="16">
                  <c:v>5.8762053973730043E-2</c:v>
                </c:pt>
                <c:pt idx="17">
                  <c:v>5.8762053973730043E-2</c:v>
                </c:pt>
                <c:pt idx="18">
                  <c:v>5.874336509433465E-2</c:v>
                </c:pt>
                <c:pt idx="19">
                  <c:v>5.874336509433465E-2</c:v>
                </c:pt>
                <c:pt idx="20">
                  <c:v>5.874336509433465E-2</c:v>
                </c:pt>
                <c:pt idx="21">
                  <c:v>5.874336509433465E-2</c:v>
                </c:pt>
                <c:pt idx="22">
                  <c:v>5.874336509433465E-2</c:v>
                </c:pt>
                <c:pt idx="23">
                  <c:v>5.8196715372019453E-2</c:v>
                </c:pt>
                <c:pt idx="24">
                  <c:v>5.8196715372019453E-2</c:v>
                </c:pt>
                <c:pt idx="25">
                  <c:v>5.8121959854437889E-2</c:v>
                </c:pt>
                <c:pt idx="26">
                  <c:v>5.8076795062565689E-2</c:v>
                </c:pt>
                <c:pt idx="27">
                  <c:v>5.8076795062565689E-2</c:v>
                </c:pt>
                <c:pt idx="28">
                  <c:v>5.8076795062565689E-2</c:v>
                </c:pt>
                <c:pt idx="29">
                  <c:v>5.7400880591099039E-2</c:v>
                </c:pt>
                <c:pt idx="30">
                  <c:v>5.6182988617166037E-2</c:v>
                </c:pt>
                <c:pt idx="31">
                  <c:v>5.6091101626805362E-2</c:v>
                </c:pt>
                <c:pt idx="32">
                  <c:v>5.6080199780491391E-2</c:v>
                </c:pt>
                <c:pt idx="33">
                  <c:v>5.6041264615084324E-2</c:v>
                </c:pt>
                <c:pt idx="34">
                  <c:v>5.5980525757049301E-2</c:v>
                </c:pt>
                <c:pt idx="35">
                  <c:v>5.5968066504119035E-2</c:v>
                </c:pt>
                <c:pt idx="36">
                  <c:v>5.5275020559873281E-2</c:v>
                </c:pt>
                <c:pt idx="37">
                  <c:v>5.5275020559873281E-2</c:v>
                </c:pt>
                <c:pt idx="38">
                  <c:v>5.5275020559873281E-2</c:v>
                </c:pt>
                <c:pt idx="39">
                  <c:v>5.5256331680477888E-2</c:v>
                </c:pt>
                <c:pt idx="40">
                  <c:v>5.5246987240780185E-2</c:v>
                </c:pt>
                <c:pt idx="41">
                  <c:v>5.4773535629430277E-2</c:v>
                </c:pt>
                <c:pt idx="42">
                  <c:v>5.3943437902951641E-2</c:v>
                </c:pt>
                <c:pt idx="43">
                  <c:v>5.3220801232996509E-2</c:v>
                </c:pt>
                <c:pt idx="44">
                  <c:v>5.2026270358307751E-2</c:v>
                </c:pt>
                <c:pt idx="48">
                  <c:v>5.1203959664910537E-2</c:v>
                </c:pt>
                <c:pt idx="49">
                  <c:v>5.1194615225212833E-2</c:v>
                </c:pt>
                <c:pt idx="51">
                  <c:v>5.0501569280967079E-2</c:v>
                </c:pt>
                <c:pt idx="52">
                  <c:v>5.0501569280967079E-2</c:v>
                </c:pt>
                <c:pt idx="53">
                  <c:v>4.9915984393244815E-2</c:v>
                </c:pt>
                <c:pt idx="54">
                  <c:v>4.9880164041070318E-2</c:v>
                </c:pt>
                <c:pt idx="55">
                  <c:v>4.9870819601372615E-2</c:v>
                </c:pt>
                <c:pt idx="59">
                  <c:v>4.9246299548243291E-2</c:v>
                </c:pt>
                <c:pt idx="63">
                  <c:v>4.918711809682455E-2</c:v>
                </c:pt>
                <c:pt idx="69">
                  <c:v>4.8484727712881093E-2</c:v>
                </c:pt>
                <c:pt idx="80">
                  <c:v>4.7106422857470985E-2</c:v>
                </c:pt>
                <c:pt idx="81">
                  <c:v>4.6421163946306639E-2</c:v>
                </c:pt>
                <c:pt idx="84">
                  <c:v>4.5782627233630767E-2</c:v>
                </c:pt>
                <c:pt idx="89">
                  <c:v>4.5061547970291917E-2</c:v>
                </c:pt>
                <c:pt idx="131">
                  <c:v>3.6791718837831257E-2</c:v>
                </c:pt>
                <c:pt idx="132">
                  <c:v>3.6134493245759992E-2</c:v>
                </c:pt>
                <c:pt idx="133">
                  <c:v>3.5467923213991039E-2</c:v>
                </c:pt>
                <c:pt idx="134">
                  <c:v>3.5458578774293342E-2</c:v>
                </c:pt>
                <c:pt idx="135">
                  <c:v>3.5413413982421149E-2</c:v>
                </c:pt>
                <c:pt idx="136">
                  <c:v>3.5394725103025756E-2</c:v>
                </c:pt>
                <c:pt idx="137">
                  <c:v>3.5358904750851253E-2</c:v>
                </c:pt>
                <c:pt idx="138">
                  <c:v>3.5358904750851253E-2</c:v>
                </c:pt>
                <c:pt idx="139">
                  <c:v>3.5358904750851253E-2</c:v>
                </c:pt>
                <c:pt idx="140">
                  <c:v>3.4756188390349885E-2</c:v>
                </c:pt>
                <c:pt idx="141">
                  <c:v>3.4692334719082299E-2</c:v>
                </c:pt>
                <c:pt idx="142">
                  <c:v>3.4692334719082299E-2</c:v>
                </c:pt>
                <c:pt idx="143">
                  <c:v>3.4134783150453124E-2</c:v>
                </c:pt>
                <c:pt idx="144">
                  <c:v>3.4134783150453124E-2</c:v>
                </c:pt>
                <c:pt idx="145">
                  <c:v>3.4134783150453124E-2</c:v>
                </c:pt>
                <c:pt idx="146">
                  <c:v>3.4081831325499516E-2</c:v>
                </c:pt>
                <c:pt idx="147">
                  <c:v>3.4081831325499516E-2</c:v>
                </c:pt>
                <c:pt idx="148">
                  <c:v>3.4080273918883235E-2</c:v>
                </c:pt>
                <c:pt idx="149">
                  <c:v>3.4080273918883235E-2</c:v>
                </c:pt>
                <c:pt idx="150">
                  <c:v>3.3460426085602755E-2</c:v>
                </c:pt>
                <c:pt idx="151">
                  <c:v>3.3460426085602755E-2</c:v>
                </c:pt>
                <c:pt idx="152">
                  <c:v>3.3451081645905059E-2</c:v>
                </c:pt>
                <c:pt idx="153">
                  <c:v>3.3441737206207363E-2</c:v>
                </c:pt>
                <c:pt idx="154">
                  <c:v>3.342304832681197E-2</c:v>
                </c:pt>
                <c:pt idx="155">
                  <c:v>3.3413703887114274E-2</c:v>
                </c:pt>
                <c:pt idx="156">
                  <c:v>3.335140762246297E-2</c:v>
                </c:pt>
                <c:pt idx="157">
                  <c:v>3.2877956011113055E-2</c:v>
                </c:pt>
                <c:pt idx="158">
                  <c:v>3.2877956011113055E-2</c:v>
                </c:pt>
                <c:pt idx="159">
                  <c:v>3.2877956011113055E-2</c:v>
                </c:pt>
                <c:pt idx="160">
                  <c:v>3.2812544933229187E-2</c:v>
                </c:pt>
                <c:pt idx="161">
                  <c:v>3.1999578679529662E-2</c:v>
                </c:pt>
                <c:pt idx="162">
                  <c:v>3.1973102767052862E-2</c:v>
                </c:pt>
                <c:pt idx="163">
                  <c:v>3.1963758327355166E-2</c:v>
                </c:pt>
                <c:pt idx="164">
                  <c:v>3.1424895638121383E-2</c:v>
                </c:pt>
                <c:pt idx="165">
                  <c:v>3.138907528594688E-2</c:v>
                </c:pt>
                <c:pt idx="166">
                  <c:v>3.1361041966853791E-2</c:v>
                </c:pt>
                <c:pt idx="167">
                  <c:v>3.1361041966853791E-2</c:v>
                </c:pt>
                <c:pt idx="168">
                  <c:v>3.0703816374782533E-2</c:v>
                </c:pt>
                <c:pt idx="169">
                  <c:v>3.0683570088770859E-2</c:v>
                </c:pt>
                <c:pt idx="170">
                  <c:v>3.0649307143212644E-2</c:v>
                </c:pt>
                <c:pt idx="171">
                  <c:v>3.0645413626671933E-2</c:v>
                </c:pt>
                <c:pt idx="172">
                  <c:v>3.0639962703514947E-2</c:v>
                </c:pt>
                <c:pt idx="173">
                  <c:v>3.0621273824119555E-2</c:v>
                </c:pt>
                <c:pt idx="174">
                  <c:v>3.0585453471945051E-2</c:v>
                </c:pt>
                <c:pt idx="175">
                  <c:v>3.0576109032247355E-2</c:v>
                </c:pt>
                <c:pt idx="176">
                  <c:v>3.0003762100763498E-2</c:v>
                </c:pt>
                <c:pt idx="177">
                  <c:v>2.9974950078362268E-2</c:v>
                </c:pt>
                <c:pt idx="178">
                  <c:v>2.9884620494617882E-2</c:v>
                </c:pt>
                <c:pt idx="179">
                  <c:v>2.9489039214082094E-2</c:v>
                </c:pt>
                <c:pt idx="180">
                  <c:v>2.9317724486291011E-2</c:v>
                </c:pt>
                <c:pt idx="181">
                  <c:v>2.9252313408407137E-2</c:v>
                </c:pt>
                <c:pt idx="182">
                  <c:v>2.9248419891866433E-2</c:v>
                </c:pt>
                <c:pt idx="183">
                  <c:v>2.921649305623264E-2</c:v>
                </c:pt>
                <c:pt idx="184">
                  <c:v>2.9197804176837247E-2</c:v>
                </c:pt>
                <c:pt idx="185">
                  <c:v>2.9197804176837247E-2</c:v>
                </c:pt>
                <c:pt idx="186">
                  <c:v>2.9197804176837247E-2</c:v>
                </c:pt>
                <c:pt idx="187">
                  <c:v>2.8671400740533724E-2</c:v>
                </c:pt>
                <c:pt idx="188">
                  <c:v>2.8634022981742946E-2</c:v>
                </c:pt>
                <c:pt idx="189">
                  <c:v>2.8568611903859072E-2</c:v>
                </c:pt>
                <c:pt idx="190">
                  <c:v>2.8568611903859072E-2</c:v>
                </c:pt>
                <c:pt idx="191">
                  <c:v>2.8543693397998553E-2</c:v>
                </c:pt>
                <c:pt idx="192">
                  <c:v>2.854057858476599E-2</c:v>
                </c:pt>
                <c:pt idx="193">
                  <c:v>2.854057858476599E-2</c:v>
                </c:pt>
                <c:pt idx="194">
                  <c:v>2.8531234145068293E-2</c:v>
                </c:pt>
                <c:pt idx="195">
                  <c:v>2.8531234145068293E-2</c:v>
                </c:pt>
                <c:pt idx="196">
                  <c:v>2.8085815852811467E-2</c:v>
                </c:pt>
                <c:pt idx="197">
                  <c:v>2.8085815852811467E-2</c:v>
                </c:pt>
                <c:pt idx="198">
                  <c:v>2.7344490303460943E-2</c:v>
                </c:pt>
                <c:pt idx="199">
                  <c:v>2.7190307048448964E-2</c:v>
                </c:pt>
                <c:pt idx="200">
                  <c:v>2.7107764497785986E-2</c:v>
                </c:pt>
                <c:pt idx="201">
                  <c:v>2.6670133238610574E-2</c:v>
                </c:pt>
                <c:pt idx="202">
                  <c:v>2.65782462482499E-2</c:v>
                </c:pt>
                <c:pt idx="203">
                  <c:v>2.6574352731709189E-2</c:v>
                </c:pt>
                <c:pt idx="204">
                  <c:v>2.6551770335773092E-2</c:v>
                </c:pt>
                <c:pt idx="205">
                  <c:v>2.6521400906755581E-2</c:v>
                </c:pt>
                <c:pt idx="206">
                  <c:v>2.5944381755422873E-2</c:v>
                </c:pt>
                <c:pt idx="207">
                  <c:v>2.5793313313643464E-2</c:v>
                </c:pt>
                <c:pt idx="208">
                  <c:v>2.523731915163057E-2</c:v>
                </c:pt>
                <c:pt idx="209">
                  <c:v>2.4709358308710766E-2</c:v>
                </c:pt>
                <c:pt idx="210">
                  <c:v>2.4488206569198631E-2</c:v>
                </c:pt>
                <c:pt idx="211">
                  <c:v>2.4488206569198631E-2</c:v>
                </c:pt>
                <c:pt idx="212">
                  <c:v>2.4469517689803245E-2</c:v>
                </c:pt>
                <c:pt idx="213">
                  <c:v>2.4469517689803245E-2</c:v>
                </c:pt>
                <c:pt idx="214">
                  <c:v>2.4408778831768223E-2</c:v>
                </c:pt>
                <c:pt idx="215">
                  <c:v>2.3899506868243804E-2</c:v>
                </c:pt>
                <c:pt idx="216">
                  <c:v>2.3162853538742131E-2</c:v>
                </c:pt>
                <c:pt idx="217">
                  <c:v>2.3162853538742131E-2</c:v>
                </c:pt>
                <c:pt idx="218">
                  <c:v>2.3074081361614027E-2</c:v>
                </c:pt>
                <c:pt idx="219">
                  <c:v>2.2444889088635851E-2</c:v>
                </c:pt>
                <c:pt idx="220">
                  <c:v>2.2433987242321873E-2</c:v>
                </c:pt>
                <c:pt idx="221">
                  <c:v>2.2371690977670569E-2</c:v>
                </c:pt>
                <c:pt idx="222">
                  <c:v>2.2370133571054281E-2</c:v>
                </c:pt>
                <c:pt idx="223">
                  <c:v>2.1742498704692394E-2</c:v>
                </c:pt>
                <c:pt idx="224">
                  <c:v>2.1742498704692394E-2</c:v>
                </c:pt>
                <c:pt idx="225">
                  <c:v>2.1136667530958456E-2</c:v>
                </c:pt>
                <c:pt idx="226">
                  <c:v>2.1130437904493322E-2</c:v>
                </c:pt>
                <c:pt idx="227">
                  <c:v>2.1019862034737262E-2</c:v>
                </c:pt>
                <c:pt idx="228">
                  <c:v>2.1010517595039566E-2</c:v>
                </c:pt>
                <c:pt idx="229">
                  <c:v>2.0392227168375368E-2</c:v>
                </c:pt>
                <c:pt idx="230">
                  <c:v>2.0298782771398412E-2</c:v>
                </c:pt>
                <c:pt idx="231">
                  <c:v>2.0289438331700715E-2</c:v>
                </c:pt>
                <c:pt idx="232">
                  <c:v>1.9615081266850347E-2</c:v>
                </c:pt>
                <c:pt idx="233">
                  <c:v>1.9073103764383995E-2</c:v>
                </c:pt>
                <c:pt idx="234">
                  <c:v>1.8993676026953586E-2</c:v>
                </c:pt>
                <c:pt idx="235">
                  <c:v>1.8317761555486929E-2</c:v>
                </c:pt>
                <c:pt idx="236">
                  <c:v>1.8317761555486929E-2</c:v>
                </c:pt>
                <c:pt idx="237">
                  <c:v>1.8317761555486929E-2</c:v>
                </c:pt>
                <c:pt idx="238">
                  <c:v>1.8281941203312432E-2</c:v>
                </c:pt>
                <c:pt idx="239">
                  <c:v>1.8278826390079869E-2</c:v>
                </c:pt>
                <c:pt idx="240">
                  <c:v>1.7652748930334257E-2</c:v>
                </c:pt>
                <c:pt idx="241">
                  <c:v>1.7579550819368975E-2</c:v>
                </c:pt>
                <c:pt idx="242">
                  <c:v>1.7542173060578189E-2</c:v>
                </c:pt>
                <c:pt idx="243">
                  <c:v>1.7539058247345626E-2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C0-4014-9F62-688CDAFB8A0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87">
                  <c:v>-8.5014659998705611E-2</c:v>
                </c:pt>
                <c:pt idx="176">
                  <c:v>0.20477990542713087</c:v>
                </c:pt>
                <c:pt idx="205">
                  <c:v>-0.15740364755765768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C0-4014-9F62-688CDAFB8A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759336"/>
        <c:axId val="1"/>
      </c:scatterChart>
      <c:valAx>
        <c:axId val="478759336"/>
        <c:scaling>
          <c:orientation val="minMax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3815789473684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8684210526315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59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60526315789475"/>
          <c:y val="0.92000129214617399"/>
          <c:w val="0.79111842105263164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Cnc - O-C Diagr.</a:t>
            </a:r>
          </a:p>
        </c:rich>
      </c:tx>
      <c:layout>
        <c:manualLayout>
          <c:xMode val="edge"/>
          <c:yMode val="edge"/>
          <c:x val="0.3727427175051394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37193621065"/>
          <c:y val="0.14723926380368099"/>
          <c:w val="0.8062410301227520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0</c:v>
                </c:pt>
                <c:pt idx="4">
                  <c:v>-4.0907992570282659E-2</c:v>
                </c:pt>
                <c:pt idx="6">
                  <c:v>3.3684014855680289E-2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4B-41D0-92F7-7227AD66EB7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  <c:pt idx="69">
                    <c:v>0</c:v>
                  </c:pt>
                  <c:pt idx="80">
                    <c:v>0</c:v>
                  </c:pt>
                  <c:pt idx="81">
                    <c:v>0</c:v>
                  </c:pt>
                  <c:pt idx="84">
                    <c:v>0</c:v>
                  </c:pt>
                  <c:pt idx="89">
                    <c:v>0</c:v>
                  </c:pt>
                  <c:pt idx="125">
                    <c:v>4.0000000000000001E-3</c:v>
                  </c:pt>
                  <c:pt idx="128">
                    <c:v>5.0000000000000001E-3</c:v>
                  </c:pt>
                  <c:pt idx="129">
                    <c:v>6.9999999999999999E-4</c:v>
                  </c:pt>
                  <c:pt idx="131">
                    <c:v>5.0000000000000001E-3</c:v>
                  </c:pt>
                  <c:pt idx="134">
                    <c:v>4.0000000000000001E-3</c:v>
                  </c:pt>
                  <c:pt idx="135">
                    <c:v>1.5E-3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6.9999999999999999E-4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7">
                    <c:v>8.0000000000000007E-5</c:v>
                  </c:pt>
                  <c:pt idx="158">
                    <c:v>3.0000000000000001E-5</c:v>
                  </c:pt>
                  <c:pt idx="159">
                    <c:v>1.8000000000000001E-4</c:v>
                  </c:pt>
                  <c:pt idx="160">
                    <c:v>0</c:v>
                  </c:pt>
                  <c:pt idx="161">
                    <c:v>5.9999999999999995E-4</c:v>
                  </c:pt>
                  <c:pt idx="162">
                    <c:v>4.6000000000000001E-4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3.3E-4</c:v>
                  </c:pt>
                  <c:pt idx="167">
                    <c:v>2.1000000000000001E-4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5.9999999999999995E-4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2.0999999999999999E-3</c:v>
                  </c:pt>
                  <c:pt idx="175">
                    <c:v>1E-3</c:v>
                  </c:pt>
                  <c:pt idx="176">
                    <c:v>2.0000000000000001E-4</c:v>
                  </c:pt>
                  <c:pt idx="177">
                    <c:v>8.0000000000000004E-4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6.9999999999999999E-4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5.0000000000000001E-4</c:v>
                  </c:pt>
                  <c:pt idx="184">
                    <c:v>2.5999999999999999E-3</c:v>
                  </c:pt>
                  <c:pt idx="185">
                    <c:v>2.0000000000000001E-4</c:v>
                  </c:pt>
                  <c:pt idx="186">
                    <c:v>1.4E-3</c:v>
                  </c:pt>
                  <c:pt idx="187">
                    <c:v>1.1000000000000001E-3</c:v>
                  </c:pt>
                  <c:pt idx="188">
                    <c:v>1.6000000000000001E-3</c:v>
                  </c:pt>
                  <c:pt idx="189">
                    <c:v>1.4E-3</c:v>
                  </c:pt>
                  <c:pt idx="191">
                    <c:v>1E-4</c:v>
                  </c:pt>
                  <c:pt idx="192">
                    <c:v>4.0000000000000001E-3</c:v>
                  </c:pt>
                  <c:pt idx="193">
                    <c:v>0</c:v>
                  </c:pt>
                  <c:pt idx="194">
                    <c:v>8.9999999999999998E-4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6.9999999999999999E-4</c:v>
                  </c:pt>
                  <c:pt idx="204">
                    <c:v>2.9999999999999997E-4</c:v>
                  </c:pt>
                  <c:pt idx="205">
                    <c:v>3.0000000000000001E-3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3.7000000000000002E-3</c:v>
                  </c:pt>
                  <c:pt idx="212">
                    <c:v>0</c:v>
                  </c:pt>
                  <c:pt idx="213">
                    <c:v>5.0000000000000001E-4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1E-3</c:v>
                  </c:pt>
                  <c:pt idx="219">
                    <c:v>8.9999999999999998E-4</c:v>
                  </c:pt>
                  <c:pt idx="220">
                    <c:v>2.5000000000000001E-3</c:v>
                  </c:pt>
                  <c:pt idx="221">
                    <c:v>2.8999999999999998E-3</c:v>
                  </c:pt>
                  <c:pt idx="222">
                    <c:v>2E-3</c:v>
                  </c:pt>
                  <c:pt idx="223">
                    <c:v>0</c:v>
                  </c:pt>
                  <c:pt idx="224">
                    <c:v>1.1999999999999999E-3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0</c:v>
                  </c:pt>
                  <c:pt idx="228">
                    <c:v>2.9999999999999997E-4</c:v>
                  </c:pt>
                  <c:pt idx="229">
                    <c:v>4.0000000000000002E-4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1E-4</c:v>
                  </c:pt>
                  <c:pt idx="239">
                    <c:v>0</c:v>
                  </c:pt>
                  <c:pt idx="240">
                    <c:v>1.1999999999999999E-3</c:v>
                  </c:pt>
                  <c:pt idx="241">
                    <c:v>1E-4</c:v>
                  </c:pt>
                  <c:pt idx="242">
                    <c:v>0</c:v>
                  </c:pt>
                  <c:pt idx="243">
                    <c:v>0</c:v>
                  </c:pt>
                </c:numCache>
              </c:numRef>
            </c:plus>
            <c:minus>
              <c:numRef>
                <c:f>Active!$D$21:$D$965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  <c:pt idx="69">
                    <c:v>0</c:v>
                  </c:pt>
                  <c:pt idx="80">
                    <c:v>0</c:v>
                  </c:pt>
                  <c:pt idx="81">
                    <c:v>0</c:v>
                  </c:pt>
                  <c:pt idx="84">
                    <c:v>0</c:v>
                  </c:pt>
                  <c:pt idx="89">
                    <c:v>0</c:v>
                  </c:pt>
                  <c:pt idx="125">
                    <c:v>4.0000000000000001E-3</c:v>
                  </c:pt>
                  <c:pt idx="128">
                    <c:v>5.0000000000000001E-3</c:v>
                  </c:pt>
                  <c:pt idx="129">
                    <c:v>6.9999999999999999E-4</c:v>
                  </c:pt>
                  <c:pt idx="131">
                    <c:v>5.0000000000000001E-3</c:v>
                  </c:pt>
                  <c:pt idx="134">
                    <c:v>4.0000000000000001E-3</c:v>
                  </c:pt>
                  <c:pt idx="135">
                    <c:v>1.5E-3</c:v>
                  </c:pt>
                  <c:pt idx="136">
                    <c:v>5.0000000000000001E-3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6.9999999999999999E-4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7">
                    <c:v>8.0000000000000007E-5</c:v>
                  </c:pt>
                  <c:pt idx="158">
                    <c:v>3.0000000000000001E-5</c:v>
                  </c:pt>
                  <c:pt idx="159">
                    <c:v>1.8000000000000001E-4</c:v>
                  </c:pt>
                  <c:pt idx="160">
                    <c:v>0</c:v>
                  </c:pt>
                  <c:pt idx="161">
                    <c:v>5.9999999999999995E-4</c:v>
                  </c:pt>
                  <c:pt idx="162">
                    <c:v>4.6000000000000001E-4</c:v>
                  </c:pt>
                  <c:pt idx="163">
                    <c:v>0</c:v>
                  </c:pt>
                  <c:pt idx="164">
                    <c:v>0</c:v>
                  </c:pt>
                  <c:pt idx="165">
                    <c:v>0</c:v>
                  </c:pt>
                  <c:pt idx="166">
                    <c:v>3.3E-4</c:v>
                  </c:pt>
                  <c:pt idx="167">
                    <c:v>2.1000000000000001E-4</c:v>
                  </c:pt>
                  <c:pt idx="168">
                    <c:v>2.0000000000000001E-4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5.9999999999999995E-4</c:v>
                  </c:pt>
                  <c:pt idx="172">
                    <c:v>1E-4</c:v>
                  </c:pt>
                  <c:pt idx="173">
                    <c:v>1E-4</c:v>
                  </c:pt>
                  <c:pt idx="174">
                    <c:v>2.0999999999999999E-3</c:v>
                  </c:pt>
                  <c:pt idx="175">
                    <c:v>1E-3</c:v>
                  </c:pt>
                  <c:pt idx="176">
                    <c:v>2.0000000000000001E-4</c:v>
                  </c:pt>
                  <c:pt idx="177">
                    <c:v>8.0000000000000004E-4</c:v>
                  </c:pt>
                  <c:pt idx="178">
                    <c:v>1E-4</c:v>
                  </c:pt>
                  <c:pt idx="179">
                    <c:v>0</c:v>
                  </c:pt>
                  <c:pt idx="180">
                    <c:v>6.9999999999999999E-4</c:v>
                  </c:pt>
                  <c:pt idx="181">
                    <c:v>0</c:v>
                  </c:pt>
                  <c:pt idx="182">
                    <c:v>2.0000000000000001E-4</c:v>
                  </c:pt>
                  <c:pt idx="183">
                    <c:v>5.0000000000000001E-4</c:v>
                  </c:pt>
                  <c:pt idx="184">
                    <c:v>2.5999999999999999E-3</c:v>
                  </c:pt>
                  <c:pt idx="185">
                    <c:v>2.0000000000000001E-4</c:v>
                  </c:pt>
                  <c:pt idx="186">
                    <c:v>1.4E-3</c:v>
                  </c:pt>
                  <c:pt idx="187">
                    <c:v>1.1000000000000001E-3</c:v>
                  </c:pt>
                  <c:pt idx="188">
                    <c:v>1.6000000000000001E-3</c:v>
                  </c:pt>
                  <c:pt idx="189">
                    <c:v>1.4E-3</c:v>
                  </c:pt>
                  <c:pt idx="191">
                    <c:v>1E-4</c:v>
                  </c:pt>
                  <c:pt idx="192">
                    <c:v>4.0000000000000001E-3</c:v>
                  </c:pt>
                  <c:pt idx="193">
                    <c:v>0</c:v>
                  </c:pt>
                  <c:pt idx="194">
                    <c:v>8.9999999999999998E-4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2.0000000000000001E-4</c:v>
                  </c:pt>
                  <c:pt idx="198">
                    <c:v>0</c:v>
                  </c:pt>
                  <c:pt idx="199">
                    <c:v>1E-4</c:v>
                  </c:pt>
                  <c:pt idx="200">
                    <c:v>0</c:v>
                  </c:pt>
                  <c:pt idx="201">
                    <c:v>5.9999999999999995E-4</c:v>
                  </c:pt>
                  <c:pt idx="202">
                    <c:v>2.0000000000000001E-4</c:v>
                  </c:pt>
                  <c:pt idx="203">
                    <c:v>6.9999999999999999E-4</c:v>
                  </c:pt>
                  <c:pt idx="204">
                    <c:v>2.9999999999999997E-4</c:v>
                  </c:pt>
                  <c:pt idx="205">
                    <c:v>3.0000000000000001E-3</c:v>
                  </c:pt>
                  <c:pt idx="206">
                    <c:v>5.0000000000000001E-4</c:v>
                  </c:pt>
                  <c:pt idx="207">
                    <c:v>1E-4</c:v>
                  </c:pt>
                  <c:pt idx="208">
                    <c:v>2.0000000000000001E-4</c:v>
                  </c:pt>
                  <c:pt idx="209">
                    <c:v>2.0000000000000001E-4</c:v>
                  </c:pt>
                  <c:pt idx="210">
                    <c:v>0</c:v>
                  </c:pt>
                  <c:pt idx="211">
                    <c:v>3.7000000000000002E-3</c:v>
                  </c:pt>
                  <c:pt idx="212">
                    <c:v>0</c:v>
                  </c:pt>
                  <c:pt idx="213">
                    <c:v>5.0000000000000001E-4</c:v>
                  </c:pt>
                  <c:pt idx="214">
                    <c:v>2.9999999999999997E-4</c:v>
                  </c:pt>
                  <c:pt idx="215">
                    <c:v>5.9999999999999995E-4</c:v>
                  </c:pt>
                  <c:pt idx="216">
                    <c:v>0</c:v>
                  </c:pt>
                  <c:pt idx="217">
                    <c:v>0</c:v>
                  </c:pt>
                  <c:pt idx="218">
                    <c:v>1E-3</c:v>
                  </c:pt>
                  <c:pt idx="219">
                    <c:v>8.9999999999999998E-4</c:v>
                  </c:pt>
                  <c:pt idx="220">
                    <c:v>2.5000000000000001E-3</c:v>
                  </c:pt>
                  <c:pt idx="221">
                    <c:v>2.8999999999999998E-3</c:v>
                  </c:pt>
                  <c:pt idx="222">
                    <c:v>2E-3</c:v>
                  </c:pt>
                  <c:pt idx="223">
                    <c:v>0</c:v>
                  </c:pt>
                  <c:pt idx="224">
                    <c:v>1.1999999999999999E-3</c:v>
                  </c:pt>
                  <c:pt idx="225">
                    <c:v>0</c:v>
                  </c:pt>
                  <c:pt idx="226">
                    <c:v>5.0000000000000001E-4</c:v>
                  </c:pt>
                  <c:pt idx="227">
                    <c:v>0</c:v>
                  </c:pt>
                  <c:pt idx="228">
                    <c:v>2.9999999999999997E-4</c:v>
                  </c:pt>
                  <c:pt idx="229">
                    <c:v>4.0000000000000002E-4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1E-4</c:v>
                  </c:pt>
                  <c:pt idx="233">
                    <c:v>0</c:v>
                  </c:pt>
                  <c:pt idx="234">
                    <c:v>1E-4</c:v>
                  </c:pt>
                  <c:pt idx="235">
                    <c:v>2.0000000000000001E-4</c:v>
                  </c:pt>
                  <c:pt idx="236">
                    <c:v>2.0000000000000001E-4</c:v>
                  </c:pt>
                  <c:pt idx="237">
                    <c:v>4.0000000000000002E-4</c:v>
                  </c:pt>
                  <c:pt idx="238">
                    <c:v>1E-4</c:v>
                  </c:pt>
                  <c:pt idx="239">
                    <c:v>0</c:v>
                  </c:pt>
                  <c:pt idx="240">
                    <c:v>1.1999999999999999E-3</c:v>
                  </c:pt>
                  <c:pt idx="241">
                    <c:v>1E-4</c:v>
                  </c:pt>
                  <c:pt idx="242">
                    <c:v>0</c:v>
                  </c:pt>
                  <c:pt idx="2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12">
                  <c:v>1.9490080012474209E-2</c:v>
                </c:pt>
                <c:pt idx="14">
                  <c:v>2.2490080016723368E-2</c:v>
                </c:pt>
                <c:pt idx="15">
                  <c:v>2.0055642344232183E-2</c:v>
                </c:pt>
                <c:pt idx="17">
                  <c:v>2.3055642348481342E-2</c:v>
                </c:pt>
                <c:pt idx="18">
                  <c:v>2.1621204679831862E-2</c:v>
                </c:pt>
                <c:pt idx="20">
                  <c:v>2.4621204676805064E-2</c:v>
                </c:pt>
                <c:pt idx="21">
                  <c:v>2.4621204676805064E-2</c:v>
                </c:pt>
                <c:pt idx="22">
                  <c:v>2.5621204673370812E-2</c:v>
                </c:pt>
                <c:pt idx="24">
                  <c:v>3.2913902745349333E-2</c:v>
                </c:pt>
                <c:pt idx="26">
                  <c:v>2.1459594347106759E-2</c:v>
                </c:pt>
                <c:pt idx="28">
                  <c:v>2.4459594351355918E-2</c:v>
                </c:pt>
                <c:pt idx="33">
                  <c:v>2.5475424517935608E-2</c:v>
                </c:pt>
                <c:pt idx="36">
                  <c:v>2.3663479936658405E-2</c:v>
                </c:pt>
                <c:pt idx="38">
                  <c:v>2.6663479940907564E-2</c:v>
                </c:pt>
                <c:pt idx="39">
                  <c:v>2.0229042260325514E-2</c:v>
                </c:pt>
                <c:pt idx="43">
                  <c:v>3.1244872428942472E-2</c:v>
                </c:pt>
                <c:pt idx="44">
                  <c:v>3.6810397854424082E-2</c:v>
                </c:pt>
                <c:pt idx="45">
                  <c:v>3.4289865994651336E-2</c:v>
                </c:pt>
                <c:pt idx="46">
                  <c:v>3.0639531745691784E-2</c:v>
                </c:pt>
                <c:pt idx="47">
                  <c:v>3.1357411702629179E-2</c:v>
                </c:pt>
                <c:pt idx="48">
                  <c:v>2.769514026294928E-2</c:v>
                </c:pt>
                <c:pt idx="49">
                  <c:v>2.8477921427111141E-2</c:v>
                </c:pt>
                <c:pt idx="50">
                  <c:v>3.547792142489925E-2</c:v>
                </c:pt>
                <c:pt idx="52">
                  <c:v>3.2034191070124507E-2</c:v>
                </c:pt>
                <c:pt idx="54">
                  <c:v>2.858913844829658E-2</c:v>
                </c:pt>
                <c:pt idx="56">
                  <c:v>3.2230180026090238E-2</c:v>
                </c:pt>
                <c:pt idx="57">
                  <c:v>2.8948059982212726E-2</c:v>
                </c:pt>
                <c:pt idx="58">
                  <c:v>3.4513622311351355E-2</c:v>
                </c:pt>
                <c:pt idx="60">
                  <c:v>3.4014283439319115E-2</c:v>
                </c:pt>
                <c:pt idx="61">
                  <c:v>2.8362626930174883E-2</c:v>
                </c:pt>
                <c:pt idx="62">
                  <c:v>3.4362626931397244E-2</c:v>
                </c:pt>
                <c:pt idx="63">
                  <c:v>3.1145408094744198E-2</c:v>
                </c:pt>
                <c:pt idx="64">
                  <c:v>4.4777193877962418E-2</c:v>
                </c:pt>
                <c:pt idx="65">
                  <c:v>3.5060636168054771E-2</c:v>
                </c:pt>
                <c:pt idx="66">
                  <c:v>2.7938767299929168E-2</c:v>
                </c:pt>
                <c:pt idx="67">
                  <c:v>2.8332141264399979E-2</c:v>
                </c:pt>
                <c:pt idx="68">
                  <c:v>3.3332141269056592E-2</c:v>
                </c:pt>
                <c:pt idx="71">
                  <c:v>3.3114922429376747E-2</c:v>
                </c:pt>
                <c:pt idx="72">
                  <c:v>4.4615583552513272E-2</c:v>
                </c:pt>
                <c:pt idx="73">
                  <c:v>2.8398364716849755E-2</c:v>
                </c:pt>
                <c:pt idx="74">
                  <c:v>2.9181145881011616E-2</c:v>
                </c:pt>
                <c:pt idx="75">
                  <c:v>3.8181145879207179E-2</c:v>
                </c:pt>
                <c:pt idx="76">
                  <c:v>3.4681807010201737E-2</c:v>
                </c:pt>
                <c:pt idx="77">
                  <c:v>2.1530811631237157E-2</c:v>
                </c:pt>
                <c:pt idx="78">
                  <c:v>3.323675440333318E-2</c:v>
                </c:pt>
                <c:pt idx="79">
                  <c:v>4.0378457095357589E-2</c:v>
                </c:pt>
                <c:pt idx="80">
                  <c:v>3.7444680543558206E-2</c:v>
                </c:pt>
                <c:pt idx="81">
                  <c:v>3.2848632552486379E-2</c:v>
                </c:pt>
                <c:pt idx="82">
                  <c:v>4.1480418338323943E-2</c:v>
                </c:pt>
                <c:pt idx="83">
                  <c:v>3.9763860622770153E-2</c:v>
                </c:pt>
                <c:pt idx="84">
                  <c:v>3.5338678739208262E-2</c:v>
                </c:pt>
                <c:pt idx="85">
                  <c:v>3.6253906815545633E-2</c:v>
                </c:pt>
                <c:pt idx="86">
                  <c:v>5.4177068413991947E-2</c:v>
                </c:pt>
                <c:pt idx="88">
                  <c:v>3.411216721724486E-2</c:v>
                </c:pt>
                <c:pt idx="90">
                  <c:v>4.5223421147966292E-2</c:v>
                </c:pt>
                <c:pt idx="92">
                  <c:v>3.2212806210736744E-2</c:v>
                </c:pt>
                <c:pt idx="93">
                  <c:v>4.3930686166277155E-2</c:v>
                </c:pt>
                <c:pt idx="94">
                  <c:v>3.4769075849908404E-2</c:v>
                </c:pt>
                <c:pt idx="95">
                  <c:v>3.4769075849908404E-2</c:v>
                </c:pt>
                <c:pt idx="96">
                  <c:v>4.9618080469372217E-2</c:v>
                </c:pt>
                <c:pt idx="99">
                  <c:v>4.9684267018164974E-2</c:v>
                </c:pt>
                <c:pt idx="100">
                  <c:v>2.7598172848229297E-2</c:v>
                </c:pt>
                <c:pt idx="102">
                  <c:v>3.3871000188810285E-2</c:v>
                </c:pt>
                <c:pt idx="103">
                  <c:v>4.2501463722146582E-2</c:v>
                </c:pt>
                <c:pt idx="104">
                  <c:v>4.1784906017710455E-2</c:v>
                </c:pt>
                <c:pt idx="105">
                  <c:v>4.8784906015498564E-2</c:v>
                </c:pt>
                <c:pt idx="106">
                  <c:v>4.7255081466573756E-2</c:v>
                </c:pt>
                <c:pt idx="107">
                  <c:v>3.2755742598965298E-2</c:v>
                </c:pt>
                <c:pt idx="109">
                  <c:v>5.5321304927929305E-2</c:v>
                </c:pt>
                <c:pt idx="110">
                  <c:v>4.5953090702823829E-2</c:v>
                </c:pt>
                <c:pt idx="111">
                  <c:v>4.4678904203465208E-2</c:v>
                </c:pt>
                <c:pt idx="113">
                  <c:v>4.9027247689082287E-2</c:v>
                </c:pt>
                <c:pt idx="115">
                  <c:v>4.3376913432439324E-2</c:v>
                </c:pt>
                <c:pt idx="116">
                  <c:v>3.5452392687147949E-2</c:v>
                </c:pt>
                <c:pt idx="118">
                  <c:v>4.4387491485395003E-2</c:v>
                </c:pt>
                <c:pt idx="119">
                  <c:v>5.0639125853194855E-2</c:v>
                </c:pt>
                <c:pt idx="120">
                  <c:v>4.2357005811936688E-2</c:v>
                </c:pt>
                <c:pt idx="122">
                  <c:v>4.0055015051621012E-2</c:v>
                </c:pt>
                <c:pt idx="123">
                  <c:v>4.4044400114216842E-2</c:v>
                </c:pt>
                <c:pt idx="124">
                  <c:v>3.9110623569285963E-2</c:v>
                </c:pt>
                <c:pt idx="125">
                  <c:v>4.0033785167906899E-2</c:v>
                </c:pt>
                <c:pt idx="126">
                  <c:v>2.5100008628214709E-2</c:v>
                </c:pt>
                <c:pt idx="127">
                  <c:v>4.0252326260088012E-2</c:v>
                </c:pt>
                <c:pt idx="128">
                  <c:v>3.4665570950892288E-2</c:v>
                </c:pt>
                <c:pt idx="130">
                  <c:v>4.3731794401537627E-2</c:v>
                </c:pt>
                <c:pt idx="131">
                  <c:v>3.9004621765343472E-2</c:v>
                </c:pt>
                <c:pt idx="132">
                  <c:v>4.7060230273928028E-2</c:v>
                </c:pt>
                <c:pt idx="133">
                  <c:v>4.8898619948886335E-2</c:v>
                </c:pt>
                <c:pt idx="134">
                  <c:v>3.7681401110603474E-2</c:v>
                </c:pt>
                <c:pt idx="136">
                  <c:v>3.7530405737925321E-2</c:v>
                </c:pt>
                <c:pt idx="150">
                  <c:v>3.9566106621350627E-2</c:v>
                </c:pt>
                <c:pt idx="151">
                  <c:v>4.4566106618731283E-2</c:v>
                </c:pt>
                <c:pt idx="152">
                  <c:v>3.434888777701417E-2</c:v>
                </c:pt>
                <c:pt idx="153">
                  <c:v>3.813166894542519E-2</c:v>
                </c:pt>
                <c:pt idx="154">
                  <c:v>3.669723127677571E-2</c:v>
                </c:pt>
                <c:pt idx="155">
                  <c:v>3.3480012440122664E-2</c:v>
                </c:pt>
                <c:pt idx="156">
                  <c:v>3.1698553531896323E-2</c:v>
                </c:pt>
                <c:pt idx="160">
                  <c:v>3.383893397403881E-2</c:v>
                </c:pt>
                <c:pt idx="163">
                  <c:v>2.2441556342528202E-2</c:v>
                </c:pt>
                <c:pt idx="164">
                  <c:v>3.2581936779024545E-2</c:v>
                </c:pt>
                <c:pt idx="169">
                  <c:v>3.3582575772015844E-2</c:v>
                </c:pt>
                <c:pt idx="170">
                  <c:v>3.455277337343432E-2</c:v>
                </c:pt>
                <c:pt idx="179">
                  <c:v>2.8148101198894437E-2</c:v>
                </c:pt>
                <c:pt idx="181">
                  <c:v>4.0078557351080235E-2</c:v>
                </c:pt>
                <c:pt idx="198">
                  <c:v>2.5796378271479625E-2</c:v>
                </c:pt>
                <c:pt idx="216">
                  <c:v>2.2490949027996976E-2</c:v>
                </c:pt>
                <c:pt idx="217">
                  <c:v>2.2790949027694296E-2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4B-41D0-92F7-7227AD66EB7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">
                  <c:v>2.4999999986903276E-3</c:v>
                </c:pt>
                <c:pt idx="2">
                  <c:v>5.9145669438294135E-3</c:v>
                </c:pt>
                <c:pt idx="3">
                  <c:v>-2.0686770069005433E-2</c:v>
                </c:pt>
                <c:pt idx="5">
                  <c:v>6.6840148574556224E-3</c:v>
                </c:pt>
                <c:pt idx="7">
                  <c:v>1.7730330688209506E-2</c:v>
                </c:pt>
                <c:pt idx="8">
                  <c:v>3.0786741772317328E-3</c:v>
                </c:pt>
                <c:pt idx="9">
                  <c:v>1.3964296042104252E-2</c:v>
                </c:pt>
                <c:pt idx="10">
                  <c:v>2.0924517695675604E-2</c:v>
                </c:pt>
                <c:pt idx="11">
                  <c:v>2.3337762380833738E-2</c:v>
                </c:pt>
                <c:pt idx="13">
                  <c:v>2.0490080016315915E-2</c:v>
                </c:pt>
                <c:pt idx="16">
                  <c:v>2.2055642344639637E-2</c:v>
                </c:pt>
                <c:pt idx="19">
                  <c:v>2.3621204672963358E-2</c:v>
                </c:pt>
                <c:pt idx="23">
                  <c:v>2.5913902747561224E-2</c:v>
                </c:pt>
                <c:pt idx="25">
                  <c:v>2.2176152058818843E-2</c:v>
                </c:pt>
                <c:pt idx="27">
                  <c:v>2.2459594350948464E-2</c:v>
                </c:pt>
                <c:pt idx="29">
                  <c:v>2.3080765196937136E-2</c:v>
                </c:pt>
                <c:pt idx="30">
                  <c:v>2.5003243528772146E-2</c:v>
                </c:pt>
                <c:pt idx="31">
                  <c:v>2.5400591643119697E-2</c:v>
                </c:pt>
                <c:pt idx="32">
                  <c:v>2.5613836332922801E-2</c:v>
                </c:pt>
                <c:pt idx="34">
                  <c:v>2.4963502073660493E-2</c:v>
                </c:pt>
                <c:pt idx="35">
                  <c:v>1.9107210289803334E-2</c:v>
                </c:pt>
                <c:pt idx="37">
                  <c:v>2.5663479937065858E-2</c:v>
                </c:pt>
                <c:pt idx="40">
                  <c:v>1.0011823425884359E-2</c:v>
                </c:pt>
                <c:pt idx="41">
                  <c:v>2.8672735723375808E-2</c:v>
                </c:pt>
                <c:pt idx="42">
                  <c:v>3.170979575952515E-2</c:v>
                </c:pt>
                <c:pt idx="51">
                  <c:v>2.9534191067796201E-2</c:v>
                </c:pt>
                <c:pt idx="53">
                  <c:v>3.3788477325288113E-2</c:v>
                </c:pt>
                <c:pt idx="55">
                  <c:v>3.3171919618325774E-2</c:v>
                </c:pt>
                <c:pt idx="59">
                  <c:v>3.3687794064462651E-2</c:v>
                </c:pt>
                <c:pt idx="89">
                  <c:v>4.7243291875929572E-2</c:v>
                </c:pt>
                <c:pt idx="91">
                  <c:v>3.296446271269815E-2</c:v>
                </c:pt>
                <c:pt idx="97">
                  <c:v>3.712533073121449E-2</c:v>
                </c:pt>
                <c:pt idx="98">
                  <c:v>3.742533073091181E-2</c:v>
                </c:pt>
                <c:pt idx="101">
                  <c:v>3.7851151602808386E-2</c:v>
                </c:pt>
                <c:pt idx="108">
                  <c:v>3.7338523761718534E-2</c:v>
                </c:pt>
                <c:pt idx="112">
                  <c:v>3.7753075950604398E-2</c:v>
                </c:pt>
                <c:pt idx="114">
                  <c:v>3.7984861730365083E-2</c:v>
                </c:pt>
                <c:pt idx="117">
                  <c:v>3.7557027957518585E-2</c:v>
                </c:pt>
                <c:pt idx="121">
                  <c:v>3.6892765732773114E-2</c:v>
                </c:pt>
                <c:pt idx="129">
                  <c:v>3.633179440657841E-2</c:v>
                </c:pt>
                <c:pt idx="135">
                  <c:v>3.5464843407680746E-2</c:v>
                </c:pt>
                <c:pt idx="137">
                  <c:v>3.3331066857499536E-2</c:v>
                </c:pt>
                <c:pt idx="138">
                  <c:v>3.8231066857406404E-2</c:v>
                </c:pt>
                <c:pt idx="139">
                  <c:v>4.1631066858826671E-2</c:v>
                </c:pt>
                <c:pt idx="140">
                  <c:v>3.5520451921911445E-2</c:v>
                </c:pt>
                <c:pt idx="141">
                  <c:v>3.5469456539431121E-2</c:v>
                </c:pt>
                <c:pt idx="142">
                  <c:v>3.6369456538523082E-2</c:v>
                </c:pt>
                <c:pt idx="143">
                  <c:v>2.7975399301794823E-2</c:v>
                </c:pt>
                <c:pt idx="144">
                  <c:v>4.1875399307173211E-2</c:v>
                </c:pt>
                <c:pt idx="145">
                  <c:v>4.3975399305054452E-2</c:v>
                </c:pt>
                <c:pt idx="146">
                  <c:v>3.4811159239325207E-2</c:v>
                </c:pt>
                <c:pt idx="147">
                  <c:v>3.6911159237206448E-2</c:v>
                </c:pt>
                <c:pt idx="148">
                  <c:v>4.1541622769727837E-2</c:v>
                </c:pt>
                <c:pt idx="149">
                  <c:v>4.2941622763464693E-2</c:v>
                </c:pt>
                <c:pt idx="157">
                  <c:v>3.4329465830523986E-2</c:v>
                </c:pt>
                <c:pt idx="158">
                  <c:v>3.4599465827341191E-2</c:v>
                </c:pt>
                <c:pt idx="159">
                  <c:v>3.5449465831334237E-2</c:v>
                </c:pt>
                <c:pt idx="161">
                  <c:v>3.1870895210886374E-2</c:v>
                </c:pt>
                <c:pt idx="162">
                  <c:v>3.1838775175856426E-2</c:v>
                </c:pt>
                <c:pt idx="166">
                  <c:v>3.0890941408870276E-2</c:v>
                </c:pt>
                <c:pt idx="167">
                  <c:v>3.1700941406597849E-2</c:v>
                </c:pt>
                <c:pt idx="168">
                  <c:v>3.1086549912288319E-2</c:v>
                </c:pt>
                <c:pt idx="171">
                  <c:v>1.9928932189941406E-2</c:v>
                </c:pt>
                <c:pt idx="172">
                  <c:v>3.0935554532334208E-2</c:v>
                </c:pt>
                <c:pt idx="173">
                  <c:v>3.0901116857421584E-2</c:v>
                </c:pt>
                <c:pt idx="174">
                  <c:v>3.200177798862569E-2</c:v>
                </c:pt>
                <c:pt idx="175">
                  <c:v>3.4884559150668792E-2</c:v>
                </c:pt>
                <c:pt idx="177">
                  <c:v>3.0543480686901603E-2</c:v>
                </c:pt>
                <c:pt idx="182">
                  <c:v>5.3354716168541927E-2</c:v>
                </c:pt>
                <c:pt idx="183">
                  <c:v>2.9579218469734769E-2</c:v>
                </c:pt>
                <c:pt idx="184">
                  <c:v>2.7644780791888479E-2</c:v>
                </c:pt>
                <c:pt idx="185">
                  <c:v>2.8044780796335544E-2</c:v>
                </c:pt>
                <c:pt idx="189">
                  <c:v>2.7152045819093473E-2</c:v>
                </c:pt>
                <c:pt idx="190">
                  <c:v>2.7652045821014326E-2</c:v>
                </c:pt>
                <c:pt idx="192">
                  <c:v>3.0000389320775867E-2</c:v>
                </c:pt>
                <c:pt idx="197">
                  <c:v>2.8295739277382381E-2</c:v>
                </c:pt>
                <c:pt idx="199">
                  <c:v>2.7012267470126972E-2</c:v>
                </c:pt>
                <c:pt idx="201">
                  <c:v>2.9387085582129657E-2</c:v>
                </c:pt>
                <c:pt idx="202">
                  <c:v>2.9584433694253676E-2</c:v>
                </c:pt>
                <c:pt idx="203">
                  <c:v>2.7060592510679271E-2</c:v>
                </c:pt>
                <c:pt idx="204">
                  <c:v>2.5802313655731268E-2</c:v>
                </c:pt>
                <c:pt idx="207">
                  <c:v>2.6038051444629673E-2</c:v>
                </c:pt>
                <c:pt idx="211">
                  <c:v>2.3966487315192353E-2</c:v>
                </c:pt>
                <c:pt idx="213">
                  <c:v>2.4132049635227304E-2</c:v>
                </c:pt>
                <c:pt idx="218">
                  <c:v>2.4827370085404254E-2</c:v>
                </c:pt>
                <c:pt idx="219">
                  <c:v>2.2634635104623158E-2</c:v>
                </c:pt>
                <c:pt idx="220">
                  <c:v>2.1247879798465874E-2</c:v>
                </c:pt>
                <c:pt idx="221">
                  <c:v>2.1166420890949667E-2</c:v>
                </c:pt>
                <c:pt idx="222">
                  <c:v>2.2096884422353469E-2</c:v>
                </c:pt>
                <c:pt idx="224">
                  <c:v>2.1973685907141771E-2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4B-41D0-92F7-7227AD66EB7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69">
                  <c:v>3.3484458901511971E-2</c:v>
                </c:pt>
                <c:pt idx="70">
                  <c:v>3.3984458903432824E-2</c:v>
                </c:pt>
                <c:pt idx="165">
                  <c:v>1.5482597911613993E-2</c:v>
                </c:pt>
                <c:pt idx="178">
                  <c:v>3.0310365269542672E-2</c:v>
                </c:pt>
                <c:pt idx="180">
                  <c:v>2.9799089199514128E-2</c:v>
                </c:pt>
                <c:pt idx="186">
                  <c:v>3.0054780792852398E-2</c:v>
                </c:pt>
                <c:pt idx="187">
                  <c:v>3.064145302050747E-2</c:v>
                </c:pt>
                <c:pt idx="188">
                  <c:v>2.7972577678156085E-2</c:v>
                </c:pt>
                <c:pt idx="191">
                  <c:v>2.7839462258270942E-2</c:v>
                </c:pt>
                <c:pt idx="193">
                  <c:v>3.8200389317353256E-2</c:v>
                </c:pt>
                <c:pt idx="194">
                  <c:v>2.7473170484881848E-2</c:v>
                </c:pt>
                <c:pt idx="195">
                  <c:v>2.7883170485438313E-2</c:v>
                </c:pt>
                <c:pt idx="196">
                  <c:v>2.8295739277382381E-2</c:v>
                </c:pt>
                <c:pt idx="200">
                  <c:v>2.6626834420312662E-2</c:v>
                </c:pt>
                <c:pt idx="206">
                  <c:v>2.5583089292922523E-2</c:v>
                </c:pt>
                <c:pt idx="208">
                  <c:v>2.5513530687021557E-2</c:v>
                </c:pt>
                <c:pt idx="209">
                  <c:v>2.4640666437335312E-2</c:v>
                </c:pt>
                <c:pt idx="210">
                  <c:v>2.3866487310442608E-2</c:v>
                </c:pt>
                <c:pt idx="212">
                  <c:v>2.4032049637753516E-2</c:v>
                </c:pt>
                <c:pt idx="214">
                  <c:v>2.4620127202069853E-2</c:v>
                </c:pt>
                <c:pt idx="215">
                  <c:v>2.1681700622139033E-2</c:v>
                </c:pt>
                <c:pt idx="223">
                  <c:v>2.1973685907141771E-2</c:v>
                </c:pt>
                <c:pt idx="225">
                  <c:v>2.0323998032836244E-2</c:v>
                </c:pt>
                <c:pt idx="226">
                  <c:v>2.0255852134141605E-2</c:v>
                </c:pt>
                <c:pt idx="227">
                  <c:v>2.1408762571809348E-2</c:v>
                </c:pt>
                <c:pt idx="228">
                  <c:v>2.1891543736273888E-2</c:v>
                </c:pt>
                <c:pt idx="229">
                  <c:v>2.0885564073978458E-2</c:v>
                </c:pt>
                <c:pt idx="230">
                  <c:v>2.0613375709217507E-2</c:v>
                </c:pt>
                <c:pt idx="231">
                  <c:v>2.0796156873984728E-2</c:v>
                </c:pt>
                <c:pt idx="232">
                  <c:v>1.958686418220168E-2</c:v>
                </c:pt>
                <c:pt idx="233">
                  <c:v>1.8788171677442733E-2</c:v>
                </c:pt>
                <c:pt idx="234">
                  <c:v>1.8641811577253975E-2</c:v>
                </c:pt>
                <c:pt idx="235">
                  <c:v>1.8362982409598771E-2</c:v>
                </c:pt>
                <c:pt idx="236">
                  <c:v>1.8362982409598771E-2</c:v>
                </c:pt>
                <c:pt idx="237">
                  <c:v>1.8562982411822304E-2</c:v>
                </c:pt>
                <c:pt idx="238">
                  <c:v>1.8063643547066022E-2</c:v>
                </c:pt>
                <c:pt idx="239">
                  <c:v>2.1524570598558057E-2</c:v>
                </c:pt>
                <c:pt idx="240">
                  <c:v>1.7770908569218591E-2</c:v>
                </c:pt>
                <c:pt idx="241">
                  <c:v>1.6502694350492675E-2</c:v>
                </c:pt>
                <c:pt idx="242">
                  <c:v>1.6033819236326963E-2</c:v>
                </c:pt>
                <c:pt idx="243">
                  <c:v>1.829474612895865E-2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4B-41D0-92F7-7227AD66EB7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4B-41D0-92F7-7227AD66EB7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4B-41D0-92F7-7227AD66EB7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8">
                    <c:v>0</c:v>
                  </c:pt>
                  <c:pt idx="49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9">
                    <c:v>0</c:v>
                  </c:pt>
                  <c:pt idx="6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4B-41D0-92F7-7227AD66EB7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">
                  <c:v>7.9444413837963107E-2</c:v>
                </c:pt>
                <c:pt idx="2">
                  <c:v>7.9361871287300129E-2</c:v>
                </c:pt>
                <c:pt idx="3">
                  <c:v>7.8963175193531784E-2</c:v>
                </c:pt>
                <c:pt idx="4">
                  <c:v>7.7992910871587717E-2</c:v>
                </c:pt>
                <c:pt idx="5">
                  <c:v>7.6541407905212328E-2</c:v>
                </c:pt>
                <c:pt idx="6">
                  <c:v>7.6541407905212328E-2</c:v>
                </c:pt>
                <c:pt idx="7">
                  <c:v>7.5209825248290688E-2</c:v>
                </c:pt>
                <c:pt idx="8">
                  <c:v>7.5181791929197606E-2</c:v>
                </c:pt>
                <c:pt idx="9">
                  <c:v>6.0177736587930936E-2</c:v>
                </c:pt>
                <c:pt idx="10">
                  <c:v>5.8799431732520821E-2</c:v>
                </c:pt>
                <c:pt idx="11">
                  <c:v>5.878852988620685E-2</c:v>
                </c:pt>
                <c:pt idx="12">
                  <c:v>5.8780742853125428E-2</c:v>
                </c:pt>
                <c:pt idx="13">
                  <c:v>5.8780742853125428E-2</c:v>
                </c:pt>
                <c:pt idx="14">
                  <c:v>5.8780742853125428E-2</c:v>
                </c:pt>
                <c:pt idx="15">
                  <c:v>5.8762053973730043E-2</c:v>
                </c:pt>
                <c:pt idx="16">
                  <c:v>5.8762053973730043E-2</c:v>
                </c:pt>
                <c:pt idx="17">
                  <c:v>5.8762053973730043E-2</c:v>
                </c:pt>
                <c:pt idx="18">
                  <c:v>5.874336509433465E-2</c:v>
                </c:pt>
                <c:pt idx="19">
                  <c:v>5.874336509433465E-2</c:v>
                </c:pt>
                <c:pt idx="20">
                  <c:v>5.874336509433465E-2</c:v>
                </c:pt>
                <c:pt idx="21">
                  <c:v>5.874336509433465E-2</c:v>
                </c:pt>
                <c:pt idx="22">
                  <c:v>5.874336509433465E-2</c:v>
                </c:pt>
                <c:pt idx="23">
                  <c:v>5.8196715372019453E-2</c:v>
                </c:pt>
                <c:pt idx="24">
                  <c:v>5.8196715372019453E-2</c:v>
                </c:pt>
                <c:pt idx="25">
                  <c:v>5.8121959854437889E-2</c:v>
                </c:pt>
                <c:pt idx="26">
                  <c:v>5.8076795062565689E-2</c:v>
                </c:pt>
                <c:pt idx="27">
                  <c:v>5.8076795062565689E-2</c:v>
                </c:pt>
                <c:pt idx="28">
                  <c:v>5.8076795062565689E-2</c:v>
                </c:pt>
                <c:pt idx="29">
                  <c:v>5.7400880591099039E-2</c:v>
                </c:pt>
                <c:pt idx="30">
                  <c:v>5.6182988617166037E-2</c:v>
                </c:pt>
                <c:pt idx="31">
                  <c:v>5.6091101626805362E-2</c:v>
                </c:pt>
                <c:pt idx="32">
                  <c:v>5.6080199780491391E-2</c:v>
                </c:pt>
                <c:pt idx="33">
                  <c:v>5.6041264615084324E-2</c:v>
                </c:pt>
                <c:pt idx="34">
                  <c:v>5.5980525757049301E-2</c:v>
                </c:pt>
                <c:pt idx="35">
                  <c:v>5.5968066504119035E-2</c:v>
                </c:pt>
                <c:pt idx="36">
                  <c:v>5.5275020559873281E-2</c:v>
                </c:pt>
                <c:pt idx="37">
                  <c:v>5.5275020559873281E-2</c:v>
                </c:pt>
                <c:pt idx="38">
                  <c:v>5.5275020559873281E-2</c:v>
                </c:pt>
                <c:pt idx="39">
                  <c:v>5.5256331680477888E-2</c:v>
                </c:pt>
                <c:pt idx="40">
                  <c:v>5.5246987240780185E-2</c:v>
                </c:pt>
                <c:pt idx="41">
                  <c:v>5.4773535629430277E-2</c:v>
                </c:pt>
                <c:pt idx="42">
                  <c:v>5.3943437902951641E-2</c:v>
                </c:pt>
                <c:pt idx="43">
                  <c:v>5.3220801232996509E-2</c:v>
                </c:pt>
                <c:pt idx="44">
                  <c:v>5.2026270358307751E-2</c:v>
                </c:pt>
                <c:pt idx="48">
                  <c:v>5.1203959664910537E-2</c:v>
                </c:pt>
                <c:pt idx="49">
                  <c:v>5.1194615225212833E-2</c:v>
                </c:pt>
                <c:pt idx="51">
                  <c:v>5.0501569280967079E-2</c:v>
                </c:pt>
                <c:pt idx="52">
                  <c:v>5.0501569280967079E-2</c:v>
                </c:pt>
                <c:pt idx="53">
                  <c:v>4.9915984393244815E-2</c:v>
                </c:pt>
                <c:pt idx="54">
                  <c:v>4.9880164041070318E-2</c:v>
                </c:pt>
                <c:pt idx="55">
                  <c:v>4.9870819601372615E-2</c:v>
                </c:pt>
                <c:pt idx="59">
                  <c:v>4.9246299548243291E-2</c:v>
                </c:pt>
                <c:pt idx="63">
                  <c:v>4.918711809682455E-2</c:v>
                </c:pt>
                <c:pt idx="69">
                  <c:v>4.8484727712881093E-2</c:v>
                </c:pt>
                <c:pt idx="80">
                  <c:v>4.7106422857470985E-2</c:v>
                </c:pt>
                <c:pt idx="81">
                  <c:v>4.6421163946306639E-2</c:v>
                </c:pt>
                <c:pt idx="84">
                  <c:v>4.5782627233630767E-2</c:v>
                </c:pt>
                <c:pt idx="89">
                  <c:v>4.5061547970291917E-2</c:v>
                </c:pt>
                <c:pt idx="131">
                  <c:v>3.6791718837831257E-2</c:v>
                </c:pt>
                <c:pt idx="132">
                  <c:v>3.6134493245759992E-2</c:v>
                </c:pt>
                <c:pt idx="133">
                  <c:v>3.5467923213991039E-2</c:v>
                </c:pt>
                <c:pt idx="134">
                  <c:v>3.5458578774293342E-2</c:v>
                </c:pt>
                <c:pt idx="135">
                  <c:v>3.5413413982421149E-2</c:v>
                </c:pt>
                <c:pt idx="136">
                  <c:v>3.5394725103025756E-2</c:v>
                </c:pt>
                <c:pt idx="137">
                  <c:v>3.5358904750851253E-2</c:v>
                </c:pt>
                <c:pt idx="138">
                  <c:v>3.5358904750851253E-2</c:v>
                </c:pt>
                <c:pt idx="139">
                  <c:v>3.5358904750851253E-2</c:v>
                </c:pt>
                <c:pt idx="140">
                  <c:v>3.4756188390349885E-2</c:v>
                </c:pt>
                <c:pt idx="141">
                  <c:v>3.4692334719082299E-2</c:v>
                </c:pt>
                <c:pt idx="142">
                  <c:v>3.4692334719082299E-2</c:v>
                </c:pt>
                <c:pt idx="143">
                  <c:v>3.4134783150453124E-2</c:v>
                </c:pt>
                <c:pt idx="144">
                  <c:v>3.4134783150453124E-2</c:v>
                </c:pt>
                <c:pt idx="145">
                  <c:v>3.4134783150453124E-2</c:v>
                </c:pt>
                <c:pt idx="146">
                  <c:v>3.4081831325499516E-2</c:v>
                </c:pt>
                <c:pt idx="147">
                  <c:v>3.4081831325499516E-2</c:v>
                </c:pt>
                <c:pt idx="148">
                  <c:v>3.4080273918883235E-2</c:v>
                </c:pt>
                <c:pt idx="149">
                  <c:v>3.4080273918883235E-2</c:v>
                </c:pt>
                <c:pt idx="150">
                  <c:v>3.3460426085602755E-2</c:v>
                </c:pt>
                <c:pt idx="151">
                  <c:v>3.3460426085602755E-2</c:v>
                </c:pt>
                <c:pt idx="152">
                  <c:v>3.3451081645905059E-2</c:v>
                </c:pt>
                <c:pt idx="153">
                  <c:v>3.3441737206207363E-2</c:v>
                </c:pt>
                <c:pt idx="154">
                  <c:v>3.342304832681197E-2</c:v>
                </c:pt>
                <c:pt idx="155">
                  <c:v>3.3413703887114274E-2</c:v>
                </c:pt>
                <c:pt idx="156">
                  <c:v>3.335140762246297E-2</c:v>
                </c:pt>
                <c:pt idx="157">
                  <c:v>3.2877956011113055E-2</c:v>
                </c:pt>
                <c:pt idx="158">
                  <c:v>3.2877956011113055E-2</c:v>
                </c:pt>
                <c:pt idx="159">
                  <c:v>3.2877956011113055E-2</c:v>
                </c:pt>
                <c:pt idx="160">
                  <c:v>3.2812544933229187E-2</c:v>
                </c:pt>
                <c:pt idx="161">
                  <c:v>3.1999578679529662E-2</c:v>
                </c:pt>
                <c:pt idx="162">
                  <c:v>3.1973102767052862E-2</c:v>
                </c:pt>
                <c:pt idx="163">
                  <c:v>3.1963758327355166E-2</c:v>
                </c:pt>
                <c:pt idx="164">
                  <c:v>3.1424895638121383E-2</c:v>
                </c:pt>
                <c:pt idx="165">
                  <c:v>3.138907528594688E-2</c:v>
                </c:pt>
                <c:pt idx="166">
                  <c:v>3.1361041966853791E-2</c:v>
                </c:pt>
                <c:pt idx="167">
                  <c:v>3.1361041966853791E-2</c:v>
                </c:pt>
                <c:pt idx="168">
                  <c:v>3.0703816374782533E-2</c:v>
                </c:pt>
                <c:pt idx="169">
                  <c:v>3.0683570088770859E-2</c:v>
                </c:pt>
                <c:pt idx="170">
                  <c:v>3.0649307143212644E-2</c:v>
                </c:pt>
                <c:pt idx="171">
                  <c:v>3.0645413626671933E-2</c:v>
                </c:pt>
                <c:pt idx="172">
                  <c:v>3.0639962703514947E-2</c:v>
                </c:pt>
                <c:pt idx="173">
                  <c:v>3.0621273824119555E-2</c:v>
                </c:pt>
                <c:pt idx="174">
                  <c:v>3.0585453471945051E-2</c:v>
                </c:pt>
                <c:pt idx="175">
                  <c:v>3.0576109032247355E-2</c:v>
                </c:pt>
                <c:pt idx="176">
                  <c:v>3.0003762100763498E-2</c:v>
                </c:pt>
                <c:pt idx="177">
                  <c:v>2.9974950078362268E-2</c:v>
                </c:pt>
                <c:pt idx="178">
                  <c:v>2.9884620494617882E-2</c:v>
                </c:pt>
                <c:pt idx="179">
                  <c:v>2.9489039214082094E-2</c:v>
                </c:pt>
                <c:pt idx="180">
                  <c:v>2.9317724486291011E-2</c:v>
                </c:pt>
                <c:pt idx="181">
                  <c:v>2.9252313408407137E-2</c:v>
                </c:pt>
                <c:pt idx="182">
                  <c:v>2.9248419891866433E-2</c:v>
                </c:pt>
                <c:pt idx="183">
                  <c:v>2.921649305623264E-2</c:v>
                </c:pt>
                <c:pt idx="184">
                  <c:v>2.9197804176837247E-2</c:v>
                </c:pt>
                <c:pt idx="185">
                  <c:v>2.9197804176837247E-2</c:v>
                </c:pt>
                <c:pt idx="186">
                  <c:v>2.9197804176837247E-2</c:v>
                </c:pt>
                <c:pt idx="187">
                  <c:v>2.8671400740533724E-2</c:v>
                </c:pt>
                <c:pt idx="188">
                  <c:v>2.8634022981742946E-2</c:v>
                </c:pt>
                <c:pt idx="189">
                  <c:v>2.8568611903859072E-2</c:v>
                </c:pt>
                <c:pt idx="190">
                  <c:v>2.8568611903859072E-2</c:v>
                </c:pt>
                <c:pt idx="191">
                  <c:v>2.8543693397998553E-2</c:v>
                </c:pt>
                <c:pt idx="192">
                  <c:v>2.854057858476599E-2</c:v>
                </c:pt>
                <c:pt idx="193">
                  <c:v>2.854057858476599E-2</c:v>
                </c:pt>
                <c:pt idx="194">
                  <c:v>2.8531234145068293E-2</c:v>
                </c:pt>
                <c:pt idx="195">
                  <c:v>2.8531234145068293E-2</c:v>
                </c:pt>
                <c:pt idx="196">
                  <c:v>2.8085815852811467E-2</c:v>
                </c:pt>
                <c:pt idx="197">
                  <c:v>2.8085815852811467E-2</c:v>
                </c:pt>
                <c:pt idx="198">
                  <c:v>2.7344490303460943E-2</c:v>
                </c:pt>
                <c:pt idx="199">
                  <c:v>2.7190307048448964E-2</c:v>
                </c:pt>
                <c:pt idx="200">
                  <c:v>2.7107764497785986E-2</c:v>
                </c:pt>
                <c:pt idx="201">
                  <c:v>2.6670133238610574E-2</c:v>
                </c:pt>
                <c:pt idx="202">
                  <c:v>2.65782462482499E-2</c:v>
                </c:pt>
                <c:pt idx="203">
                  <c:v>2.6574352731709189E-2</c:v>
                </c:pt>
                <c:pt idx="204">
                  <c:v>2.6551770335773092E-2</c:v>
                </c:pt>
                <c:pt idx="205">
                  <c:v>2.6521400906755581E-2</c:v>
                </c:pt>
                <c:pt idx="206">
                  <c:v>2.5944381755422873E-2</c:v>
                </c:pt>
                <c:pt idx="207">
                  <c:v>2.5793313313643464E-2</c:v>
                </c:pt>
                <c:pt idx="208">
                  <c:v>2.523731915163057E-2</c:v>
                </c:pt>
                <c:pt idx="209">
                  <c:v>2.4709358308710766E-2</c:v>
                </c:pt>
                <c:pt idx="210">
                  <c:v>2.4488206569198631E-2</c:v>
                </c:pt>
                <c:pt idx="211">
                  <c:v>2.4488206569198631E-2</c:v>
                </c:pt>
                <c:pt idx="212">
                  <c:v>2.4469517689803245E-2</c:v>
                </c:pt>
                <c:pt idx="213">
                  <c:v>2.4469517689803245E-2</c:v>
                </c:pt>
                <c:pt idx="214">
                  <c:v>2.4408778831768223E-2</c:v>
                </c:pt>
                <c:pt idx="215">
                  <c:v>2.3899506868243804E-2</c:v>
                </c:pt>
                <c:pt idx="216">
                  <c:v>2.3162853538742131E-2</c:v>
                </c:pt>
                <c:pt idx="217">
                  <c:v>2.3162853538742131E-2</c:v>
                </c:pt>
                <c:pt idx="218">
                  <c:v>2.3074081361614027E-2</c:v>
                </c:pt>
                <c:pt idx="219">
                  <c:v>2.2444889088635851E-2</c:v>
                </c:pt>
                <c:pt idx="220">
                  <c:v>2.2433987242321873E-2</c:v>
                </c:pt>
                <c:pt idx="221">
                  <c:v>2.2371690977670569E-2</c:v>
                </c:pt>
                <c:pt idx="222">
                  <c:v>2.2370133571054281E-2</c:v>
                </c:pt>
                <c:pt idx="223">
                  <c:v>2.1742498704692394E-2</c:v>
                </c:pt>
                <c:pt idx="224">
                  <c:v>2.1742498704692394E-2</c:v>
                </c:pt>
                <c:pt idx="225">
                  <c:v>2.1136667530958456E-2</c:v>
                </c:pt>
                <c:pt idx="226">
                  <c:v>2.1130437904493322E-2</c:v>
                </c:pt>
                <c:pt idx="227">
                  <c:v>2.1019862034737262E-2</c:v>
                </c:pt>
                <c:pt idx="228">
                  <c:v>2.1010517595039566E-2</c:v>
                </c:pt>
                <c:pt idx="229">
                  <c:v>2.0392227168375368E-2</c:v>
                </c:pt>
                <c:pt idx="230">
                  <c:v>2.0298782771398412E-2</c:v>
                </c:pt>
                <c:pt idx="231">
                  <c:v>2.0289438331700715E-2</c:v>
                </c:pt>
                <c:pt idx="232">
                  <c:v>1.9615081266850347E-2</c:v>
                </c:pt>
                <c:pt idx="233">
                  <c:v>1.9073103764383995E-2</c:v>
                </c:pt>
                <c:pt idx="234">
                  <c:v>1.8993676026953586E-2</c:v>
                </c:pt>
                <c:pt idx="235">
                  <c:v>1.8317761555486929E-2</c:v>
                </c:pt>
                <c:pt idx="236">
                  <c:v>1.8317761555486929E-2</c:v>
                </c:pt>
                <c:pt idx="237">
                  <c:v>1.8317761555486929E-2</c:v>
                </c:pt>
                <c:pt idx="238">
                  <c:v>1.8281941203312432E-2</c:v>
                </c:pt>
                <c:pt idx="239">
                  <c:v>1.8278826390079869E-2</c:v>
                </c:pt>
                <c:pt idx="240">
                  <c:v>1.7652748930334257E-2</c:v>
                </c:pt>
                <c:pt idx="241">
                  <c:v>1.7579550819368975E-2</c:v>
                </c:pt>
                <c:pt idx="242">
                  <c:v>1.7542173060578189E-2</c:v>
                </c:pt>
                <c:pt idx="243">
                  <c:v>1.7539058247345626E-2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4B-41D0-92F7-7227AD66EB7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Active!$F$21:$F$990</c:f>
              <c:numCache>
                <c:formatCode>General</c:formatCode>
                <c:ptCount val="970"/>
                <c:pt idx="0">
                  <c:v>0</c:v>
                </c:pt>
                <c:pt idx="1">
                  <c:v>0</c:v>
                </c:pt>
                <c:pt idx="2">
                  <c:v>53</c:v>
                </c:pt>
                <c:pt idx="3">
                  <c:v>309</c:v>
                </c:pt>
                <c:pt idx="4">
                  <c:v>932</c:v>
                </c:pt>
                <c:pt idx="5">
                  <c:v>1864</c:v>
                </c:pt>
                <c:pt idx="6">
                  <c:v>1864</c:v>
                </c:pt>
                <c:pt idx="7">
                  <c:v>2719</c:v>
                </c:pt>
                <c:pt idx="8">
                  <c:v>2737</c:v>
                </c:pt>
                <c:pt idx="9">
                  <c:v>12371</c:v>
                </c:pt>
                <c:pt idx="10">
                  <c:v>13256</c:v>
                </c:pt>
                <c:pt idx="11">
                  <c:v>13263</c:v>
                </c:pt>
                <c:pt idx="12">
                  <c:v>13268</c:v>
                </c:pt>
                <c:pt idx="13">
                  <c:v>13268</c:v>
                </c:pt>
                <c:pt idx="14">
                  <c:v>13268</c:v>
                </c:pt>
                <c:pt idx="15">
                  <c:v>13280</c:v>
                </c:pt>
                <c:pt idx="16">
                  <c:v>13280</c:v>
                </c:pt>
                <c:pt idx="17">
                  <c:v>13280</c:v>
                </c:pt>
                <c:pt idx="18">
                  <c:v>13292</c:v>
                </c:pt>
                <c:pt idx="19">
                  <c:v>13292</c:v>
                </c:pt>
                <c:pt idx="20">
                  <c:v>13292</c:v>
                </c:pt>
                <c:pt idx="21">
                  <c:v>13292</c:v>
                </c:pt>
                <c:pt idx="22">
                  <c:v>13292</c:v>
                </c:pt>
                <c:pt idx="23">
                  <c:v>13643</c:v>
                </c:pt>
                <c:pt idx="24">
                  <c:v>13643</c:v>
                </c:pt>
                <c:pt idx="25">
                  <c:v>13691</c:v>
                </c:pt>
                <c:pt idx="26">
                  <c:v>13720</c:v>
                </c:pt>
                <c:pt idx="27">
                  <c:v>13720</c:v>
                </c:pt>
                <c:pt idx="28">
                  <c:v>13720</c:v>
                </c:pt>
                <c:pt idx="29">
                  <c:v>14154</c:v>
                </c:pt>
                <c:pt idx="30">
                  <c:v>14936</c:v>
                </c:pt>
                <c:pt idx="31">
                  <c:v>14995</c:v>
                </c:pt>
                <c:pt idx="32">
                  <c:v>15002</c:v>
                </c:pt>
                <c:pt idx="33">
                  <c:v>15027</c:v>
                </c:pt>
                <c:pt idx="34">
                  <c:v>15066</c:v>
                </c:pt>
                <c:pt idx="35">
                  <c:v>15074</c:v>
                </c:pt>
                <c:pt idx="36">
                  <c:v>15519</c:v>
                </c:pt>
                <c:pt idx="37">
                  <c:v>15519</c:v>
                </c:pt>
                <c:pt idx="38">
                  <c:v>15519</c:v>
                </c:pt>
                <c:pt idx="39">
                  <c:v>15531</c:v>
                </c:pt>
                <c:pt idx="40">
                  <c:v>15537</c:v>
                </c:pt>
                <c:pt idx="41">
                  <c:v>15841</c:v>
                </c:pt>
                <c:pt idx="42">
                  <c:v>16374</c:v>
                </c:pt>
                <c:pt idx="43">
                  <c:v>16838</c:v>
                </c:pt>
                <c:pt idx="44">
                  <c:v>17605</c:v>
                </c:pt>
                <c:pt idx="45">
                  <c:v>17647</c:v>
                </c:pt>
                <c:pt idx="46">
                  <c:v>17711</c:v>
                </c:pt>
                <c:pt idx="47">
                  <c:v>17728</c:v>
                </c:pt>
                <c:pt idx="48">
                  <c:v>18133</c:v>
                </c:pt>
                <c:pt idx="49">
                  <c:v>18139</c:v>
                </c:pt>
                <c:pt idx="50">
                  <c:v>18139</c:v>
                </c:pt>
                <c:pt idx="51">
                  <c:v>18584</c:v>
                </c:pt>
                <c:pt idx="52">
                  <c:v>18584</c:v>
                </c:pt>
                <c:pt idx="53">
                  <c:v>18960</c:v>
                </c:pt>
                <c:pt idx="54">
                  <c:v>18983</c:v>
                </c:pt>
                <c:pt idx="55">
                  <c:v>18989</c:v>
                </c:pt>
                <c:pt idx="56">
                  <c:v>19352</c:v>
                </c:pt>
                <c:pt idx="57">
                  <c:v>19369</c:v>
                </c:pt>
                <c:pt idx="58">
                  <c:v>19381</c:v>
                </c:pt>
                <c:pt idx="59">
                  <c:v>19390</c:v>
                </c:pt>
                <c:pt idx="60">
                  <c:v>19404</c:v>
                </c:pt>
                <c:pt idx="61">
                  <c:v>19422</c:v>
                </c:pt>
                <c:pt idx="62">
                  <c:v>19422</c:v>
                </c:pt>
                <c:pt idx="63">
                  <c:v>19428</c:v>
                </c:pt>
                <c:pt idx="64">
                  <c:v>19475</c:v>
                </c:pt>
                <c:pt idx="65">
                  <c:v>19504</c:v>
                </c:pt>
                <c:pt idx="66">
                  <c:v>19802</c:v>
                </c:pt>
                <c:pt idx="67">
                  <c:v>19874</c:v>
                </c:pt>
                <c:pt idx="68">
                  <c:v>19874</c:v>
                </c:pt>
                <c:pt idx="69">
                  <c:v>19879</c:v>
                </c:pt>
                <c:pt idx="70">
                  <c:v>19879</c:v>
                </c:pt>
                <c:pt idx="71">
                  <c:v>19880</c:v>
                </c:pt>
                <c:pt idx="72">
                  <c:v>19903</c:v>
                </c:pt>
                <c:pt idx="73">
                  <c:v>19909</c:v>
                </c:pt>
                <c:pt idx="74">
                  <c:v>19915</c:v>
                </c:pt>
                <c:pt idx="75">
                  <c:v>19915</c:v>
                </c:pt>
                <c:pt idx="76">
                  <c:v>19938</c:v>
                </c:pt>
                <c:pt idx="77">
                  <c:v>19979</c:v>
                </c:pt>
                <c:pt idx="78">
                  <c:v>20337</c:v>
                </c:pt>
                <c:pt idx="79">
                  <c:v>20729</c:v>
                </c:pt>
                <c:pt idx="80">
                  <c:v>20764</c:v>
                </c:pt>
                <c:pt idx="81">
                  <c:v>21204</c:v>
                </c:pt>
                <c:pt idx="82">
                  <c:v>21251</c:v>
                </c:pt>
                <c:pt idx="83">
                  <c:v>21280</c:v>
                </c:pt>
                <c:pt idx="84">
                  <c:v>21614</c:v>
                </c:pt>
                <c:pt idx="85">
                  <c:v>21690</c:v>
                </c:pt>
                <c:pt idx="86">
                  <c:v>22042</c:v>
                </c:pt>
                <c:pt idx="87">
                  <c:v>22053</c:v>
                </c:pt>
                <c:pt idx="88">
                  <c:v>22053</c:v>
                </c:pt>
                <c:pt idx="89">
                  <c:v>22077</c:v>
                </c:pt>
                <c:pt idx="90">
                  <c:v>22142</c:v>
                </c:pt>
                <c:pt idx="91">
                  <c:v>22511</c:v>
                </c:pt>
                <c:pt idx="92">
                  <c:v>22529</c:v>
                </c:pt>
                <c:pt idx="93">
                  <c:v>22546</c:v>
                </c:pt>
                <c:pt idx="94">
                  <c:v>22974</c:v>
                </c:pt>
                <c:pt idx="95">
                  <c:v>22974</c:v>
                </c:pt>
                <c:pt idx="96">
                  <c:v>23015</c:v>
                </c:pt>
                <c:pt idx="97">
                  <c:v>23721</c:v>
                </c:pt>
                <c:pt idx="98">
                  <c:v>23721</c:v>
                </c:pt>
                <c:pt idx="99">
                  <c:v>23805</c:v>
                </c:pt>
                <c:pt idx="100">
                  <c:v>23835</c:v>
                </c:pt>
                <c:pt idx="101">
                  <c:v>23863</c:v>
                </c:pt>
                <c:pt idx="102">
                  <c:v>24251</c:v>
                </c:pt>
                <c:pt idx="103">
                  <c:v>24252</c:v>
                </c:pt>
                <c:pt idx="104">
                  <c:v>24281</c:v>
                </c:pt>
                <c:pt idx="105">
                  <c:v>24281</c:v>
                </c:pt>
                <c:pt idx="106">
                  <c:v>24756</c:v>
                </c:pt>
                <c:pt idx="107">
                  <c:v>24779</c:v>
                </c:pt>
                <c:pt idx="108">
                  <c:v>24785</c:v>
                </c:pt>
                <c:pt idx="109">
                  <c:v>24791</c:v>
                </c:pt>
                <c:pt idx="110">
                  <c:v>24838</c:v>
                </c:pt>
                <c:pt idx="111">
                  <c:v>25131</c:v>
                </c:pt>
                <c:pt idx="112">
                  <c:v>25140</c:v>
                </c:pt>
                <c:pt idx="113">
                  <c:v>25149</c:v>
                </c:pt>
                <c:pt idx="114">
                  <c:v>25187</c:v>
                </c:pt>
                <c:pt idx="115">
                  <c:v>25213</c:v>
                </c:pt>
                <c:pt idx="116">
                  <c:v>25570</c:v>
                </c:pt>
                <c:pt idx="117">
                  <c:v>25580</c:v>
                </c:pt>
                <c:pt idx="118">
                  <c:v>25581</c:v>
                </c:pt>
                <c:pt idx="119">
                  <c:v>26016</c:v>
                </c:pt>
                <c:pt idx="120">
                  <c:v>26033</c:v>
                </c:pt>
                <c:pt idx="121">
                  <c:v>26067</c:v>
                </c:pt>
                <c:pt idx="122">
                  <c:v>26115</c:v>
                </c:pt>
                <c:pt idx="123">
                  <c:v>26502</c:v>
                </c:pt>
                <c:pt idx="124">
                  <c:v>26537</c:v>
                </c:pt>
                <c:pt idx="125">
                  <c:v>26889</c:v>
                </c:pt>
                <c:pt idx="126">
                  <c:v>26924</c:v>
                </c:pt>
                <c:pt idx="127">
                  <c:v>26929</c:v>
                </c:pt>
                <c:pt idx="128">
                  <c:v>26936</c:v>
                </c:pt>
                <c:pt idx="129">
                  <c:v>26971</c:v>
                </c:pt>
                <c:pt idx="130">
                  <c:v>26971</c:v>
                </c:pt>
                <c:pt idx="131">
                  <c:v>27387</c:v>
                </c:pt>
                <c:pt idx="132">
                  <c:v>27809</c:v>
                </c:pt>
                <c:pt idx="133">
                  <c:v>28237</c:v>
                </c:pt>
                <c:pt idx="134">
                  <c:v>28243</c:v>
                </c:pt>
                <c:pt idx="135">
                  <c:v>28272</c:v>
                </c:pt>
                <c:pt idx="136">
                  <c:v>28284</c:v>
                </c:pt>
                <c:pt idx="137">
                  <c:v>28307</c:v>
                </c:pt>
                <c:pt idx="138">
                  <c:v>28307</c:v>
                </c:pt>
                <c:pt idx="139">
                  <c:v>28307</c:v>
                </c:pt>
                <c:pt idx="140">
                  <c:v>28694</c:v>
                </c:pt>
                <c:pt idx="141">
                  <c:v>28735</c:v>
                </c:pt>
                <c:pt idx="142">
                  <c:v>28735</c:v>
                </c:pt>
                <c:pt idx="143">
                  <c:v>29093</c:v>
                </c:pt>
                <c:pt idx="144">
                  <c:v>29093</c:v>
                </c:pt>
                <c:pt idx="145">
                  <c:v>29093</c:v>
                </c:pt>
                <c:pt idx="146">
                  <c:v>29127</c:v>
                </c:pt>
                <c:pt idx="147">
                  <c:v>29127</c:v>
                </c:pt>
                <c:pt idx="148">
                  <c:v>29128</c:v>
                </c:pt>
                <c:pt idx="149">
                  <c:v>29128</c:v>
                </c:pt>
                <c:pt idx="150">
                  <c:v>29526</c:v>
                </c:pt>
                <c:pt idx="151">
                  <c:v>29526</c:v>
                </c:pt>
                <c:pt idx="152">
                  <c:v>29532</c:v>
                </c:pt>
                <c:pt idx="153">
                  <c:v>29538</c:v>
                </c:pt>
                <c:pt idx="154">
                  <c:v>29550</c:v>
                </c:pt>
                <c:pt idx="155">
                  <c:v>29556</c:v>
                </c:pt>
                <c:pt idx="156">
                  <c:v>29596</c:v>
                </c:pt>
                <c:pt idx="157">
                  <c:v>29900</c:v>
                </c:pt>
                <c:pt idx="158">
                  <c:v>29900</c:v>
                </c:pt>
                <c:pt idx="159">
                  <c:v>29900</c:v>
                </c:pt>
                <c:pt idx="160">
                  <c:v>29942</c:v>
                </c:pt>
                <c:pt idx="161">
                  <c:v>30464</c:v>
                </c:pt>
                <c:pt idx="162">
                  <c:v>30481</c:v>
                </c:pt>
                <c:pt idx="163">
                  <c:v>30487</c:v>
                </c:pt>
                <c:pt idx="164">
                  <c:v>30833</c:v>
                </c:pt>
                <c:pt idx="165">
                  <c:v>30856</c:v>
                </c:pt>
                <c:pt idx="166">
                  <c:v>30874</c:v>
                </c:pt>
                <c:pt idx="167">
                  <c:v>30874</c:v>
                </c:pt>
                <c:pt idx="168">
                  <c:v>31296</c:v>
                </c:pt>
                <c:pt idx="169">
                  <c:v>31309</c:v>
                </c:pt>
                <c:pt idx="170">
                  <c:v>31331</c:v>
                </c:pt>
                <c:pt idx="171">
                  <c:v>31333.5</c:v>
                </c:pt>
                <c:pt idx="172">
                  <c:v>31337</c:v>
                </c:pt>
                <c:pt idx="173">
                  <c:v>31349</c:v>
                </c:pt>
                <c:pt idx="174">
                  <c:v>31372</c:v>
                </c:pt>
                <c:pt idx="175">
                  <c:v>31378</c:v>
                </c:pt>
                <c:pt idx="176">
                  <c:v>31745.5</c:v>
                </c:pt>
                <c:pt idx="177">
                  <c:v>31764</c:v>
                </c:pt>
                <c:pt idx="178">
                  <c:v>31822</c:v>
                </c:pt>
                <c:pt idx="179">
                  <c:v>32076</c:v>
                </c:pt>
                <c:pt idx="180">
                  <c:v>32186</c:v>
                </c:pt>
                <c:pt idx="181">
                  <c:v>32228</c:v>
                </c:pt>
                <c:pt idx="182">
                  <c:v>32230.5</c:v>
                </c:pt>
                <c:pt idx="183">
                  <c:v>32251</c:v>
                </c:pt>
                <c:pt idx="184">
                  <c:v>32263</c:v>
                </c:pt>
                <c:pt idx="185">
                  <c:v>32263</c:v>
                </c:pt>
                <c:pt idx="186">
                  <c:v>32263</c:v>
                </c:pt>
                <c:pt idx="187">
                  <c:v>32601</c:v>
                </c:pt>
                <c:pt idx="188">
                  <c:v>32625</c:v>
                </c:pt>
                <c:pt idx="189">
                  <c:v>32667</c:v>
                </c:pt>
                <c:pt idx="190">
                  <c:v>32667</c:v>
                </c:pt>
                <c:pt idx="191">
                  <c:v>32683</c:v>
                </c:pt>
                <c:pt idx="192">
                  <c:v>32685</c:v>
                </c:pt>
                <c:pt idx="193">
                  <c:v>32685</c:v>
                </c:pt>
                <c:pt idx="194">
                  <c:v>32691</c:v>
                </c:pt>
                <c:pt idx="195">
                  <c:v>32691</c:v>
                </c:pt>
                <c:pt idx="196">
                  <c:v>32977</c:v>
                </c:pt>
                <c:pt idx="197">
                  <c:v>32977</c:v>
                </c:pt>
                <c:pt idx="198">
                  <c:v>33453</c:v>
                </c:pt>
                <c:pt idx="199">
                  <c:v>33552</c:v>
                </c:pt>
                <c:pt idx="200">
                  <c:v>33605</c:v>
                </c:pt>
                <c:pt idx="201">
                  <c:v>33886</c:v>
                </c:pt>
                <c:pt idx="202">
                  <c:v>33945</c:v>
                </c:pt>
                <c:pt idx="203">
                  <c:v>33947.5</c:v>
                </c:pt>
                <c:pt idx="204">
                  <c:v>33962</c:v>
                </c:pt>
                <c:pt idx="205">
                  <c:v>33981.5</c:v>
                </c:pt>
                <c:pt idx="206">
                  <c:v>34352</c:v>
                </c:pt>
                <c:pt idx="207">
                  <c:v>34449</c:v>
                </c:pt>
                <c:pt idx="208">
                  <c:v>34806</c:v>
                </c:pt>
                <c:pt idx="209">
                  <c:v>35145</c:v>
                </c:pt>
                <c:pt idx="210">
                  <c:v>35287</c:v>
                </c:pt>
                <c:pt idx="211">
                  <c:v>35287</c:v>
                </c:pt>
                <c:pt idx="212">
                  <c:v>35299</c:v>
                </c:pt>
                <c:pt idx="213">
                  <c:v>35299</c:v>
                </c:pt>
                <c:pt idx="214">
                  <c:v>35338</c:v>
                </c:pt>
                <c:pt idx="215">
                  <c:v>35665</c:v>
                </c:pt>
                <c:pt idx="216">
                  <c:v>36138</c:v>
                </c:pt>
                <c:pt idx="217">
                  <c:v>36138</c:v>
                </c:pt>
                <c:pt idx="218">
                  <c:v>36195</c:v>
                </c:pt>
                <c:pt idx="219">
                  <c:v>36599</c:v>
                </c:pt>
                <c:pt idx="220">
                  <c:v>36606</c:v>
                </c:pt>
                <c:pt idx="221">
                  <c:v>36646</c:v>
                </c:pt>
                <c:pt idx="222">
                  <c:v>36647</c:v>
                </c:pt>
                <c:pt idx="223">
                  <c:v>37050</c:v>
                </c:pt>
                <c:pt idx="224">
                  <c:v>37050</c:v>
                </c:pt>
                <c:pt idx="225">
                  <c:v>37439</c:v>
                </c:pt>
                <c:pt idx="226">
                  <c:v>37443</c:v>
                </c:pt>
                <c:pt idx="227">
                  <c:v>37514</c:v>
                </c:pt>
                <c:pt idx="228">
                  <c:v>37520</c:v>
                </c:pt>
                <c:pt idx="229">
                  <c:v>37917</c:v>
                </c:pt>
                <c:pt idx="230">
                  <c:v>37977</c:v>
                </c:pt>
                <c:pt idx="231">
                  <c:v>37983</c:v>
                </c:pt>
                <c:pt idx="232">
                  <c:v>38416</c:v>
                </c:pt>
                <c:pt idx="233">
                  <c:v>38764</c:v>
                </c:pt>
                <c:pt idx="234">
                  <c:v>38815</c:v>
                </c:pt>
                <c:pt idx="235">
                  <c:v>39249</c:v>
                </c:pt>
                <c:pt idx="236">
                  <c:v>39249</c:v>
                </c:pt>
                <c:pt idx="237">
                  <c:v>39249</c:v>
                </c:pt>
                <c:pt idx="238">
                  <c:v>39272</c:v>
                </c:pt>
                <c:pt idx="239">
                  <c:v>39274</c:v>
                </c:pt>
                <c:pt idx="240">
                  <c:v>39676</c:v>
                </c:pt>
                <c:pt idx="241">
                  <c:v>39723</c:v>
                </c:pt>
                <c:pt idx="242">
                  <c:v>39747</c:v>
                </c:pt>
                <c:pt idx="243">
                  <c:v>39749</c:v>
                </c:pt>
              </c:numCache>
            </c:numRef>
          </c:xVal>
          <c:yVal>
            <c:numRef>
              <c:f>Active!$U$21:$U$990</c:f>
              <c:numCache>
                <c:formatCode>General</c:formatCode>
                <c:ptCount val="970"/>
                <c:pt idx="87">
                  <c:v>-8.5014659998705611E-2</c:v>
                </c:pt>
                <c:pt idx="176">
                  <c:v>0.20477990542713087</c:v>
                </c:pt>
                <c:pt idx="205">
                  <c:v>-0.15740364755765768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4B-41D0-92F7-7227AD66E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762288"/>
        <c:axId val="1"/>
      </c:scatterChart>
      <c:valAx>
        <c:axId val="478762288"/>
        <c:scaling>
          <c:orientation val="minMax"/>
          <c:max val="3700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8577074424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90311986863711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62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27767649733438"/>
          <c:y val="0.92024539877300615"/>
          <c:w val="0.78982058277198108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WY Cnc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5"/>
          <c:w val="0.7623974633561702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81-4487-8EE7-4912D6F69C9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BAV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66">
                    <c:v>4.0000000000000001E-3</c:v>
                  </c:pt>
                  <c:pt idx="69">
                    <c:v>5.0000000000000001E-3</c:v>
                  </c:pt>
                  <c:pt idx="70">
                    <c:v>6.9999999999999999E-4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6">
                    <c:v>1.5E-3</c:v>
                  </c:pt>
                  <c:pt idx="77">
                    <c:v>5.0000000000000001E-3</c:v>
                  </c:pt>
                  <c:pt idx="78">
                    <c:v>6.9999999999999999E-4</c:v>
                  </c:pt>
                  <c:pt idx="87">
                    <c:v>8.0000000000000007E-5</c:v>
                  </c:pt>
                  <c:pt idx="88">
                    <c:v>3.0000000000000001E-5</c:v>
                  </c:pt>
                  <c:pt idx="89">
                    <c:v>1.8000000000000001E-4</c:v>
                  </c:pt>
                  <c:pt idx="90">
                    <c:v>5.9999999999999995E-4</c:v>
                  </c:pt>
                  <c:pt idx="91">
                    <c:v>4.6000000000000001E-4</c:v>
                  </c:pt>
                  <c:pt idx="92">
                    <c:v>3.3E-4</c:v>
                  </c:pt>
                  <c:pt idx="93">
                    <c:v>2.1000000000000001E-4</c:v>
                  </c:pt>
                  <c:pt idx="94">
                    <c:v>2.0000000000000001E-4</c:v>
                  </c:pt>
                  <c:pt idx="95">
                    <c:v>5.9999999999999995E-4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2.0999999999999999E-3</c:v>
                  </c:pt>
                  <c:pt idx="99">
                    <c:v>1E-3</c:v>
                  </c:pt>
                  <c:pt idx="100">
                    <c:v>1E-4</c:v>
                  </c:pt>
                </c:numCache>
              </c:numRef>
            </c:plus>
            <c:minus>
              <c:numRef>
                <c:f>'A (old)'!$D$21:$D$993</c:f>
                <c:numCache>
                  <c:formatCode>General</c:formatCode>
                  <c:ptCount val="973"/>
                  <c:pt idx="0">
                    <c:v>0</c:v>
                  </c:pt>
                  <c:pt idx="66">
                    <c:v>4.0000000000000001E-3</c:v>
                  </c:pt>
                  <c:pt idx="69">
                    <c:v>5.0000000000000001E-3</c:v>
                  </c:pt>
                  <c:pt idx="70">
                    <c:v>6.9999999999999999E-4</c:v>
                  </c:pt>
                  <c:pt idx="72">
                    <c:v>5.0000000000000001E-3</c:v>
                  </c:pt>
                  <c:pt idx="75">
                    <c:v>4.0000000000000001E-3</c:v>
                  </c:pt>
                  <c:pt idx="76">
                    <c:v>1.5E-3</c:v>
                  </c:pt>
                  <c:pt idx="77">
                    <c:v>5.0000000000000001E-3</c:v>
                  </c:pt>
                  <c:pt idx="78">
                    <c:v>6.9999999999999999E-4</c:v>
                  </c:pt>
                  <c:pt idx="87">
                    <c:v>8.0000000000000007E-5</c:v>
                  </c:pt>
                  <c:pt idx="88">
                    <c:v>3.0000000000000001E-5</c:v>
                  </c:pt>
                  <c:pt idx="89">
                    <c:v>1.8000000000000001E-4</c:v>
                  </c:pt>
                  <c:pt idx="90">
                    <c:v>5.9999999999999995E-4</c:v>
                  </c:pt>
                  <c:pt idx="91">
                    <c:v>4.6000000000000001E-4</c:v>
                  </c:pt>
                  <c:pt idx="92">
                    <c:v>3.3E-4</c:v>
                  </c:pt>
                  <c:pt idx="93">
                    <c:v>2.1000000000000001E-4</c:v>
                  </c:pt>
                  <c:pt idx="94">
                    <c:v>2.0000000000000001E-4</c:v>
                  </c:pt>
                  <c:pt idx="95">
                    <c:v>5.9999999999999995E-4</c:v>
                  </c:pt>
                  <c:pt idx="96">
                    <c:v>1E-4</c:v>
                  </c:pt>
                  <c:pt idx="97">
                    <c:v>1E-4</c:v>
                  </c:pt>
                  <c:pt idx="98">
                    <c:v>2.0999999999999999E-3</c:v>
                  </c:pt>
                  <c:pt idx="99">
                    <c:v>1E-3</c:v>
                  </c:pt>
                  <c:pt idx="10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(old)'!$I$21:$I$993</c:f>
              <c:numCache>
                <c:formatCode>General</c:formatCode>
                <c:ptCount val="973"/>
                <c:pt idx="32">
                  <c:v>-4.9334200011799112E-3</c:v>
                </c:pt>
                <c:pt idx="35">
                  <c:v>-3.9082799994503148E-3</c:v>
                </c:pt>
                <c:pt idx="43">
                  <c:v>-6.9562200005748309E-3</c:v>
                </c:pt>
                <c:pt idx="44">
                  <c:v>1.6725600071367808E-3</c:v>
                </c:pt>
                <c:pt idx="48">
                  <c:v>-8.9603799933684058E-3</c:v>
                </c:pt>
                <c:pt idx="56">
                  <c:v>9.3013999867253006E-4</c:v>
                </c:pt>
                <c:pt idx="61">
                  <c:v>-1.4702600019518286E-3</c:v>
                </c:pt>
                <c:pt idx="67">
                  <c:v>-2.0227279994287528E-2</c:v>
                </c:pt>
                <c:pt idx="68">
                  <c:v>-5.0833800050895661E-3</c:v>
                </c:pt>
                <c:pt idx="71">
                  <c:v>-1.6746199980843812E-3</c:v>
                </c:pt>
                <c:pt idx="73">
                  <c:v>2.4302000383613631E-4</c:v>
                </c:pt>
                <c:pt idx="74">
                  <c:v>1.3608599983854219E-3</c:v>
                </c:pt>
                <c:pt idx="81">
                  <c:v>-5.1417200011201203E-3</c:v>
                </c:pt>
                <c:pt idx="82">
                  <c:v>-1.5369040003861301E-2</c:v>
                </c:pt>
                <c:pt idx="83">
                  <c:v>-1.1596359996474348E-2</c:v>
                </c:pt>
                <c:pt idx="84">
                  <c:v>-1.3051000001723878E-2</c:v>
                </c:pt>
                <c:pt idx="85">
                  <c:v>-1.6278319999400992E-2</c:v>
                </c:pt>
                <c:pt idx="86">
                  <c:v>-1.8127119998098351E-2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81-4487-8EE7-4912D6F69C9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(old)'!$J$21:$J$993</c:f>
              <c:numCache>
                <c:formatCode>General</c:formatCode>
                <c:ptCount val="973"/>
                <c:pt idx="1">
                  <c:v>4.580659995554015E-3</c:v>
                </c:pt>
                <c:pt idx="2">
                  <c:v>8.2257999747525901E-4</c:v>
                </c:pt>
                <c:pt idx="3">
                  <c:v>1.5118399969651364E-3</c:v>
                </c:pt>
                <c:pt idx="4">
                  <c:v>4.9404199962737039E-3</c:v>
                </c:pt>
                <c:pt idx="5">
                  <c:v>-3.4944000071845949E-4</c:v>
                </c:pt>
                <c:pt idx="6">
                  <c:v>-3.6601800020434894E-3</c:v>
                </c:pt>
                <c:pt idx="7">
                  <c:v>1.8851799977710471E-3</c:v>
                </c:pt>
                <c:pt idx="8">
                  <c:v>1.3471199999912642E-3</c:v>
                </c:pt>
                <c:pt idx="9">
                  <c:v>-4.3348399995011277E-3</c:v>
                </c:pt>
                <c:pt idx="10">
                  <c:v>1.6651600017212331E-3</c:v>
                </c:pt>
                <c:pt idx="11">
                  <c:v>1.1990500002866611E-2</c:v>
                </c:pt>
                <c:pt idx="12">
                  <c:v>2.2251199989113957E-3</c:v>
                </c:pt>
                <c:pt idx="13">
                  <c:v>-5.3984400001354516E-3</c:v>
                </c:pt>
                <c:pt idx="14">
                  <c:v>-5.126280004333239E-3</c:v>
                </c:pt>
                <c:pt idx="15">
                  <c:v>-1.2627999967662618E-4</c:v>
                </c:pt>
                <c:pt idx="16">
                  <c:v>-3.5360000765649602E-4</c:v>
                </c:pt>
                <c:pt idx="17">
                  <c:v>1.1108339997008443E-2</c:v>
                </c:pt>
                <c:pt idx="18">
                  <c:v>-5.1189799924031831E-3</c:v>
                </c:pt>
                <c:pt idx="19">
                  <c:v>-4.3462999965413474E-3</c:v>
                </c:pt>
                <c:pt idx="20">
                  <c:v>4.6537000016542152E-3</c:v>
                </c:pt>
                <c:pt idx="21">
                  <c:v>1.115639999625273E-3</c:v>
                </c:pt>
                <c:pt idx="22">
                  <c:v>-1.2104379995435011E-2</c:v>
                </c:pt>
                <c:pt idx="23">
                  <c:v>-1.0011400008806959E-3</c:v>
                </c:pt>
                <c:pt idx="24">
                  <c:v>5.4806199914310127E-3</c:v>
                </c:pt>
                <c:pt idx="25">
                  <c:v>5.7037799997488037E-3</c:v>
                </c:pt>
                <c:pt idx="26">
                  <c:v>3.938399997423403E-3</c:v>
                </c:pt>
                <c:pt idx="27">
                  <c:v>-2.6179999986197799E-4</c:v>
                </c:pt>
                <c:pt idx="28">
                  <c:v>1.706875999661861E-2</c:v>
                </c:pt>
                <c:pt idx="29">
                  <c:v>-8.5014659998705611E-2</c:v>
                </c:pt>
                <c:pt idx="30">
                  <c:v>-3.0146599965519272E-3</c:v>
                </c:pt>
                <c:pt idx="31">
                  <c:v>7.9467599935014732E-3</c:v>
                </c:pt>
                <c:pt idx="33">
                  <c:v>-5.7153800007654354E-3</c:v>
                </c:pt>
                <c:pt idx="36">
                  <c:v>-3.9082799994503148E-3</c:v>
                </c:pt>
                <c:pt idx="37">
                  <c:v>1.0871699996641837E-2</c:v>
                </c:pt>
                <c:pt idx="47">
                  <c:v>5.5776799999875948E-3</c:v>
                </c:pt>
                <c:pt idx="49">
                  <c:v>-4.3876999989151955E-3</c:v>
                </c:pt>
                <c:pt idx="51">
                  <c:v>4.1376399967703037E-3</c:v>
                </c:pt>
                <c:pt idx="52">
                  <c:v>2.3701800018898211E-3</c:v>
                </c:pt>
                <c:pt idx="54">
                  <c:v>6.6882199971587397E-3</c:v>
                </c:pt>
                <c:pt idx="57">
                  <c:v>-7.5953999985358678E-3</c:v>
                </c:pt>
                <c:pt idx="59">
                  <c:v>1.3211800032877363E-3</c:v>
                </c:pt>
                <c:pt idx="60">
                  <c:v>6.8404799967538565E-3</c:v>
                </c:pt>
                <c:pt idx="63">
                  <c:v>-3.9102999944589101E-3</c:v>
                </c:pt>
                <c:pt idx="64">
                  <c:v>-5.724400034523569E-4</c:v>
                </c:pt>
                <c:pt idx="65">
                  <c:v>-5.5651399961789139E-3</c:v>
                </c:pt>
                <c:pt idx="66">
                  <c:v>-5.234579999523703E-3</c:v>
                </c:pt>
                <c:pt idx="69">
                  <c:v>-1.0681920000934042E-2</c:v>
                </c:pt>
                <c:pt idx="70">
                  <c:v>-9.0746199930435978E-3</c:v>
                </c:pt>
                <c:pt idx="72">
                  <c:v>-7.1021399926394224E-3</c:v>
                </c:pt>
                <c:pt idx="75">
                  <c:v>-9.8664599936455488E-3</c:v>
                </c:pt>
                <c:pt idx="76">
                  <c:v>-1.2131839997891802E-2</c:v>
                </c:pt>
                <c:pt idx="77">
                  <c:v>-1.008647999697132E-2</c:v>
                </c:pt>
                <c:pt idx="78">
                  <c:v>-1.2786680003046058E-2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81-4487-8EE7-4912D6F69C9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S3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plus>
            <c:min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(old)'!$K$21:$K$993</c:f>
              <c:numCache>
                <c:formatCode>General</c:formatCode>
                <c:ptCount val="973"/>
                <c:pt idx="38">
                  <c:v>-2.8096199966967106E-3</c:v>
                </c:pt>
                <c:pt idx="39">
                  <c:v>-2.5096199969993904E-3</c:v>
                </c:pt>
                <c:pt idx="42">
                  <c:v>-2.3228600039146841E-3</c:v>
                </c:pt>
                <c:pt idx="53">
                  <c:v>-4.5708000034210272E-3</c:v>
                </c:pt>
                <c:pt idx="55">
                  <c:v>-4.418140000780113E-3</c:v>
                </c:pt>
                <c:pt idx="58">
                  <c:v>-5.5075999989639968E-3</c:v>
                </c:pt>
                <c:pt idx="62">
                  <c:v>-6.9917400032863952E-3</c:v>
                </c:pt>
                <c:pt idx="79">
                  <c:v>-1.2906700001622085E-2</c:v>
                </c:pt>
                <c:pt idx="80">
                  <c:v>-1.2006700002530124E-2</c:v>
                </c:pt>
                <c:pt idx="87">
                  <c:v>-1.6007999998691957E-2</c:v>
                </c:pt>
                <c:pt idx="88">
                  <c:v>-1.5738000001874752E-2</c:v>
                </c:pt>
                <c:pt idx="89">
                  <c:v>-1.4887999997881707E-2</c:v>
                </c:pt>
                <c:pt idx="90">
                  <c:v>-1.9416080001974478E-2</c:v>
                </c:pt>
                <c:pt idx="91">
                  <c:v>-1.9476820001727901E-2</c:v>
                </c:pt>
                <c:pt idx="92">
                  <c:v>-2.1086279994051438E-2</c:v>
                </c:pt>
                <c:pt idx="93">
                  <c:v>-2.0276279996323865E-2</c:v>
                </c:pt>
                <c:pt idx="94">
                  <c:v>-2.1601120002742391E-2</c:v>
                </c:pt>
                <c:pt idx="95">
                  <c:v>-3.282187000149861E-2</c:v>
                </c:pt>
                <c:pt idx="96">
                  <c:v>-2.1821139998792205E-2</c:v>
                </c:pt>
                <c:pt idx="97">
                  <c:v>-2.1875780003028922E-2</c:v>
                </c:pt>
                <c:pt idx="98">
                  <c:v>-2.0813839997572359E-2</c:v>
                </c:pt>
                <c:pt idx="99">
                  <c:v>-1.7941159996553324E-2</c:v>
                </c:pt>
                <c:pt idx="100">
                  <c:v>-2.3262840004463214E-2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81-4487-8EE7-4912D6F69C9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plus>
            <c:min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81-4487-8EE7-4912D6F69C9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plus>
            <c:min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81-4487-8EE7-4912D6F69C9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plus>
            <c:minus>
              <c:numRef>
                <c:f>'A (old)'!$D$21:$D$86</c:f>
                <c:numCache>
                  <c:formatCode>General</c:formatCode>
                  <c:ptCount val="66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(old)'!$N$21:$N$993</c:f>
              <c:numCache>
                <c:formatCode>General</c:formatCode>
                <c:ptCount val="973"/>
                <c:pt idx="34">
                  <c:v>5.9738799973274581E-3</c:v>
                </c:pt>
                <c:pt idx="40">
                  <c:v>9.6078999995370395E-3</c:v>
                </c:pt>
                <c:pt idx="41">
                  <c:v>-1.2528699997346848E-2</c:v>
                </c:pt>
                <c:pt idx="45">
                  <c:v>9.0718000137712806E-4</c:v>
                </c:pt>
                <c:pt idx="46">
                  <c:v>7.9071799991652369E-3</c:v>
                </c:pt>
                <c:pt idx="50">
                  <c:v>1.358497999899555E-2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81-4487-8EE7-4912D6F69C9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17647</c:v>
                </c:pt>
                <c:pt idx="2">
                  <c:v>17711</c:v>
                </c:pt>
                <c:pt idx="3">
                  <c:v>17728</c:v>
                </c:pt>
                <c:pt idx="4">
                  <c:v>18139</c:v>
                </c:pt>
                <c:pt idx="5">
                  <c:v>19352</c:v>
                </c:pt>
                <c:pt idx="6">
                  <c:v>19369</c:v>
                </c:pt>
                <c:pt idx="7">
                  <c:v>19381</c:v>
                </c:pt>
                <c:pt idx="8">
                  <c:v>19404</c:v>
                </c:pt>
                <c:pt idx="9">
                  <c:v>19422</c:v>
                </c:pt>
                <c:pt idx="10">
                  <c:v>19422</c:v>
                </c:pt>
                <c:pt idx="11">
                  <c:v>19475</c:v>
                </c:pt>
                <c:pt idx="12">
                  <c:v>19504</c:v>
                </c:pt>
                <c:pt idx="13">
                  <c:v>19802</c:v>
                </c:pt>
                <c:pt idx="14">
                  <c:v>19874</c:v>
                </c:pt>
                <c:pt idx="15">
                  <c:v>19874</c:v>
                </c:pt>
                <c:pt idx="16">
                  <c:v>19880</c:v>
                </c:pt>
                <c:pt idx="17">
                  <c:v>19903</c:v>
                </c:pt>
                <c:pt idx="18">
                  <c:v>19909</c:v>
                </c:pt>
                <c:pt idx="19">
                  <c:v>19915</c:v>
                </c:pt>
                <c:pt idx="20">
                  <c:v>19915</c:v>
                </c:pt>
                <c:pt idx="21">
                  <c:v>19938</c:v>
                </c:pt>
                <c:pt idx="22">
                  <c:v>19979</c:v>
                </c:pt>
                <c:pt idx="23">
                  <c:v>20337</c:v>
                </c:pt>
                <c:pt idx="24">
                  <c:v>20729</c:v>
                </c:pt>
                <c:pt idx="25">
                  <c:v>21251</c:v>
                </c:pt>
                <c:pt idx="26">
                  <c:v>21280</c:v>
                </c:pt>
                <c:pt idx="27">
                  <c:v>21690</c:v>
                </c:pt>
                <c:pt idx="28">
                  <c:v>22042</c:v>
                </c:pt>
                <c:pt idx="29">
                  <c:v>22053</c:v>
                </c:pt>
                <c:pt idx="30">
                  <c:v>22053</c:v>
                </c:pt>
                <c:pt idx="31">
                  <c:v>22142</c:v>
                </c:pt>
                <c:pt idx="32">
                  <c:v>22511</c:v>
                </c:pt>
                <c:pt idx="33">
                  <c:v>22529</c:v>
                </c:pt>
                <c:pt idx="34">
                  <c:v>22546</c:v>
                </c:pt>
                <c:pt idx="35">
                  <c:v>22974</c:v>
                </c:pt>
                <c:pt idx="36">
                  <c:v>22974</c:v>
                </c:pt>
                <c:pt idx="37">
                  <c:v>23015</c:v>
                </c:pt>
                <c:pt idx="38">
                  <c:v>23721</c:v>
                </c:pt>
                <c:pt idx="39">
                  <c:v>23721</c:v>
                </c:pt>
                <c:pt idx="40">
                  <c:v>23805</c:v>
                </c:pt>
                <c:pt idx="41">
                  <c:v>23835</c:v>
                </c:pt>
                <c:pt idx="42">
                  <c:v>23863</c:v>
                </c:pt>
                <c:pt idx="43">
                  <c:v>24251</c:v>
                </c:pt>
                <c:pt idx="44">
                  <c:v>24252</c:v>
                </c:pt>
                <c:pt idx="45">
                  <c:v>24281</c:v>
                </c:pt>
                <c:pt idx="46">
                  <c:v>24281</c:v>
                </c:pt>
                <c:pt idx="47">
                  <c:v>24756</c:v>
                </c:pt>
                <c:pt idx="48">
                  <c:v>24779</c:v>
                </c:pt>
                <c:pt idx="49">
                  <c:v>24785</c:v>
                </c:pt>
                <c:pt idx="50">
                  <c:v>24791</c:v>
                </c:pt>
                <c:pt idx="51">
                  <c:v>24838</c:v>
                </c:pt>
                <c:pt idx="52">
                  <c:v>25131</c:v>
                </c:pt>
                <c:pt idx="53">
                  <c:v>25140</c:v>
                </c:pt>
                <c:pt idx="54">
                  <c:v>25149</c:v>
                </c:pt>
                <c:pt idx="55">
                  <c:v>25187</c:v>
                </c:pt>
                <c:pt idx="56">
                  <c:v>25213</c:v>
                </c:pt>
                <c:pt idx="57">
                  <c:v>25570</c:v>
                </c:pt>
                <c:pt idx="58">
                  <c:v>25580</c:v>
                </c:pt>
                <c:pt idx="59">
                  <c:v>25581</c:v>
                </c:pt>
                <c:pt idx="60">
                  <c:v>26016</c:v>
                </c:pt>
                <c:pt idx="61">
                  <c:v>26033</c:v>
                </c:pt>
                <c:pt idx="62">
                  <c:v>26067</c:v>
                </c:pt>
                <c:pt idx="63">
                  <c:v>26115</c:v>
                </c:pt>
                <c:pt idx="64">
                  <c:v>26502</c:v>
                </c:pt>
                <c:pt idx="65">
                  <c:v>26537</c:v>
                </c:pt>
                <c:pt idx="66">
                  <c:v>26889</c:v>
                </c:pt>
                <c:pt idx="67">
                  <c:v>26924</c:v>
                </c:pt>
                <c:pt idx="68">
                  <c:v>26929</c:v>
                </c:pt>
                <c:pt idx="69">
                  <c:v>26936</c:v>
                </c:pt>
                <c:pt idx="70">
                  <c:v>26971</c:v>
                </c:pt>
                <c:pt idx="71">
                  <c:v>26971</c:v>
                </c:pt>
                <c:pt idx="72">
                  <c:v>27387</c:v>
                </c:pt>
                <c:pt idx="73">
                  <c:v>27809</c:v>
                </c:pt>
                <c:pt idx="74">
                  <c:v>28237</c:v>
                </c:pt>
                <c:pt idx="75">
                  <c:v>28243</c:v>
                </c:pt>
                <c:pt idx="76">
                  <c:v>28272</c:v>
                </c:pt>
                <c:pt idx="77">
                  <c:v>28284</c:v>
                </c:pt>
                <c:pt idx="78">
                  <c:v>28694</c:v>
                </c:pt>
                <c:pt idx="79">
                  <c:v>28735</c:v>
                </c:pt>
                <c:pt idx="80">
                  <c:v>28735</c:v>
                </c:pt>
                <c:pt idx="81">
                  <c:v>29526</c:v>
                </c:pt>
                <c:pt idx="82">
                  <c:v>29532</c:v>
                </c:pt>
                <c:pt idx="83">
                  <c:v>29538</c:v>
                </c:pt>
                <c:pt idx="84">
                  <c:v>29550</c:v>
                </c:pt>
                <c:pt idx="85">
                  <c:v>29556</c:v>
                </c:pt>
                <c:pt idx="86">
                  <c:v>29596</c:v>
                </c:pt>
                <c:pt idx="87">
                  <c:v>29900</c:v>
                </c:pt>
                <c:pt idx="88">
                  <c:v>29900</c:v>
                </c:pt>
                <c:pt idx="89">
                  <c:v>29900</c:v>
                </c:pt>
                <c:pt idx="90">
                  <c:v>30464</c:v>
                </c:pt>
                <c:pt idx="91">
                  <c:v>30481</c:v>
                </c:pt>
                <c:pt idx="92">
                  <c:v>30874</c:v>
                </c:pt>
                <c:pt idx="93">
                  <c:v>30874</c:v>
                </c:pt>
                <c:pt idx="94">
                  <c:v>31296</c:v>
                </c:pt>
                <c:pt idx="95">
                  <c:v>31333.5</c:v>
                </c:pt>
                <c:pt idx="96">
                  <c:v>31337</c:v>
                </c:pt>
                <c:pt idx="97">
                  <c:v>31349</c:v>
                </c:pt>
                <c:pt idx="98">
                  <c:v>31372</c:v>
                </c:pt>
                <c:pt idx="99">
                  <c:v>31378</c:v>
                </c:pt>
                <c:pt idx="100">
                  <c:v>31822</c:v>
                </c:pt>
              </c:numCache>
            </c:numRef>
          </c:xVal>
          <c:yVal>
            <c:numRef>
              <c:f>'A (old)'!$O$21:$O$993</c:f>
              <c:numCache>
                <c:formatCode>General</c:formatCode>
                <c:ptCount val="973"/>
                <c:pt idx="0">
                  <c:v>3.70461029355574E-2</c:v>
                </c:pt>
                <c:pt idx="1">
                  <c:v>7.3368969348980538E-3</c:v>
                </c:pt>
                <c:pt idx="2">
                  <c:v>7.2291511886498384E-3</c:v>
                </c:pt>
                <c:pt idx="3">
                  <c:v>7.2005312248026587E-3</c:v>
                </c:pt>
                <c:pt idx="4">
                  <c:v>6.5086015106149211E-3</c:v>
                </c:pt>
                <c:pt idx="5">
                  <c:v>4.4664829137542744E-3</c:v>
                </c:pt>
                <c:pt idx="6">
                  <c:v>4.4378629499070982E-3</c:v>
                </c:pt>
                <c:pt idx="7">
                  <c:v>4.41766062248556E-3</c:v>
                </c:pt>
                <c:pt idx="8">
                  <c:v>4.3789394949276042E-3</c:v>
                </c:pt>
                <c:pt idx="9">
                  <c:v>4.3486360037952934E-3</c:v>
                </c:pt>
                <c:pt idx="10">
                  <c:v>4.3486360037952934E-3</c:v>
                </c:pt>
                <c:pt idx="11">
                  <c:v>4.2594090576834956E-3</c:v>
                </c:pt>
                <c:pt idx="12">
                  <c:v>4.2105867664147742E-3</c:v>
                </c:pt>
                <c:pt idx="13">
                  <c:v>3.7088956354465394E-3</c:v>
                </c:pt>
                <c:pt idx="14">
                  <c:v>3.5876816709172962E-3</c:v>
                </c:pt>
                <c:pt idx="15">
                  <c:v>3.5876816709172962E-3</c:v>
                </c:pt>
                <c:pt idx="16">
                  <c:v>3.5775805072065306E-3</c:v>
                </c:pt>
                <c:pt idx="17">
                  <c:v>3.5388593796485748E-3</c:v>
                </c:pt>
                <c:pt idx="18">
                  <c:v>3.5287582159378092E-3</c:v>
                </c:pt>
                <c:pt idx="19">
                  <c:v>3.5186570522270366E-3</c:v>
                </c:pt>
                <c:pt idx="20">
                  <c:v>3.5186570522270366E-3</c:v>
                </c:pt>
                <c:pt idx="21">
                  <c:v>3.4799359246690878E-3</c:v>
                </c:pt>
                <c:pt idx="22">
                  <c:v>3.4109113059788282E-3</c:v>
                </c:pt>
                <c:pt idx="23">
                  <c:v>2.8082085379028884E-3</c:v>
                </c:pt>
                <c:pt idx="24">
                  <c:v>2.1482658421325893E-3</c:v>
                </c:pt>
                <c:pt idx="25">
                  <c:v>1.2694645992956111E-3</c:v>
                </c:pt>
                <c:pt idx="26">
                  <c:v>1.2206423080268897E-3</c:v>
                </c:pt>
                <c:pt idx="27">
                  <c:v>5.303961211242797E-4</c:v>
                </c:pt>
                <c:pt idx="28">
                  <c:v>-6.2205483240887482E-5</c:v>
                </c:pt>
                <c:pt idx="29">
                  <c:v>-8.0724283377298089E-5</c:v>
                </c:pt>
                <c:pt idx="30">
                  <c:v>-8.0724283377298089E-5</c:v>
                </c:pt>
                <c:pt idx="31">
                  <c:v>-2.3055821175371749E-4</c:v>
                </c:pt>
                <c:pt idx="32">
                  <c:v>-8.5177977996606785E-4</c:v>
                </c:pt>
                <c:pt idx="33">
                  <c:v>-8.820832710983717E-4</c:v>
                </c:pt>
                <c:pt idx="34">
                  <c:v>-9.1070323494555488E-4</c:v>
                </c:pt>
                <c:pt idx="35">
                  <c:v>-1.6312529129804756E-3</c:v>
                </c:pt>
                <c:pt idx="36">
                  <c:v>-1.6312529129804756E-3</c:v>
                </c:pt>
                <c:pt idx="37">
                  <c:v>-1.7002775316707353E-3</c:v>
                </c:pt>
                <c:pt idx="38">
                  <c:v>-2.8888477949713248E-3</c:v>
                </c:pt>
                <c:pt idx="39">
                  <c:v>-2.8888477949713248E-3</c:v>
                </c:pt>
                <c:pt idx="40">
                  <c:v>-3.0302640869220993E-3</c:v>
                </c:pt>
                <c:pt idx="41">
                  <c:v>-3.0807699054759483E-3</c:v>
                </c:pt>
                <c:pt idx="42">
                  <c:v>-3.127908669459542E-3</c:v>
                </c:pt>
                <c:pt idx="43">
                  <c:v>-3.7811172560893308E-3</c:v>
                </c:pt>
                <c:pt idx="44">
                  <c:v>-3.7828007833744584E-3</c:v>
                </c:pt>
                <c:pt idx="45">
                  <c:v>-3.8316230746431798E-3</c:v>
                </c:pt>
                <c:pt idx="46">
                  <c:v>-3.8316230746431798E-3</c:v>
                </c:pt>
                <c:pt idx="47">
                  <c:v>-4.6312985350791258E-3</c:v>
                </c:pt>
                <c:pt idx="48">
                  <c:v>-4.6700196626370816E-3</c:v>
                </c:pt>
                <c:pt idx="49">
                  <c:v>-4.6801208263478472E-3</c:v>
                </c:pt>
                <c:pt idx="50">
                  <c:v>-4.6902219900586198E-3</c:v>
                </c:pt>
                <c:pt idx="51">
                  <c:v>-4.769347772459652E-3</c:v>
                </c:pt>
                <c:pt idx="52">
                  <c:v>-5.2626212670022487E-3</c:v>
                </c:pt>
                <c:pt idx="53">
                  <c:v>-5.2777730125683972E-3</c:v>
                </c:pt>
                <c:pt idx="54">
                  <c:v>-5.2929247581345526E-3</c:v>
                </c:pt>
                <c:pt idx="55">
                  <c:v>-5.3568987949694294E-3</c:v>
                </c:pt>
                <c:pt idx="56">
                  <c:v>-5.400670504382768E-3</c:v>
                </c:pt>
                <c:pt idx="57">
                  <c:v>-6.0016897451735732E-3</c:v>
                </c:pt>
                <c:pt idx="58">
                  <c:v>-6.0185250180248562E-3</c:v>
                </c:pt>
                <c:pt idx="59">
                  <c:v>-6.0202085453099838E-3</c:v>
                </c:pt>
                <c:pt idx="60">
                  <c:v>-6.7525429143408047E-3</c:v>
                </c:pt>
                <c:pt idx="61">
                  <c:v>-6.7811628781879879E-3</c:v>
                </c:pt>
                <c:pt idx="62">
                  <c:v>-6.8384028058823473E-3</c:v>
                </c:pt>
                <c:pt idx="63">
                  <c:v>-6.9192121155685071E-3</c:v>
                </c:pt>
                <c:pt idx="64">
                  <c:v>-7.5707371749131613E-3</c:v>
                </c:pt>
                <c:pt idx="65">
                  <c:v>-7.6296606298926553E-3</c:v>
                </c:pt>
                <c:pt idx="66">
                  <c:v>-8.2222622342578225E-3</c:v>
                </c:pt>
                <c:pt idx="67">
                  <c:v>-8.2811856892373095E-3</c:v>
                </c:pt>
                <c:pt idx="68">
                  <c:v>-8.2896033256629545E-3</c:v>
                </c:pt>
                <c:pt idx="69">
                  <c:v>-8.3013880166588547E-3</c:v>
                </c:pt>
                <c:pt idx="70">
                  <c:v>-8.3603114716383417E-3</c:v>
                </c:pt>
                <c:pt idx="71">
                  <c:v>-8.3603114716383417E-3</c:v>
                </c:pt>
                <c:pt idx="72">
                  <c:v>-9.0606588222517243E-3</c:v>
                </c:pt>
                <c:pt idx="73">
                  <c:v>-9.7711073365758724E-3</c:v>
                </c:pt>
                <c:pt idx="74">
                  <c:v>-1.0491657014610786E-2</c:v>
                </c:pt>
                <c:pt idx="75">
                  <c:v>-1.0501758178321559E-2</c:v>
                </c:pt>
                <c:pt idx="76">
                  <c:v>-1.055058046959028E-2</c:v>
                </c:pt>
                <c:pt idx="77">
                  <c:v>-1.0570782797011818E-2</c:v>
                </c:pt>
                <c:pt idx="78">
                  <c:v>-1.1261028983914428E-2</c:v>
                </c:pt>
                <c:pt idx="79">
                  <c:v>-1.1330053602604688E-2</c:v>
                </c:pt>
                <c:pt idx="80">
                  <c:v>-1.1330053602604688E-2</c:v>
                </c:pt>
                <c:pt idx="81">
                  <c:v>-1.2661723685141187E-2</c:v>
                </c:pt>
                <c:pt idx="82">
                  <c:v>-1.2671824848851952E-2</c:v>
                </c:pt>
                <c:pt idx="83">
                  <c:v>-1.2681926012562725E-2</c:v>
                </c:pt>
                <c:pt idx="84">
                  <c:v>-1.2702128339984263E-2</c:v>
                </c:pt>
                <c:pt idx="85">
                  <c:v>-1.2712229503695036E-2</c:v>
                </c:pt>
                <c:pt idx="86">
                  <c:v>-1.2779570595100168E-2</c:v>
                </c:pt>
                <c:pt idx="87">
                  <c:v>-1.3291362889779175E-2</c:v>
                </c:pt>
                <c:pt idx="88">
                  <c:v>-1.3291362889779175E-2</c:v>
                </c:pt>
                <c:pt idx="89">
                  <c:v>-1.3291362889779175E-2</c:v>
                </c:pt>
                <c:pt idx="90">
                  <c:v>-1.424087227859154E-2</c:v>
                </c:pt>
                <c:pt idx="91">
                  <c:v>-1.4269492242438724E-2</c:v>
                </c:pt>
                <c:pt idx="92">
                  <c:v>-1.493111846549415E-2</c:v>
                </c:pt>
                <c:pt idx="93">
                  <c:v>-1.493111846549415E-2</c:v>
                </c:pt>
                <c:pt idx="94">
                  <c:v>-1.5641566979818299E-2</c:v>
                </c:pt>
                <c:pt idx="95">
                  <c:v>-1.5704699253010608E-2</c:v>
                </c:pt>
                <c:pt idx="96">
                  <c:v>-1.5710591598508558E-2</c:v>
                </c:pt>
                <c:pt idx="97">
                  <c:v>-1.5730793925930096E-2</c:v>
                </c:pt>
                <c:pt idx="98">
                  <c:v>-1.5769515053488052E-2</c:v>
                </c:pt>
                <c:pt idx="99">
                  <c:v>-1.5779616217198818E-2</c:v>
                </c:pt>
                <c:pt idx="100">
                  <c:v>-1.6527102331795794E-2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81-4487-8EE7-4912D6F69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753432"/>
        <c:axId val="1"/>
      </c:scatterChart>
      <c:valAx>
        <c:axId val="478753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53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1.859504132231405E-2"/>
          <c:y val="0.91874999999999996"/>
          <c:w val="0.99173553719008267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16</xdr:col>
      <xdr:colOff>219075</xdr:colOff>
      <xdr:row>18</xdr:row>
      <xdr:rowOff>19050</xdr:rowOff>
    </xdr:to>
    <xdr:graphicFrame macro="">
      <xdr:nvGraphicFramePr>
        <xdr:cNvPr id="50184" name="Chart 1">
          <a:extLst>
            <a:ext uri="{FF2B5EF4-FFF2-40B4-BE49-F238E27FC236}">
              <a16:creationId xmlns:a16="http://schemas.microsoft.com/office/drawing/2014/main" id="{F6A4948A-95F4-614E-1401-7E05C61155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0</xdr:colOff>
      <xdr:row>0</xdr:row>
      <xdr:rowOff>0</xdr:rowOff>
    </xdr:from>
    <xdr:to>
      <xdr:col>25</xdr:col>
      <xdr:colOff>314325</xdr:colOff>
      <xdr:row>18</xdr:row>
      <xdr:rowOff>28575</xdr:rowOff>
    </xdr:to>
    <xdr:graphicFrame macro="">
      <xdr:nvGraphicFramePr>
        <xdr:cNvPr id="50185" name="Chart 3">
          <a:extLst>
            <a:ext uri="{FF2B5EF4-FFF2-40B4-BE49-F238E27FC236}">
              <a16:creationId xmlns:a16="http://schemas.microsoft.com/office/drawing/2014/main" id="{88580B33-2B2A-F573-D6E6-C1911E94D6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</xdr:colOff>
      <xdr:row>0</xdr:row>
      <xdr:rowOff>9525</xdr:rowOff>
    </xdr:from>
    <xdr:to>
      <xdr:col>13</xdr:col>
      <xdr:colOff>190500</xdr:colOff>
      <xdr:row>18</xdr:row>
      <xdr:rowOff>28575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38AE18E-183C-BE00-C52D-2040A7EA47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23" TargetMode="External"/><Relationship Id="rId117" Type="http://schemas.openxmlformats.org/officeDocument/2006/relationships/hyperlink" Target="http://www.bav-astro.de/sfs/BAVM_link.php?BAVMnr=220" TargetMode="External"/><Relationship Id="rId21" Type="http://schemas.openxmlformats.org/officeDocument/2006/relationships/hyperlink" Target="http://www.konkoly.hu/cgi-bin/IBVS?1029" TargetMode="External"/><Relationship Id="rId42" Type="http://schemas.openxmlformats.org/officeDocument/2006/relationships/hyperlink" Target="http://www.bav-astro.de/sfs/BAVM_link.php?BAVMnr=38" TargetMode="External"/><Relationship Id="rId47" Type="http://schemas.openxmlformats.org/officeDocument/2006/relationships/hyperlink" Target="http://www.konkoly.hu/cgi-bin/IBVS?3206" TargetMode="External"/><Relationship Id="rId63" Type="http://schemas.openxmlformats.org/officeDocument/2006/relationships/hyperlink" Target="http://www.bav-astro.de/sfs/BAVM_link.php?BAVMnr=113" TargetMode="External"/><Relationship Id="rId68" Type="http://schemas.openxmlformats.org/officeDocument/2006/relationships/hyperlink" Target="http://www.konkoly.hu/cgi-bin/IBVS?4751" TargetMode="External"/><Relationship Id="rId84" Type="http://schemas.openxmlformats.org/officeDocument/2006/relationships/hyperlink" Target="http://www.bav-astro.de/sfs/BAVM_link.php?BAVMnr=158" TargetMode="External"/><Relationship Id="rId89" Type="http://schemas.openxmlformats.org/officeDocument/2006/relationships/hyperlink" Target="http://www.bav-astro.de/sfs/BAVM_link.php?BAVMnr=171" TargetMode="External"/><Relationship Id="rId112" Type="http://schemas.openxmlformats.org/officeDocument/2006/relationships/hyperlink" Target="http://var.astro.cz/oejv/issues/oejv0116.pdf" TargetMode="External"/><Relationship Id="rId16" Type="http://schemas.openxmlformats.org/officeDocument/2006/relationships/hyperlink" Target="http://www.bav-astro.de/sfs/BAVM_link.php?BAVMnr=15" TargetMode="External"/><Relationship Id="rId107" Type="http://schemas.openxmlformats.org/officeDocument/2006/relationships/hyperlink" Target="http://www.bav-astro.de/sfs/BAVM_link.php?BAVMnr=203" TargetMode="External"/><Relationship Id="rId11" Type="http://schemas.openxmlformats.org/officeDocument/2006/relationships/hyperlink" Target="http://www.bav-astro.de/sfs/BAVM_link.php?BAVMnr=15" TargetMode="External"/><Relationship Id="rId32" Type="http://schemas.openxmlformats.org/officeDocument/2006/relationships/hyperlink" Target="http://www.bav-astro.de/sfs/BAVM_link.php?BAVMnr=26" TargetMode="External"/><Relationship Id="rId37" Type="http://schemas.openxmlformats.org/officeDocument/2006/relationships/hyperlink" Target="http://www.bav-astro.de/sfs/BAVM_link.php?BAVMnr=28" TargetMode="External"/><Relationship Id="rId53" Type="http://schemas.openxmlformats.org/officeDocument/2006/relationships/hyperlink" Target="http://www.bav-astro.de/sfs/BAVM_link.php?BAVMnr=60" TargetMode="External"/><Relationship Id="rId58" Type="http://schemas.openxmlformats.org/officeDocument/2006/relationships/hyperlink" Target="http://www.konkoly.hu/cgi-bin/IBVS?4399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bav-astro.de/sfs/BAVM_link.php?BAVMnr=154" TargetMode="External"/><Relationship Id="rId102" Type="http://schemas.openxmlformats.org/officeDocument/2006/relationships/hyperlink" Target="http://var.astro.cz/oejv/issues/oejv0074.pdf" TargetMode="External"/><Relationship Id="rId123" Type="http://schemas.openxmlformats.org/officeDocument/2006/relationships/hyperlink" Target="http://www.bav-astro.de/sfs/BAVM_link.php?BAVMnr=232" TargetMode="External"/><Relationship Id="rId128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bav-astro.de/sfs/BAVM_link.php?BAVMnr=15" TargetMode="External"/><Relationship Id="rId90" Type="http://schemas.openxmlformats.org/officeDocument/2006/relationships/hyperlink" Target="http://www.konkoly.hu/cgi-bin/IBVS?5588" TargetMode="External"/><Relationship Id="rId95" Type="http://schemas.openxmlformats.org/officeDocument/2006/relationships/hyperlink" Target="http://www.konkoly.hu/cgi-bin/IBVS?5843" TargetMode="External"/><Relationship Id="rId19" Type="http://schemas.openxmlformats.org/officeDocument/2006/relationships/hyperlink" Target="http://www.bav-astro.de/sfs/BAVM_link.php?BAVMnr=18" TargetMode="External"/><Relationship Id="rId14" Type="http://schemas.openxmlformats.org/officeDocument/2006/relationships/hyperlink" Target="http://www.bav-astro.de/sfs/BAVM_link.php?BAVMnr=15" TargetMode="External"/><Relationship Id="rId22" Type="http://schemas.openxmlformats.org/officeDocument/2006/relationships/hyperlink" Target="http://www.konkoly.hu/cgi-bin/IBVS?1029" TargetMode="External"/><Relationship Id="rId27" Type="http://schemas.openxmlformats.org/officeDocument/2006/relationships/hyperlink" Target="http://www.bav-astro.de/sfs/BAVM_link.php?BAVMnr=23" TargetMode="External"/><Relationship Id="rId30" Type="http://schemas.openxmlformats.org/officeDocument/2006/relationships/hyperlink" Target="http://www.bav-astro.de/sfs/BAVM_link.php?BAVMnr=25" TargetMode="External"/><Relationship Id="rId35" Type="http://schemas.openxmlformats.org/officeDocument/2006/relationships/hyperlink" Target="http://www.bav-astro.de/sfs/BAVM_link.php?BAVMnr=28" TargetMode="External"/><Relationship Id="rId43" Type="http://schemas.openxmlformats.org/officeDocument/2006/relationships/hyperlink" Target="http://www.bav-astro.de/sfs/BAVM_link.php?BAVMnr=43" TargetMode="External"/><Relationship Id="rId48" Type="http://schemas.openxmlformats.org/officeDocument/2006/relationships/hyperlink" Target="http://www.bav-astro.de/sfs/BAVM_link.php?BAVMnr=50" TargetMode="External"/><Relationship Id="rId56" Type="http://schemas.openxmlformats.org/officeDocument/2006/relationships/hyperlink" Target="http://www.bav-astro.de/sfs/BAVM_link.php?BAVMnr=79" TargetMode="External"/><Relationship Id="rId64" Type="http://schemas.openxmlformats.org/officeDocument/2006/relationships/hyperlink" Target="http://www.bav-astro.de/sfs/BAVM_link.php?BAVMnr=113" TargetMode="External"/><Relationship Id="rId69" Type="http://schemas.openxmlformats.org/officeDocument/2006/relationships/hyperlink" Target="http://www.bav-astro.de/sfs/BAVM_link.php?BAVMnr=122" TargetMode="External"/><Relationship Id="rId77" Type="http://schemas.openxmlformats.org/officeDocument/2006/relationships/hyperlink" Target="http://www.konkoly.hu/cgi-bin/IBVS?5300" TargetMode="External"/><Relationship Id="rId100" Type="http://schemas.openxmlformats.org/officeDocument/2006/relationships/hyperlink" Target="http://www.bav-astro.de/sfs/BAVM_link.php?BAVMnr=173" TargetMode="External"/><Relationship Id="rId105" Type="http://schemas.openxmlformats.org/officeDocument/2006/relationships/hyperlink" Target="http://vsolj.cetus-net.org/no45.pdf" TargetMode="External"/><Relationship Id="rId113" Type="http://schemas.openxmlformats.org/officeDocument/2006/relationships/hyperlink" Target="http://www.konkoly.hu/cgi-bin/IBVS?5894" TargetMode="External"/><Relationship Id="rId118" Type="http://schemas.openxmlformats.org/officeDocument/2006/relationships/hyperlink" Target="http://www.bav-astro.de/sfs/BAVM_link.php?BAVMnr=220" TargetMode="External"/><Relationship Id="rId126" Type="http://schemas.openxmlformats.org/officeDocument/2006/relationships/hyperlink" Target="http://www.bav-astro.de/sfs/BAVM_link.php?BAVMnr=238" TargetMode="External"/><Relationship Id="rId8" Type="http://schemas.openxmlformats.org/officeDocument/2006/relationships/hyperlink" Target="http://www.bav-astro.de/sfs/BAVM_link.php?BAVMnr=15" TargetMode="External"/><Relationship Id="rId51" Type="http://schemas.openxmlformats.org/officeDocument/2006/relationships/hyperlink" Target="http://www.konkoly.hu/cgi-bin/IBVS?3593" TargetMode="External"/><Relationship Id="rId72" Type="http://schemas.openxmlformats.org/officeDocument/2006/relationships/hyperlink" Target="http://www.bav-astro.de/sfs/BAVM_link.php?BAVMnr=131" TargetMode="External"/><Relationship Id="rId80" Type="http://schemas.openxmlformats.org/officeDocument/2006/relationships/hyperlink" Target="http://www.konkoly.hu/cgi-bin/IBVS?5341" TargetMode="External"/><Relationship Id="rId85" Type="http://schemas.openxmlformats.org/officeDocument/2006/relationships/hyperlink" Target="http://www.bav-astro.de/sfs/BAVM_link.php?BAVMnr=172" TargetMode="External"/><Relationship Id="rId93" Type="http://schemas.openxmlformats.org/officeDocument/2006/relationships/hyperlink" Target="http://www.bav-astro.de/sfs/BAVM_link.php?BAVMnr=173" TargetMode="External"/><Relationship Id="rId98" Type="http://schemas.openxmlformats.org/officeDocument/2006/relationships/hyperlink" Target="http://www.bav-astro.de/sfs/BAVM_link.php?BAVMnr=173" TargetMode="External"/><Relationship Id="rId121" Type="http://schemas.openxmlformats.org/officeDocument/2006/relationships/hyperlink" Target="http://vsolj.cetus-net.org/vsoljno56.pdf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bav-astro.de/sfs/BAVM_link.php?BAVMnr=15" TargetMode="External"/><Relationship Id="rId17" Type="http://schemas.openxmlformats.org/officeDocument/2006/relationships/hyperlink" Target="http://www.bav-astro.de/sfs/BAVM_link.php?BAVMnr=15" TargetMode="External"/><Relationship Id="rId25" Type="http://schemas.openxmlformats.org/officeDocument/2006/relationships/hyperlink" Target="http://www.bav-astro.de/sfs/BAVM_link.php?BAVMnr=23" TargetMode="External"/><Relationship Id="rId33" Type="http://schemas.openxmlformats.org/officeDocument/2006/relationships/hyperlink" Target="http://www.bav-astro.de/sfs/BAVM_link.php?BAVMnr=26" TargetMode="External"/><Relationship Id="rId38" Type="http://schemas.openxmlformats.org/officeDocument/2006/relationships/hyperlink" Target="http://www.bav-astro.de/sfs/BAVM_link.php?BAVMnr=31" TargetMode="External"/><Relationship Id="rId46" Type="http://schemas.openxmlformats.org/officeDocument/2006/relationships/hyperlink" Target="http://www.konkoly.hu/cgi-bin/IBVS?3206" TargetMode="External"/><Relationship Id="rId59" Type="http://schemas.openxmlformats.org/officeDocument/2006/relationships/hyperlink" Target="http://www.bav-astro.de/sfs/BAVM_link.php?BAVMnr=131" TargetMode="External"/><Relationship Id="rId67" Type="http://schemas.openxmlformats.org/officeDocument/2006/relationships/hyperlink" Target="http://www.konkoly.hu/cgi-bin/IBVS?4751" TargetMode="External"/><Relationship Id="rId103" Type="http://schemas.openxmlformats.org/officeDocument/2006/relationships/hyperlink" Target="http://www.konkoly.hu/cgi-bin/IBVS?5741" TargetMode="External"/><Relationship Id="rId108" Type="http://schemas.openxmlformats.org/officeDocument/2006/relationships/hyperlink" Target="http://www.konkoly.hu/cgi-bin/IBVS?5887" TargetMode="External"/><Relationship Id="rId116" Type="http://schemas.openxmlformats.org/officeDocument/2006/relationships/hyperlink" Target="http://www.konkoly.hu/cgi-bin/IBVS?5980" TargetMode="External"/><Relationship Id="rId124" Type="http://schemas.openxmlformats.org/officeDocument/2006/relationships/hyperlink" Target="http://www.bav-astro.de/sfs/BAVM_link.php?BAVMnr=238" TargetMode="External"/><Relationship Id="rId20" Type="http://schemas.openxmlformats.org/officeDocument/2006/relationships/hyperlink" Target="http://www.konkoly.hu/cgi-bin/IBVS?1029" TargetMode="External"/><Relationship Id="rId41" Type="http://schemas.openxmlformats.org/officeDocument/2006/relationships/hyperlink" Target="http://www.bav-astro.de/sfs/BAVM_link.php?BAVMnr=34" TargetMode="External"/><Relationship Id="rId54" Type="http://schemas.openxmlformats.org/officeDocument/2006/relationships/hyperlink" Target="http://www.bav-astro.de/sfs/BAVM_link.php?BAVMnr=62" TargetMode="External"/><Relationship Id="rId62" Type="http://schemas.openxmlformats.org/officeDocument/2006/relationships/hyperlink" Target="http://www.bav-astro.de/sfs/BAVM_link.php?BAVMnr=113" TargetMode="External"/><Relationship Id="rId70" Type="http://schemas.openxmlformats.org/officeDocument/2006/relationships/hyperlink" Target="http://www.konkoly.hu/cgi-bin/IBVS?4941" TargetMode="External"/><Relationship Id="rId75" Type="http://schemas.openxmlformats.org/officeDocument/2006/relationships/hyperlink" Target="http://www.konkoly.hu/cgi-bin/IBVS?5069" TargetMode="External"/><Relationship Id="rId83" Type="http://schemas.openxmlformats.org/officeDocument/2006/relationships/hyperlink" Target="http://www.bav-astro.de/sfs/BAVM_link.php?BAVMnr=158" TargetMode="External"/><Relationship Id="rId88" Type="http://schemas.openxmlformats.org/officeDocument/2006/relationships/hyperlink" Target="http://www.konkoly.hu/cgi-bin/IBVS?5784" TargetMode="External"/><Relationship Id="rId91" Type="http://schemas.openxmlformats.org/officeDocument/2006/relationships/hyperlink" Target="http://www.konkoly.hu/cgi-bin/IBVS?5588" TargetMode="External"/><Relationship Id="rId96" Type="http://schemas.openxmlformats.org/officeDocument/2006/relationships/hyperlink" Target="http://www.konkoly.hu/cgi-bin/IBVS?5741" TargetMode="External"/><Relationship Id="rId111" Type="http://schemas.openxmlformats.org/officeDocument/2006/relationships/hyperlink" Target="http://www.konkoly.hu/cgi-bin/IBVS?5887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5" TargetMode="External"/><Relationship Id="rId15" Type="http://schemas.openxmlformats.org/officeDocument/2006/relationships/hyperlink" Target="http://www.bav-astro.de/sfs/BAVM_link.php?BAVMnr=15" TargetMode="External"/><Relationship Id="rId23" Type="http://schemas.openxmlformats.org/officeDocument/2006/relationships/hyperlink" Target="http://www.konkoly.hu/cgi-bin/IBVS?1029" TargetMode="External"/><Relationship Id="rId28" Type="http://schemas.openxmlformats.org/officeDocument/2006/relationships/hyperlink" Target="http://www.bav-astro.de/sfs/BAVM_link.php?BAVMnr=23" TargetMode="External"/><Relationship Id="rId36" Type="http://schemas.openxmlformats.org/officeDocument/2006/relationships/hyperlink" Target="http://www.konkoly.hu/cgi-bin/IBVS?1029" TargetMode="External"/><Relationship Id="rId49" Type="http://schemas.openxmlformats.org/officeDocument/2006/relationships/hyperlink" Target="http://www.konkoly.hu/cgi-bin/IBVS?3206" TargetMode="External"/><Relationship Id="rId57" Type="http://schemas.openxmlformats.org/officeDocument/2006/relationships/hyperlink" Target="http://www.konkoly.hu/cgi-bin/IBVS?4399" TargetMode="External"/><Relationship Id="rId106" Type="http://schemas.openxmlformats.org/officeDocument/2006/relationships/hyperlink" Target="http://www.bav-astro.de/sfs/BAVM_link.php?BAVMnr=186" TargetMode="External"/><Relationship Id="rId114" Type="http://schemas.openxmlformats.org/officeDocument/2006/relationships/hyperlink" Target="http://www.bav-astro.de/sfs/BAVM_link.php?BAVMnr=209" TargetMode="External"/><Relationship Id="rId119" Type="http://schemas.openxmlformats.org/officeDocument/2006/relationships/hyperlink" Target="http://www.konkoly.hu/cgi-bin/IBVS?5992" TargetMode="External"/><Relationship Id="rId127" Type="http://schemas.openxmlformats.org/officeDocument/2006/relationships/hyperlink" Target="http://www.bav-astro.de/sfs/BAVM_link.php?BAVMnr=238" TargetMode="External"/><Relationship Id="rId10" Type="http://schemas.openxmlformats.org/officeDocument/2006/relationships/hyperlink" Target="http://www.bav-astro.de/sfs/BAVM_link.php?BAVMnr=15" TargetMode="External"/><Relationship Id="rId31" Type="http://schemas.openxmlformats.org/officeDocument/2006/relationships/hyperlink" Target="http://www.bav-astro.de/sfs/BAVM_link.php?BAVMnr=25" TargetMode="External"/><Relationship Id="rId44" Type="http://schemas.openxmlformats.org/officeDocument/2006/relationships/hyperlink" Target="http://www.bav-astro.de/sfs/BAVM_link.php?BAVMnr=43" TargetMode="External"/><Relationship Id="rId52" Type="http://schemas.openxmlformats.org/officeDocument/2006/relationships/hyperlink" Target="http://www.bav-astro.de/sfs/BAVM_link.php?BAVMnr=60" TargetMode="External"/><Relationship Id="rId60" Type="http://schemas.openxmlformats.org/officeDocument/2006/relationships/hyperlink" Target="http://www.bav-astro.de/sfs/BAVM_link.php?BAVMnr=113" TargetMode="External"/><Relationship Id="rId65" Type="http://schemas.openxmlformats.org/officeDocument/2006/relationships/hyperlink" Target="http://www.bav-astro.de/sfs/BAVM_link.php?BAVMnr=113" TargetMode="External"/><Relationship Id="rId73" Type="http://schemas.openxmlformats.org/officeDocument/2006/relationships/hyperlink" Target="http://www.bav-astro.de/sfs/BAVM_link.php?BAVMnr=143" TargetMode="External"/><Relationship Id="rId78" Type="http://schemas.openxmlformats.org/officeDocument/2006/relationships/hyperlink" Target="http://vsolj.cetus-net.org/no40.pdf" TargetMode="External"/><Relationship Id="rId81" Type="http://schemas.openxmlformats.org/officeDocument/2006/relationships/hyperlink" Target="http://www.konkoly.hu/cgi-bin/IBVS?5341" TargetMode="External"/><Relationship Id="rId86" Type="http://schemas.openxmlformats.org/officeDocument/2006/relationships/hyperlink" Target="http://www.konkoly.hu/cgi-bin/IBVS?5502" TargetMode="External"/><Relationship Id="rId94" Type="http://schemas.openxmlformats.org/officeDocument/2006/relationships/hyperlink" Target="http://var.astro.cz/oejv/issues/oejv0074.pdf" TargetMode="External"/><Relationship Id="rId99" Type="http://schemas.openxmlformats.org/officeDocument/2006/relationships/hyperlink" Target="http://www.konkoly.hu/cgi-bin/IBVS?5677" TargetMode="External"/><Relationship Id="rId101" Type="http://schemas.openxmlformats.org/officeDocument/2006/relationships/hyperlink" Target="http://www.bav-astro.de/sfs/BAVM_link.php?BAVMnr=174" TargetMode="External"/><Relationship Id="rId122" Type="http://schemas.openxmlformats.org/officeDocument/2006/relationships/hyperlink" Target="http://vsolj.cetus-net.org/vsoljno56.pdf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5" TargetMode="External"/><Relationship Id="rId13" Type="http://schemas.openxmlformats.org/officeDocument/2006/relationships/hyperlink" Target="http://www.bav-astro.de/sfs/BAVM_link.php?BAVMnr=15" TargetMode="External"/><Relationship Id="rId18" Type="http://schemas.openxmlformats.org/officeDocument/2006/relationships/hyperlink" Target="http://www.bav-astro.de/sfs/BAVM_link.php?BAVMnr=15" TargetMode="External"/><Relationship Id="rId39" Type="http://schemas.openxmlformats.org/officeDocument/2006/relationships/hyperlink" Target="http://www.bav-astro.de/sfs/BAVM_link.php?BAVMnr=31" TargetMode="External"/><Relationship Id="rId109" Type="http://schemas.openxmlformats.org/officeDocument/2006/relationships/hyperlink" Target="http://www.konkoly.hu/cgi-bin/IBVS?5887" TargetMode="External"/><Relationship Id="rId34" Type="http://schemas.openxmlformats.org/officeDocument/2006/relationships/hyperlink" Target="http://www.bav-astro.de/sfs/BAVM_link.php?BAVMnr=28" TargetMode="External"/><Relationship Id="rId50" Type="http://schemas.openxmlformats.org/officeDocument/2006/relationships/hyperlink" Target="http://www.bav-astro.de/sfs/BAVM_link.php?BAVMnr=56" TargetMode="External"/><Relationship Id="rId55" Type="http://schemas.openxmlformats.org/officeDocument/2006/relationships/hyperlink" Target="http://www.bav-astro.de/sfs/BAVM_link.php?BAVMnr=68" TargetMode="External"/><Relationship Id="rId76" Type="http://schemas.openxmlformats.org/officeDocument/2006/relationships/hyperlink" Target="http://www.konkoly.hu/cgi-bin/IBVS?5069" TargetMode="External"/><Relationship Id="rId97" Type="http://schemas.openxmlformats.org/officeDocument/2006/relationships/hyperlink" Target="http://www.bav-astro.de/sfs/BAVM_link.php?BAVMnr=173" TargetMode="External"/><Relationship Id="rId104" Type="http://schemas.openxmlformats.org/officeDocument/2006/relationships/hyperlink" Target="http://www.konkoly.hu/cgi-bin/IBVS?5754" TargetMode="External"/><Relationship Id="rId120" Type="http://schemas.openxmlformats.org/officeDocument/2006/relationships/hyperlink" Target="http://www.konkoly.hu/cgi-bin/IBVS?6011" TargetMode="External"/><Relationship Id="rId125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bav-astro.de/sfs/BAVM_link.php?BAVMnr=15" TargetMode="External"/><Relationship Id="rId71" Type="http://schemas.openxmlformats.org/officeDocument/2006/relationships/hyperlink" Target="http://www.konkoly.hu/cgi-bin/IBVS?4941" TargetMode="External"/><Relationship Id="rId92" Type="http://schemas.openxmlformats.org/officeDocument/2006/relationships/hyperlink" Target="http://www.bav-astro.de/sfs/BAVM_link.php?BAVMnr=172" TargetMode="External"/><Relationship Id="rId2" Type="http://schemas.openxmlformats.org/officeDocument/2006/relationships/hyperlink" Target="http://www.bav-astro.de/sfs/BAVM_link.php?BAVMnr=15" TargetMode="External"/><Relationship Id="rId29" Type="http://schemas.openxmlformats.org/officeDocument/2006/relationships/hyperlink" Target="http://www.bav-astro.de/sfs/BAVM_link.php?BAVMnr=23" TargetMode="External"/><Relationship Id="rId24" Type="http://schemas.openxmlformats.org/officeDocument/2006/relationships/hyperlink" Target="http://www.bav-astro.de/sfs/BAVM_link.php?BAVMnr=18" TargetMode="External"/><Relationship Id="rId40" Type="http://schemas.openxmlformats.org/officeDocument/2006/relationships/hyperlink" Target="http://www.bav-astro.de/sfs/BAVM_link.php?BAVMnr=34" TargetMode="External"/><Relationship Id="rId45" Type="http://schemas.openxmlformats.org/officeDocument/2006/relationships/hyperlink" Target="http://www.bav-astro.de/sfs/BAVM_link.php?BAVMnr=46" TargetMode="External"/><Relationship Id="rId66" Type="http://schemas.openxmlformats.org/officeDocument/2006/relationships/hyperlink" Target="http://www.konkoly.hu/cgi-bin/IBVS?4751" TargetMode="External"/><Relationship Id="rId87" Type="http://schemas.openxmlformats.org/officeDocument/2006/relationships/hyperlink" Target="http://vsolj.cetus-net.org/no42.pdf" TargetMode="External"/><Relationship Id="rId110" Type="http://schemas.openxmlformats.org/officeDocument/2006/relationships/hyperlink" Target="http://www.konkoly.hu/cgi-bin/IBVS?5887" TargetMode="External"/><Relationship Id="rId115" Type="http://schemas.openxmlformats.org/officeDocument/2006/relationships/hyperlink" Target="http://www.konkoly.hu/cgi-bin/IBVS?5980" TargetMode="External"/><Relationship Id="rId61" Type="http://schemas.openxmlformats.org/officeDocument/2006/relationships/hyperlink" Target="http://www.bav-astro.de/sfs/BAVM_link.php?BAVMnr=113" TargetMode="External"/><Relationship Id="rId82" Type="http://schemas.openxmlformats.org/officeDocument/2006/relationships/hyperlink" Target="http://www.konkoly.hu/cgi-bin/IBVS?53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AF284"/>
  <sheetViews>
    <sheetView tabSelected="1" workbookViewId="0">
      <pane ySplit="20" topLeftCell="A244" activePane="bottomLeft" state="frozen"/>
      <selection pane="bottomLef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120</v>
      </c>
    </row>
    <row r="2" spans="1:6">
      <c r="A2" t="s">
        <v>31</v>
      </c>
      <c r="B2" s="23" t="s">
        <v>116</v>
      </c>
    </row>
    <row r="4" spans="1:6" ht="14.25" thickTop="1" thickBot="1">
      <c r="A4" s="8" t="s">
        <v>5</v>
      </c>
      <c r="C4" s="3">
        <v>26352.389500000001</v>
      </c>
      <c r="D4" s="4">
        <v>0.82937121999999996</v>
      </c>
    </row>
    <row r="5" spans="1:6" ht="13.5" thickTop="1">
      <c r="A5" s="24" t="s">
        <v>123</v>
      </c>
      <c r="B5" s="25"/>
      <c r="C5" s="26">
        <v>-9.5</v>
      </c>
      <c r="D5" s="25" t="s">
        <v>124</v>
      </c>
    </row>
    <row r="6" spans="1:6">
      <c r="A6" s="8" t="s">
        <v>6</v>
      </c>
    </row>
    <row r="7" spans="1:6">
      <c r="A7" t="s">
        <v>7</v>
      </c>
      <c r="C7">
        <f>+C4</f>
        <v>26352.389500000001</v>
      </c>
    </row>
    <row r="8" spans="1:6">
      <c r="A8" t="s">
        <v>8</v>
      </c>
      <c r="C8">
        <v>0.82936953647271483</v>
      </c>
    </row>
    <row r="9" spans="1:6">
      <c r="A9" s="39" t="s">
        <v>134</v>
      </c>
      <c r="B9" s="40">
        <v>219</v>
      </c>
      <c r="C9" s="38" t="str">
        <f>"F"&amp;B9</f>
        <v>F219</v>
      </c>
      <c r="D9" s="12" t="str">
        <f>"G"&amp;B9</f>
        <v>G219</v>
      </c>
    </row>
    <row r="10" spans="1:6" ht="13.5" thickBot="1">
      <c r="A10" s="25"/>
      <c r="B10" s="25"/>
      <c r="C10" s="7" t="s">
        <v>26</v>
      </c>
      <c r="D10" s="7" t="s">
        <v>27</v>
      </c>
      <c r="E10" s="25"/>
    </row>
    <row r="11" spans="1:6">
      <c r="A11" s="25" t="s">
        <v>21</v>
      </c>
      <c r="B11" s="25"/>
      <c r="C11" s="37">
        <f ca="1">INTERCEPT(INDIRECT($D$9):G979,INDIRECT($C$9):F979)</f>
        <v>7.9444413837963107E-2</v>
      </c>
      <c r="D11" s="6"/>
      <c r="E11" s="25"/>
    </row>
    <row r="12" spans="1:6">
      <c r="A12" s="25" t="s">
        <v>22</v>
      </c>
      <c r="B12" s="25"/>
      <c r="C12" s="37">
        <f ca="1">SLOPE(INDIRECT($D$9):G979,INDIRECT($C$9):F979)</f>
        <v>-1.5574066162826104E-6</v>
      </c>
      <c r="D12" s="6"/>
      <c r="E12" s="25"/>
    </row>
    <row r="13" spans="1:6">
      <c r="A13" s="25" t="s">
        <v>25</v>
      </c>
      <c r="B13" s="25"/>
      <c r="C13" s="6" t="s">
        <v>19</v>
      </c>
    </row>
    <row r="14" spans="1:6">
      <c r="A14" s="25"/>
      <c r="B14" s="25"/>
      <c r="C14" s="25"/>
    </row>
    <row r="15" spans="1:6">
      <c r="A15" s="27" t="s">
        <v>23</v>
      </c>
      <c r="B15" s="25"/>
      <c r="C15" s="28">
        <f ca="1">(C7+C11)+(C8+C12)*INT(MAX(F21:F3520))</f>
        <v>59319.01674431219</v>
      </c>
      <c r="E15" s="29" t="s">
        <v>139</v>
      </c>
      <c r="F15" s="26">
        <v>1</v>
      </c>
    </row>
    <row r="16" spans="1:6">
      <c r="A16" s="31" t="s">
        <v>9</v>
      </c>
      <c r="B16" s="25"/>
      <c r="C16" s="32">
        <f ca="1">+C8+C12</f>
        <v>0.82936797906609849</v>
      </c>
      <c r="E16" s="29" t="s">
        <v>125</v>
      </c>
      <c r="F16" s="30">
        <f ca="1">NOW()+15018.5+$C$5/24</f>
        <v>59955.809803703698</v>
      </c>
    </row>
    <row r="17" spans="1:21" ht="13.5" thickBot="1">
      <c r="A17" s="29" t="s">
        <v>127</v>
      </c>
      <c r="B17" s="25"/>
      <c r="C17" s="25">
        <f>COUNT(C21:C2178)</f>
        <v>244</v>
      </c>
      <c r="E17" s="29" t="s">
        <v>140</v>
      </c>
      <c r="F17" s="30">
        <f ca="1">ROUND(2*(F16-$C$7)/$C$8,0)/2+F15</f>
        <v>40518</v>
      </c>
    </row>
    <row r="18" spans="1:21" ht="14.25" thickTop="1" thickBot="1">
      <c r="A18" s="31" t="s">
        <v>10</v>
      </c>
      <c r="B18" s="25"/>
      <c r="C18" s="34">
        <f ca="1">+C15</f>
        <v>59319.01674431219</v>
      </c>
      <c r="D18" s="35">
        <f ca="1">+C16</f>
        <v>0.82936797906609849</v>
      </c>
      <c r="E18" s="29" t="s">
        <v>126</v>
      </c>
      <c r="F18" s="12">
        <f ca="1">ROUND(2*(F16-$C$15)/$C$16,0)/2+F15</f>
        <v>769</v>
      </c>
    </row>
    <row r="19" spans="1:21" ht="13.5" thickTop="1">
      <c r="E19" s="29" t="s">
        <v>128</v>
      </c>
      <c r="F19" s="33">
        <f ca="1">+$C$15+$C$16*F18-15018.5-$C$5/24</f>
        <v>44938.696553547357</v>
      </c>
    </row>
    <row r="20" spans="1:21" ht="13.5" thickBot="1">
      <c r="A20" s="7" t="s">
        <v>11</v>
      </c>
      <c r="B20" s="7" t="s">
        <v>12</v>
      </c>
      <c r="C20" s="7" t="s">
        <v>13</v>
      </c>
      <c r="D20" s="7" t="s">
        <v>18</v>
      </c>
      <c r="E20" s="7" t="s">
        <v>14</v>
      </c>
      <c r="F20" s="7" t="s">
        <v>15</v>
      </c>
      <c r="G20" s="7" t="s">
        <v>16</v>
      </c>
      <c r="H20" s="10" t="s">
        <v>65</v>
      </c>
      <c r="I20" s="10" t="s">
        <v>138</v>
      </c>
      <c r="J20" s="10" t="s">
        <v>143</v>
      </c>
      <c r="K20" s="10" t="s">
        <v>154</v>
      </c>
      <c r="L20" s="10" t="s">
        <v>32</v>
      </c>
      <c r="M20" s="10" t="s">
        <v>33</v>
      </c>
      <c r="N20" s="10" t="s">
        <v>34</v>
      </c>
      <c r="O20" s="10" t="s">
        <v>29</v>
      </c>
      <c r="P20" s="9" t="s">
        <v>28</v>
      </c>
      <c r="Q20" s="7" t="s">
        <v>20</v>
      </c>
      <c r="U20" s="73" t="s">
        <v>938</v>
      </c>
    </row>
    <row r="21" spans="1:21">
      <c r="A21" t="s">
        <v>17</v>
      </c>
      <c r="C21" s="36">
        <v>26352.389500000001</v>
      </c>
      <c r="D21" s="36" t="s">
        <v>19</v>
      </c>
      <c r="E21">
        <f>+(C21-C$7)/C$8</f>
        <v>0</v>
      </c>
      <c r="F21">
        <f>ROUND(2*E21,0)/2</f>
        <v>0</v>
      </c>
      <c r="H21" s="12">
        <v>0</v>
      </c>
      <c r="Q21" s="2">
        <f>+C21-15018.5</f>
        <v>11333.889500000001</v>
      </c>
    </row>
    <row r="22" spans="1:21">
      <c r="A22" s="41" t="s">
        <v>142</v>
      </c>
      <c r="B22" s="42" t="s">
        <v>109</v>
      </c>
      <c r="C22" s="41">
        <v>26352.392</v>
      </c>
      <c r="D22" s="41" t="s">
        <v>65</v>
      </c>
      <c r="E22">
        <f>+(C22-C$7)/C$8</f>
        <v>3.0143378659924706E-3</v>
      </c>
      <c r="F22">
        <f>ROUND(2*E22,0)/2</f>
        <v>0</v>
      </c>
      <c r="G22">
        <f>+C22-(C$7+F22*C$8)</f>
        <v>2.4999999986903276E-3</v>
      </c>
      <c r="H22" s="13"/>
      <c r="I22" s="6"/>
      <c r="J22">
        <f>+G22</f>
        <v>2.4999999986903276E-3</v>
      </c>
      <c r="O22">
        <f ca="1">+C$11+C$12*F22</f>
        <v>7.9444413837963107E-2</v>
      </c>
      <c r="Q22" s="2">
        <f>+C22-15018.5</f>
        <v>11333.892</v>
      </c>
    </row>
    <row r="23" spans="1:21">
      <c r="A23" s="41" t="s">
        <v>142</v>
      </c>
      <c r="B23" s="42" t="s">
        <v>109</v>
      </c>
      <c r="C23" s="41">
        <v>26396.351999999999</v>
      </c>
      <c r="D23" s="41" t="s">
        <v>65</v>
      </c>
      <c r="E23">
        <f>+(C23-C$7)/C$8</f>
        <v>53.007131401243754</v>
      </c>
      <c r="F23">
        <f>ROUND(2*E23,0)/2</f>
        <v>53</v>
      </c>
      <c r="G23">
        <f>+C23-(C$7+F23*C$8)</f>
        <v>5.9145669438294135E-3</v>
      </c>
      <c r="H23" s="13"/>
      <c r="I23" s="6"/>
      <c r="J23">
        <f>+G23</f>
        <v>5.9145669438294135E-3</v>
      </c>
      <c r="O23">
        <f ca="1">+C$11+C$12*F23</f>
        <v>7.9361871287300129E-2</v>
      </c>
      <c r="Q23" s="2">
        <f>+C23-15018.5</f>
        <v>11377.851999999999</v>
      </c>
    </row>
    <row r="24" spans="1:21">
      <c r="A24" s="41" t="s">
        <v>142</v>
      </c>
      <c r="B24" s="42" t="s">
        <v>109</v>
      </c>
      <c r="C24" s="41">
        <v>26608.644</v>
      </c>
      <c r="D24" s="41" t="s">
        <v>65</v>
      </c>
      <c r="E24">
        <f>+(C24-C$7)/C$8</f>
        <v>308.97505723424837</v>
      </c>
      <c r="F24">
        <f>ROUND(2*E24,0)/2</f>
        <v>309</v>
      </c>
      <c r="G24">
        <f>+C24-(C$7+F24*C$8)</f>
        <v>-2.0686770069005433E-2</v>
      </c>
      <c r="H24" s="13"/>
      <c r="I24" s="6"/>
      <c r="J24">
        <f>+G24</f>
        <v>-2.0686770069005433E-2</v>
      </c>
      <c r="O24">
        <f ca="1">+C$11+C$12*F24</f>
        <v>7.8963175193531784E-2</v>
      </c>
      <c r="Q24" s="2">
        <f>+C24-15018.5</f>
        <v>11590.144</v>
      </c>
    </row>
    <row r="25" spans="1:21">
      <c r="A25" s="70" t="s">
        <v>167</v>
      </c>
      <c r="B25" s="72" t="s">
        <v>109</v>
      </c>
      <c r="C25" s="71">
        <v>27125.321</v>
      </c>
      <c r="D25" s="71" t="s">
        <v>138</v>
      </c>
      <c r="E25">
        <f>+(C25-C$7)/C$8</f>
        <v>931.95067579556223</v>
      </c>
      <c r="F25">
        <f>ROUND(2*E25,0)/2</f>
        <v>932</v>
      </c>
      <c r="G25">
        <f>+C25-(C$7+F25*C$8)</f>
        <v>-4.0907992570282659E-2</v>
      </c>
      <c r="H25">
        <f>+G25</f>
        <v>-4.0907992570282659E-2</v>
      </c>
      <c r="O25">
        <f ca="1">+C$11+C$12*F25</f>
        <v>7.7992910871587717E-2</v>
      </c>
      <c r="Q25" s="2">
        <f>+C25-15018.5</f>
        <v>12106.821</v>
      </c>
    </row>
    <row r="26" spans="1:21">
      <c r="A26" s="41" t="s">
        <v>142</v>
      </c>
      <c r="B26" s="42" t="s">
        <v>109</v>
      </c>
      <c r="C26" s="41">
        <v>27898.341</v>
      </c>
      <c r="D26" s="41" t="s">
        <v>65</v>
      </c>
      <c r="E26">
        <f>+(C26-C$7)/C$8</f>
        <v>1864.0080591516385</v>
      </c>
      <c r="F26">
        <f>ROUND(2*E26,0)/2</f>
        <v>1864</v>
      </c>
      <c r="G26">
        <f>+C26-(C$7+F26*C$8)</f>
        <v>6.6840148574556224E-3</v>
      </c>
      <c r="H26" s="13"/>
      <c r="I26" s="6"/>
      <c r="J26">
        <f>+G26</f>
        <v>6.6840148574556224E-3</v>
      </c>
      <c r="O26">
        <f ca="1">+C$11+C$12*F26</f>
        <v>7.6541407905212328E-2</v>
      </c>
      <c r="Q26" s="2">
        <f>+C26-15018.5</f>
        <v>12879.841</v>
      </c>
    </row>
    <row r="27" spans="1:21">
      <c r="A27" s="70" t="s">
        <v>167</v>
      </c>
      <c r="B27" s="72" t="s">
        <v>109</v>
      </c>
      <c r="C27" s="71">
        <v>27898.367999999999</v>
      </c>
      <c r="D27" s="71" t="s">
        <v>138</v>
      </c>
      <c r="E27">
        <f>+(C27-C$7)/C$8</f>
        <v>1864.0406140006062</v>
      </c>
      <c r="F27">
        <f>ROUND(2*E27,0)/2</f>
        <v>1864</v>
      </c>
      <c r="G27">
        <f>+C27-(C$7+F27*C$8)</f>
        <v>3.3684014855680289E-2</v>
      </c>
      <c r="H27">
        <f>+G27</f>
        <v>3.3684014855680289E-2</v>
      </c>
      <c r="O27">
        <f ca="1">+C$11+C$12*F27</f>
        <v>7.6541407905212328E-2</v>
      </c>
      <c r="Q27" s="2">
        <f>+C27-15018.5</f>
        <v>12879.867999999999</v>
      </c>
    </row>
    <row r="28" spans="1:21">
      <c r="A28" s="41" t="s">
        <v>142</v>
      </c>
      <c r="B28" s="42" t="s">
        <v>109</v>
      </c>
      <c r="C28" s="41">
        <v>28607.463</v>
      </c>
      <c r="D28" s="41" t="s">
        <v>65</v>
      </c>
      <c r="E28">
        <f>+(C28-C$7)/C$8</f>
        <v>2719.0213780828776</v>
      </c>
      <c r="F28">
        <f>ROUND(2*E28,0)/2</f>
        <v>2719</v>
      </c>
      <c r="G28">
        <f>+C28-(C$7+F28*C$8)</f>
        <v>1.7730330688209506E-2</v>
      </c>
      <c r="H28" s="13"/>
      <c r="I28" s="6"/>
      <c r="J28">
        <f>+G28</f>
        <v>1.7730330688209506E-2</v>
      </c>
      <c r="O28">
        <f ca="1">+C$11+C$12*F28</f>
        <v>7.5209825248290688E-2</v>
      </c>
      <c r="Q28" s="2">
        <f>+C28-15018.5</f>
        <v>13588.963</v>
      </c>
    </row>
    <row r="29" spans="1:21">
      <c r="A29" s="41" t="s">
        <v>142</v>
      </c>
      <c r="B29" s="42" t="s">
        <v>109</v>
      </c>
      <c r="C29" s="41">
        <v>28622.377</v>
      </c>
      <c r="D29" s="41" t="s">
        <v>65</v>
      </c>
      <c r="E29">
        <f>+(C29-C$7)/C$8</f>
        <v>2737.0037120656634</v>
      </c>
      <c r="F29">
        <f>ROUND(2*E29,0)/2</f>
        <v>2737</v>
      </c>
      <c r="G29">
        <f>+C29-(C$7+F29*C$8)</f>
        <v>3.0786741772317328E-3</v>
      </c>
      <c r="H29" s="13"/>
      <c r="I29" s="6"/>
      <c r="J29">
        <f>+G29</f>
        <v>3.0786741772317328E-3</v>
      </c>
      <c r="O29">
        <f ca="1">+C$11+C$12*F29</f>
        <v>7.5181791929197606E-2</v>
      </c>
      <c r="Q29" s="2">
        <f>+C29-15018.5</f>
        <v>13603.877</v>
      </c>
    </row>
    <row r="30" spans="1:21">
      <c r="A30" s="41" t="s">
        <v>142</v>
      </c>
      <c r="B30" s="42" t="s">
        <v>109</v>
      </c>
      <c r="C30" s="41">
        <v>36612.534</v>
      </c>
      <c r="D30" s="41" t="s">
        <v>65</v>
      </c>
      <c r="E30">
        <f>+(C30-C$7)/C$8</f>
        <v>12371.016837242543</v>
      </c>
      <c r="F30">
        <f>ROUND(2*E30,0)/2</f>
        <v>12371</v>
      </c>
      <c r="G30">
        <f>+C30-(C$7+F30*C$8)</f>
        <v>1.3964296042104252E-2</v>
      </c>
      <c r="H30" s="13"/>
      <c r="I30" s="6"/>
      <c r="J30">
        <f>+G30</f>
        <v>1.3964296042104252E-2</v>
      </c>
      <c r="O30">
        <f ca="1">+C$11+C$12*F30</f>
        <v>6.0177736587930936E-2</v>
      </c>
      <c r="Q30" s="2">
        <f>+C30-15018.5</f>
        <v>21594.034</v>
      </c>
    </row>
    <row r="31" spans="1:21">
      <c r="A31" s="41" t="s">
        <v>142</v>
      </c>
      <c r="B31" s="42" t="s">
        <v>109</v>
      </c>
      <c r="C31" s="41">
        <v>37346.533000000003</v>
      </c>
      <c r="D31" s="41" t="s">
        <v>138</v>
      </c>
      <c r="E31">
        <f>+(C31-C$7)/C$8</f>
        <v>13256.025229426419</v>
      </c>
      <c r="F31">
        <f>ROUND(2*E31,0)/2</f>
        <v>13256</v>
      </c>
      <c r="G31">
        <f>+C31-(C$7+F31*C$8)</f>
        <v>2.0924517695675604E-2</v>
      </c>
      <c r="H31" s="13"/>
      <c r="I31" s="6"/>
      <c r="J31">
        <f>+G31</f>
        <v>2.0924517695675604E-2</v>
      </c>
      <c r="O31">
        <f ca="1">+C$11+C$12*F31</f>
        <v>5.8799431732520821E-2</v>
      </c>
      <c r="Q31" s="2">
        <f>+C31-15018.5</f>
        <v>22328.033000000003</v>
      </c>
    </row>
    <row r="32" spans="1:21">
      <c r="A32" s="41" t="s">
        <v>142</v>
      </c>
      <c r="B32" s="42" t="s">
        <v>109</v>
      </c>
      <c r="C32" s="41">
        <v>37352.341</v>
      </c>
      <c r="D32" s="41" t="s">
        <v>138</v>
      </c>
      <c r="E32">
        <f>+(C32-C$7)/C$8</f>
        <v>13263.028139160357</v>
      </c>
      <c r="F32">
        <f>ROUND(2*E32,0)/2</f>
        <v>13263</v>
      </c>
      <c r="G32">
        <f>+C32-(C$7+F32*C$8)</f>
        <v>2.3337762380833738E-2</v>
      </c>
      <c r="H32" s="13"/>
      <c r="I32" s="6"/>
      <c r="J32">
        <f>+G32</f>
        <v>2.3337762380833738E-2</v>
      </c>
      <c r="O32">
        <f ca="1">+C$11+C$12*F32</f>
        <v>5.878852988620685E-2</v>
      </c>
      <c r="Q32" s="2">
        <f>+C32-15018.5</f>
        <v>22333.841</v>
      </c>
    </row>
    <row r="33" spans="1:17">
      <c r="A33" s="70" t="s">
        <v>198</v>
      </c>
      <c r="B33" s="72" t="s">
        <v>109</v>
      </c>
      <c r="C33" s="71">
        <v>37356.483999999997</v>
      </c>
      <c r="D33" s="71" t="s">
        <v>138</v>
      </c>
      <c r="E33">
        <f>+(C33-C$7)/C$8</f>
        <v>13268.023499874493</v>
      </c>
      <c r="F33">
        <f>ROUND(2*E33,0)/2</f>
        <v>13268</v>
      </c>
      <c r="G33">
        <f>+C33-(C$7+F33*C$8)</f>
        <v>1.9490080012474209E-2</v>
      </c>
      <c r="I33">
        <f>+G33</f>
        <v>1.9490080012474209E-2</v>
      </c>
      <c r="O33">
        <f ca="1">+C$11+C$12*F33</f>
        <v>5.8780742853125428E-2</v>
      </c>
      <c r="Q33" s="2">
        <f>+C33-15018.5</f>
        <v>22337.983999999997</v>
      </c>
    </row>
    <row r="34" spans="1:17">
      <c r="A34" s="41" t="s">
        <v>142</v>
      </c>
      <c r="B34" s="42" t="s">
        <v>109</v>
      </c>
      <c r="C34" s="41">
        <v>37356.485000000001</v>
      </c>
      <c r="D34" s="41" t="s">
        <v>138</v>
      </c>
      <c r="E34">
        <f>+(C34-C$7)/C$8</f>
        <v>13268.024705609645</v>
      </c>
      <c r="F34">
        <f>ROUND(2*E34,0)/2</f>
        <v>13268</v>
      </c>
      <c r="G34">
        <f>+C34-(C$7+F34*C$8)</f>
        <v>2.0490080016315915E-2</v>
      </c>
      <c r="H34" s="13"/>
      <c r="I34" s="6"/>
      <c r="J34">
        <f>+G34</f>
        <v>2.0490080016315915E-2</v>
      </c>
      <c r="O34">
        <f ca="1">+C$11+C$12*F34</f>
        <v>5.8780742853125428E-2</v>
      </c>
      <c r="Q34" s="2">
        <f>+C34-15018.5</f>
        <v>22337.985000000001</v>
      </c>
    </row>
    <row r="35" spans="1:17">
      <c r="A35" s="70" t="s">
        <v>198</v>
      </c>
      <c r="B35" s="72" t="s">
        <v>109</v>
      </c>
      <c r="C35" s="71">
        <v>37356.487000000001</v>
      </c>
      <c r="D35" s="71" t="s">
        <v>138</v>
      </c>
      <c r="E35">
        <f>+(C35-C$7)/C$8</f>
        <v>13268.027117079939</v>
      </c>
      <c r="F35">
        <f>ROUND(2*E35,0)/2</f>
        <v>13268</v>
      </c>
      <c r="G35">
        <f>+C35-(C$7+F35*C$8)</f>
        <v>2.2490080016723368E-2</v>
      </c>
      <c r="I35">
        <f>+G35</f>
        <v>2.2490080016723368E-2</v>
      </c>
      <c r="O35">
        <f ca="1">+C$11+C$12*F35</f>
        <v>5.8780742853125428E-2</v>
      </c>
      <c r="Q35" s="2">
        <f>+C35-15018.5</f>
        <v>22337.987000000001</v>
      </c>
    </row>
    <row r="36" spans="1:17">
      <c r="A36" s="70" t="s">
        <v>198</v>
      </c>
      <c r="B36" s="72" t="s">
        <v>109</v>
      </c>
      <c r="C36" s="71">
        <v>37366.436999999998</v>
      </c>
      <c r="D36" s="71" t="s">
        <v>138</v>
      </c>
      <c r="E36">
        <f>+(C36-C$7)/C$8</f>
        <v>13280.024181792871</v>
      </c>
      <c r="F36">
        <f>ROUND(2*E36,0)/2</f>
        <v>13280</v>
      </c>
      <c r="G36">
        <f>+C36-(C$7+F36*C$8)</f>
        <v>2.0055642344232183E-2</v>
      </c>
      <c r="I36">
        <f>+G36</f>
        <v>2.0055642344232183E-2</v>
      </c>
      <c r="O36">
        <f ca="1">+C$11+C$12*F36</f>
        <v>5.8762053973730043E-2</v>
      </c>
      <c r="Q36" s="2">
        <f>+C36-15018.5</f>
        <v>22347.936999999998</v>
      </c>
    </row>
    <row r="37" spans="1:17">
      <c r="A37" s="41" t="s">
        <v>142</v>
      </c>
      <c r="B37" s="42" t="s">
        <v>109</v>
      </c>
      <c r="C37" s="41">
        <v>37366.438999999998</v>
      </c>
      <c r="D37" s="41" t="s">
        <v>138</v>
      </c>
      <c r="E37">
        <f>+(C37-C$7)/C$8</f>
        <v>13280.026593263165</v>
      </c>
      <c r="F37">
        <f>ROUND(2*E37,0)/2</f>
        <v>13280</v>
      </c>
      <c r="G37">
        <f>+C37-(C$7+F37*C$8)</f>
        <v>2.2055642344639637E-2</v>
      </c>
      <c r="H37" s="13"/>
      <c r="I37" s="6"/>
      <c r="J37">
        <f>+G37</f>
        <v>2.2055642344639637E-2</v>
      </c>
      <c r="O37">
        <f ca="1">+C$11+C$12*F37</f>
        <v>5.8762053973730043E-2</v>
      </c>
      <c r="Q37" s="2">
        <f>+C37-15018.5</f>
        <v>22347.938999999998</v>
      </c>
    </row>
    <row r="38" spans="1:17">
      <c r="A38" s="70" t="s">
        <v>198</v>
      </c>
      <c r="B38" s="72" t="s">
        <v>109</v>
      </c>
      <c r="C38" s="71">
        <v>37366.44</v>
      </c>
      <c r="D38" s="71" t="s">
        <v>138</v>
      </c>
      <c r="E38">
        <f>+(C38-C$7)/C$8</f>
        <v>13280.027798998317</v>
      </c>
      <c r="F38">
        <f>ROUND(2*E38,0)/2</f>
        <v>13280</v>
      </c>
      <c r="G38">
        <f>+C38-(C$7+F38*C$8)</f>
        <v>2.3055642348481342E-2</v>
      </c>
      <c r="I38">
        <f>+G38</f>
        <v>2.3055642348481342E-2</v>
      </c>
      <c r="O38">
        <f ca="1">+C$11+C$12*F38</f>
        <v>5.8762053973730043E-2</v>
      </c>
      <c r="Q38" s="2">
        <f>+C38-15018.5</f>
        <v>22347.940000000002</v>
      </c>
    </row>
    <row r="39" spans="1:17">
      <c r="A39" s="70" t="s">
        <v>198</v>
      </c>
      <c r="B39" s="72" t="s">
        <v>109</v>
      </c>
      <c r="C39" s="71">
        <v>37376.391000000003</v>
      </c>
      <c r="D39" s="71" t="s">
        <v>138</v>
      </c>
      <c r="E39">
        <f>+(C39-C$7)/C$8</f>
        <v>13292.0260694464</v>
      </c>
      <c r="F39">
        <f>ROUND(2*E39,0)/2</f>
        <v>13292</v>
      </c>
      <c r="G39">
        <f>+C39-(C$7+F39*C$8)</f>
        <v>2.1621204679831862E-2</v>
      </c>
      <c r="I39">
        <f>+G39</f>
        <v>2.1621204679831862E-2</v>
      </c>
      <c r="O39">
        <f ca="1">+C$11+C$12*F39</f>
        <v>5.874336509433465E-2</v>
      </c>
      <c r="Q39" s="2">
        <f>+C39-15018.5</f>
        <v>22357.891000000003</v>
      </c>
    </row>
    <row r="40" spans="1:17">
      <c r="A40" s="41" t="s">
        <v>142</v>
      </c>
      <c r="B40" s="42" t="s">
        <v>109</v>
      </c>
      <c r="C40" s="41">
        <v>37376.392999999996</v>
      </c>
      <c r="D40" s="41" t="s">
        <v>138</v>
      </c>
      <c r="E40">
        <f>+(C40-C$7)/C$8</f>
        <v>13292.028480916686</v>
      </c>
      <c r="F40">
        <f>ROUND(2*E40,0)/2</f>
        <v>13292</v>
      </c>
      <c r="G40">
        <f>+C40-(C$7+F40*C$8)</f>
        <v>2.3621204672963358E-2</v>
      </c>
      <c r="H40" s="13"/>
      <c r="I40" s="6"/>
      <c r="J40">
        <f>+G40</f>
        <v>2.3621204672963358E-2</v>
      </c>
      <c r="O40">
        <f ca="1">+C$11+C$12*F40</f>
        <v>5.874336509433465E-2</v>
      </c>
      <c r="Q40" s="2">
        <f>+C40-15018.5</f>
        <v>22357.892999999996</v>
      </c>
    </row>
    <row r="41" spans="1:17">
      <c r="A41" s="70" t="s">
        <v>198</v>
      </c>
      <c r="B41" s="72" t="s">
        <v>109</v>
      </c>
      <c r="C41" s="71">
        <v>37376.394</v>
      </c>
      <c r="D41" s="71" t="s">
        <v>138</v>
      </c>
      <c r="E41">
        <f>+(C41-C$7)/C$8</f>
        <v>13292.029686651837</v>
      </c>
      <c r="F41">
        <f>ROUND(2*E41,0)/2</f>
        <v>13292</v>
      </c>
      <c r="G41">
        <f>+C41-(C$7+F41*C$8)</f>
        <v>2.4621204676805064E-2</v>
      </c>
      <c r="I41">
        <f>+G41</f>
        <v>2.4621204676805064E-2</v>
      </c>
      <c r="O41">
        <f ca="1">+C$11+C$12*F41</f>
        <v>5.874336509433465E-2</v>
      </c>
      <c r="Q41" s="2">
        <f>+C41-15018.5</f>
        <v>22357.894</v>
      </c>
    </row>
    <row r="42" spans="1:17">
      <c r="A42" s="70" t="s">
        <v>198</v>
      </c>
      <c r="B42" s="72" t="s">
        <v>109</v>
      </c>
      <c r="C42" s="71">
        <v>37376.394</v>
      </c>
      <c r="D42" s="71" t="s">
        <v>138</v>
      </c>
      <c r="E42">
        <f>+(C42-C$7)/C$8</f>
        <v>13292.029686651837</v>
      </c>
      <c r="F42">
        <f>ROUND(2*E42,0)/2</f>
        <v>13292</v>
      </c>
      <c r="G42">
        <f>+C42-(C$7+F42*C$8)</f>
        <v>2.4621204676805064E-2</v>
      </c>
      <c r="I42">
        <f>+G42</f>
        <v>2.4621204676805064E-2</v>
      </c>
      <c r="O42">
        <f ca="1">+C$11+C$12*F42</f>
        <v>5.874336509433465E-2</v>
      </c>
      <c r="Q42" s="2">
        <f>+C42-15018.5</f>
        <v>22357.894</v>
      </c>
    </row>
    <row r="43" spans="1:17">
      <c r="A43" s="70" t="s">
        <v>198</v>
      </c>
      <c r="B43" s="72" t="s">
        <v>109</v>
      </c>
      <c r="C43" s="71">
        <v>37376.394999999997</v>
      </c>
      <c r="D43" s="71" t="s">
        <v>138</v>
      </c>
      <c r="E43">
        <f>+(C43-C$7)/C$8</f>
        <v>13292.03089238698</v>
      </c>
      <c r="F43">
        <f>ROUND(2*E43,0)/2</f>
        <v>13292</v>
      </c>
      <c r="G43">
        <f>+C43-(C$7+F43*C$8)</f>
        <v>2.5621204673370812E-2</v>
      </c>
      <c r="I43">
        <f>+G43</f>
        <v>2.5621204673370812E-2</v>
      </c>
      <c r="O43">
        <f ca="1">+C$11+C$12*F43</f>
        <v>5.874336509433465E-2</v>
      </c>
      <c r="Q43" s="2">
        <f>+C43-15018.5</f>
        <v>22357.894999999997</v>
      </c>
    </row>
    <row r="44" spans="1:17">
      <c r="A44" s="41" t="s">
        <v>142</v>
      </c>
      <c r="B44" s="42" t="s">
        <v>109</v>
      </c>
      <c r="C44" s="41">
        <v>37667.504000000001</v>
      </c>
      <c r="D44" s="41" t="s">
        <v>138</v>
      </c>
      <c r="E44">
        <f>+(C44-C$7)/C$8</f>
        <v>13643.031245303344</v>
      </c>
      <c r="F44">
        <f>ROUND(2*E44,0)/2</f>
        <v>13643</v>
      </c>
      <c r="G44">
        <f>+C44-(C$7+F44*C$8)</f>
        <v>2.5913902747561224E-2</v>
      </c>
      <c r="H44" s="13"/>
      <c r="I44" s="6"/>
      <c r="J44">
        <f>+G44</f>
        <v>2.5913902747561224E-2</v>
      </c>
      <c r="O44">
        <f ca="1">+C$11+C$12*F44</f>
        <v>5.8196715372019453E-2</v>
      </c>
      <c r="Q44" s="2">
        <f>+C44-15018.5</f>
        <v>22649.004000000001</v>
      </c>
    </row>
    <row r="45" spans="1:17">
      <c r="A45" s="70" t="s">
        <v>198</v>
      </c>
      <c r="B45" s="72" t="s">
        <v>109</v>
      </c>
      <c r="C45" s="71">
        <v>37667.510999999999</v>
      </c>
      <c r="D45" s="71" t="s">
        <v>138</v>
      </c>
      <c r="E45">
        <f>+(C45-C$7)/C$8</f>
        <v>13643.03968544937</v>
      </c>
      <c r="F45">
        <f>ROUND(2*E45,0)/2</f>
        <v>13643</v>
      </c>
      <c r="G45">
        <f>+C45-(C$7+F45*C$8)</f>
        <v>3.2913902745349333E-2</v>
      </c>
      <c r="I45">
        <f>+G45</f>
        <v>3.2913902745349333E-2</v>
      </c>
      <c r="O45">
        <f ca="1">+C$11+C$12*F45</f>
        <v>5.8196715372019453E-2</v>
      </c>
      <c r="Q45" s="2">
        <f>+C45-15018.5</f>
        <v>22649.010999999999</v>
      </c>
    </row>
    <row r="46" spans="1:17">
      <c r="A46" s="41" t="s">
        <v>142</v>
      </c>
      <c r="B46" s="42" t="s">
        <v>109</v>
      </c>
      <c r="C46" s="41">
        <v>37707.31</v>
      </c>
      <c r="D46" s="41" t="s">
        <v>138</v>
      </c>
      <c r="E46">
        <f>+(C46-C$7)/C$8</f>
        <v>13691.026738565963</v>
      </c>
      <c r="F46">
        <f>ROUND(2*E46,0)/2</f>
        <v>13691</v>
      </c>
      <c r="G46">
        <f>+C46-(C$7+F46*C$8)</f>
        <v>2.2176152058818843E-2</v>
      </c>
      <c r="H46" s="13"/>
      <c r="I46" s="6"/>
      <c r="J46">
        <f>+G46</f>
        <v>2.2176152058818843E-2</v>
      </c>
      <c r="O46">
        <f ca="1">+C$11+C$12*F46</f>
        <v>5.8121959854437889E-2</v>
      </c>
      <c r="Q46" s="2">
        <f>+C46-15018.5</f>
        <v>22688.809999999998</v>
      </c>
    </row>
    <row r="47" spans="1:17">
      <c r="A47" s="70" t="s">
        <v>198</v>
      </c>
      <c r="B47" s="72" t="s">
        <v>109</v>
      </c>
      <c r="C47" s="71">
        <v>37731.360999999997</v>
      </c>
      <c r="D47" s="71" t="s">
        <v>138</v>
      </c>
      <c r="E47">
        <f>+(C47-C$7)/C$8</f>
        <v>13720.025874587147</v>
      </c>
      <c r="F47">
        <f>ROUND(2*E47,0)/2</f>
        <v>13720</v>
      </c>
      <c r="G47">
        <f>+C47-(C$7+F47*C$8)</f>
        <v>2.1459594347106759E-2</v>
      </c>
      <c r="I47">
        <f>+G47</f>
        <v>2.1459594347106759E-2</v>
      </c>
      <c r="O47">
        <f ca="1">+C$11+C$12*F47</f>
        <v>5.8076795062565689E-2</v>
      </c>
      <c r="Q47" s="2">
        <f>+C47-15018.5</f>
        <v>22712.860999999997</v>
      </c>
    </row>
    <row r="48" spans="1:17">
      <c r="A48" s="41" t="s">
        <v>142</v>
      </c>
      <c r="B48" s="42" t="s">
        <v>109</v>
      </c>
      <c r="C48" s="41">
        <v>37731.362000000001</v>
      </c>
      <c r="D48" s="41" t="s">
        <v>138</v>
      </c>
      <c r="E48">
        <f>+(C48-C$7)/C$8</f>
        <v>13720.027080322299</v>
      </c>
      <c r="F48">
        <f>ROUND(2*E48,0)/2</f>
        <v>13720</v>
      </c>
      <c r="G48">
        <f>+C48-(C$7+F48*C$8)</f>
        <v>2.2459594350948464E-2</v>
      </c>
      <c r="H48" s="13"/>
      <c r="I48" s="6"/>
      <c r="J48">
        <f>+G48</f>
        <v>2.2459594350948464E-2</v>
      </c>
      <c r="O48">
        <f ca="1">+C$11+C$12*F48</f>
        <v>5.8076795062565689E-2</v>
      </c>
      <c r="Q48" s="2">
        <f>+C48-15018.5</f>
        <v>22712.862000000001</v>
      </c>
    </row>
    <row r="49" spans="1:17">
      <c r="A49" s="70" t="s">
        <v>198</v>
      </c>
      <c r="B49" s="72" t="s">
        <v>109</v>
      </c>
      <c r="C49" s="71">
        <v>37731.364000000001</v>
      </c>
      <c r="D49" s="71" t="s">
        <v>138</v>
      </c>
      <c r="E49">
        <f>+(C49-C$7)/C$8</f>
        <v>13720.029491792593</v>
      </c>
      <c r="F49">
        <f>ROUND(2*E49,0)/2</f>
        <v>13720</v>
      </c>
      <c r="G49">
        <f>+C49-(C$7+F49*C$8)</f>
        <v>2.4459594351355918E-2</v>
      </c>
      <c r="I49">
        <f>+G49</f>
        <v>2.4459594351355918E-2</v>
      </c>
      <c r="O49">
        <f ca="1">+C$11+C$12*F49</f>
        <v>5.8076795062565689E-2</v>
      </c>
      <c r="Q49" s="2">
        <f>+C49-15018.5</f>
        <v>22712.864000000001</v>
      </c>
    </row>
    <row r="50" spans="1:17">
      <c r="A50" s="41" t="s">
        <v>142</v>
      </c>
      <c r="B50" s="42" t="s">
        <v>109</v>
      </c>
      <c r="C50" s="41">
        <v>38091.309000000001</v>
      </c>
      <c r="D50" s="41" t="s">
        <v>138</v>
      </c>
      <c r="E50">
        <f>+(C50-C$7)/C$8</f>
        <v>14154.027829289815</v>
      </c>
      <c r="F50">
        <f>ROUND(2*E50,0)/2</f>
        <v>14154</v>
      </c>
      <c r="G50">
        <f>+C50-(C$7+F50*C$8)</f>
        <v>2.3080765196937136E-2</v>
      </c>
      <c r="H50" s="13"/>
      <c r="I50" s="6"/>
      <c r="J50">
        <f>+G50</f>
        <v>2.3080765196937136E-2</v>
      </c>
      <c r="O50">
        <f ca="1">+C$11+C$12*F50</f>
        <v>5.7400880591099039E-2</v>
      </c>
      <c r="Q50" s="2">
        <f>+C50-15018.5</f>
        <v>23072.809000000001</v>
      </c>
    </row>
    <row r="51" spans="1:17">
      <c r="A51" s="41" t="s">
        <v>142</v>
      </c>
      <c r="B51" s="42" t="s">
        <v>109</v>
      </c>
      <c r="C51" s="41">
        <v>38739.877899999999</v>
      </c>
      <c r="D51" s="41" t="s">
        <v>143</v>
      </c>
      <c r="E51">
        <f>+(C51-C$7)/C$8</f>
        <v>14936.030147289513</v>
      </c>
      <c r="F51">
        <f>ROUND(2*E51,0)/2</f>
        <v>14936</v>
      </c>
      <c r="G51">
        <f>+C51-(C$7+F51*C$8)</f>
        <v>2.5003243528772146E-2</v>
      </c>
      <c r="H51" s="13"/>
      <c r="I51" s="6"/>
      <c r="J51">
        <f>+G51</f>
        <v>2.5003243528772146E-2</v>
      </c>
      <c r="O51">
        <f ca="1">+C$11+C$12*F51</f>
        <v>5.6182988617166037E-2</v>
      </c>
      <c r="Q51" s="2">
        <f>+C51-15018.5</f>
        <v>23721.377899999999</v>
      </c>
    </row>
    <row r="52" spans="1:17">
      <c r="A52" s="41" t="s">
        <v>142</v>
      </c>
      <c r="B52" s="42" t="s">
        <v>109</v>
      </c>
      <c r="C52" s="41">
        <v>38788.811099999999</v>
      </c>
      <c r="D52" s="41" t="s">
        <v>143</v>
      </c>
      <c r="E52">
        <f>+(C52-C$7)/C$8</f>
        <v>14995.030626386095</v>
      </c>
      <c r="F52">
        <f>ROUND(2*E52,0)/2</f>
        <v>14995</v>
      </c>
      <c r="G52">
        <f>+C52-(C$7+F52*C$8)</f>
        <v>2.5400591643119697E-2</v>
      </c>
      <c r="H52" s="13"/>
      <c r="I52" s="6"/>
      <c r="J52">
        <f>+G52</f>
        <v>2.5400591643119697E-2</v>
      </c>
      <c r="O52">
        <f ca="1">+C$11+C$12*F52</f>
        <v>5.6091101626805362E-2</v>
      </c>
      <c r="Q52" s="2">
        <f>+C52-15018.5</f>
        <v>23770.311099999999</v>
      </c>
    </row>
    <row r="53" spans="1:17">
      <c r="A53" s="41" t="s">
        <v>142</v>
      </c>
      <c r="B53" s="42" t="s">
        <v>109</v>
      </c>
      <c r="C53" s="41">
        <v>38794.616900000001</v>
      </c>
      <c r="D53" s="41" t="s">
        <v>143</v>
      </c>
      <c r="E53">
        <f>+(C53-C$7)/C$8</f>
        <v>15002.030883502715</v>
      </c>
      <c r="F53">
        <f>ROUND(2*E53,0)/2</f>
        <v>15002</v>
      </c>
      <c r="G53">
        <f>+C53-(C$7+F53*C$8)</f>
        <v>2.5613836332922801E-2</v>
      </c>
      <c r="H53" s="13"/>
      <c r="I53" s="6"/>
      <c r="J53">
        <f>+G53</f>
        <v>2.5613836332922801E-2</v>
      </c>
      <c r="O53">
        <f ca="1">+C$11+C$12*F53</f>
        <v>5.6080199780491391E-2</v>
      </c>
      <c r="Q53" s="2">
        <f>+C53-15018.5</f>
        <v>23776.116900000001</v>
      </c>
    </row>
    <row r="54" spans="1:17">
      <c r="A54" s="70" t="s">
        <v>266</v>
      </c>
      <c r="B54" s="72" t="s">
        <v>109</v>
      </c>
      <c r="C54" s="71">
        <v>38815.351000000002</v>
      </c>
      <c r="D54" s="71" t="s">
        <v>138</v>
      </c>
      <c r="E54">
        <f>+(C54-C$7)/C$8</f>
        <v>15027.030716614723</v>
      </c>
      <c r="F54">
        <f>ROUND(2*E54,0)/2</f>
        <v>15027</v>
      </c>
      <c r="G54">
        <f>+C54-(C$7+F54*C$8)</f>
        <v>2.5475424517935608E-2</v>
      </c>
      <c r="I54">
        <f>+G54</f>
        <v>2.5475424517935608E-2</v>
      </c>
      <c r="O54">
        <f ca="1">+C$11+C$12*F54</f>
        <v>5.6041264615084324E-2</v>
      </c>
      <c r="Q54" s="2">
        <f>+C54-15018.5</f>
        <v>23796.851000000002</v>
      </c>
    </row>
    <row r="55" spans="1:17">
      <c r="A55" s="41" t="s">
        <v>142</v>
      </c>
      <c r="B55" s="42" t="s">
        <v>109</v>
      </c>
      <c r="C55" s="41">
        <v>38847.695899999999</v>
      </c>
      <c r="D55" s="41" t="s">
        <v>143</v>
      </c>
      <c r="E55">
        <f>+(C55-C$7)/C$8</f>
        <v>15066.030099371847</v>
      </c>
      <c r="F55">
        <f>ROUND(2*E55,0)/2</f>
        <v>15066</v>
      </c>
      <c r="G55">
        <f>+C55-(C$7+F55*C$8)</f>
        <v>2.4963502073660493E-2</v>
      </c>
      <c r="H55" s="13"/>
      <c r="I55" s="6"/>
      <c r="J55">
        <f>+G55</f>
        <v>2.4963502073660493E-2</v>
      </c>
      <c r="O55">
        <f ca="1">+C$11+C$12*F55</f>
        <v>5.5980525757049301E-2</v>
      </c>
      <c r="Q55" s="2">
        <f>+C55-15018.5</f>
        <v>23829.195899999999</v>
      </c>
    </row>
    <row r="56" spans="1:17">
      <c r="A56" s="41" t="s">
        <v>142</v>
      </c>
      <c r="B56" s="42" t="s">
        <v>109</v>
      </c>
      <c r="C56" s="41">
        <v>38854.324999999997</v>
      </c>
      <c r="D56" s="41" t="s">
        <v>138</v>
      </c>
      <c r="E56">
        <f>+(C56-C$7)/C$8</f>
        <v>15074.023038235011</v>
      </c>
      <c r="F56">
        <f>ROUND(2*E56,0)/2</f>
        <v>15074</v>
      </c>
      <c r="G56">
        <f>+C56-(C$7+F56*C$8)</f>
        <v>1.9107210289803334E-2</v>
      </c>
      <c r="H56" s="13"/>
      <c r="I56" s="6"/>
      <c r="J56">
        <f>+G56</f>
        <v>1.9107210289803334E-2</v>
      </c>
      <c r="O56">
        <f ca="1">+C$11+C$12*F56</f>
        <v>5.5968066504119035E-2</v>
      </c>
      <c r="Q56" s="2">
        <f>+C56-15018.5</f>
        <v>23835.824999999997</v>
      </c>
    </row>
    <row r="57" spans="1:17">
      <c r="A57" s="70" t="s">
        <v>277</v>
      </c>
      <c r="B57" s="72" t="s">
        <v>109</v>
      </c>
      <c r="C57" s="71">
        <v>39223.398999999998</v>
      </c>
      <c r="D57" s="71" t="s">
        <v>138</v>
      </c>
      <c r="E57">
        <f>+(C57-C$7)/C$8</f>
        <v>15519.028531889458</v>
      </c>
      <c r="F57">
        <f>ROUND(2*E57,0)/2</f>
        <v>15519</v>
      </c>
      <c r="G57">
        <f>+C57-(C$7+F57*C$8)</f>
        <v>2.3663479936658405E-2</v>
      </c>
      <c r="I57">
        <f>+G57</f>
        <v>2.3663479936658405E-2</v>
      </c>
      <c r="O57">
        <f ca="1">+C$11+C$12*F57</f>
        <v>5.5275020559873281E-2</v>
      </c>
      <c r="Q57" s="2">
        <f>+C57-15018.5</f>
        <v>24204.898999999998</v>
      </c>
    </row>
    <row r="58" spans="1:17">
      <c r="A58" s="41" t="s">
        <v>142</v>
      </c>
      <c r="B58" s="42" t="s">
        <v>109</v>
      </c>
      <c r="C58" s="41">
        <v>39223.400999999998</v>
      </c>
      <c r="D58" s="41" t="s">
        <v>138</v>
      </c>
      <c r="E58">
        <f>+(C58-C$7)/C$8</f>
        <v>15519.030943359754</v>
      </c>
      <c r="F58">
        <f>ROUND(2*E58,0)/2</f>
        <v>15519</v>
      </c>
      <c r="G58">
        <f>+C58-(C$7+F58*C$8)</f>
        <v>2.5663479937065858E-2</v>
      </c>
      <c r="H58" s="13"/>
      <c r="I58" s="6"/>
      <c r="J58">
        <f>+G58</f>
        <v>2.5663479937065858E-2</v>
      </c>
      <c r="O58">
        <f ca="1">+C$11+C$12*F58</f>
        <v>5.5275020559873281E-2</v>
      </c>
      <c r="Q58" s="2">
        <f>+C58-15018.5</f>
        <v>24204.900999999998</v>
      </c>
    </row>
    <row r="59" spans="1:17">
      <c r="A59" s="70" t="s">
        <v>277</v>
      </c>
      <c r="B59" s="72" t="s">
        <v>109</v>
      </c>
      <c r="C59" s="71">
        <v>39223.402000000002</v>
      </c>
      <c r="D59" s="71" t="s">
        <v>138</v>
      </c>
      <c r="E59">
        <f>+(C59-C$7)/C$8</f>
        <v>15519.032149094905</v>
      </c>
      <c r="F59">
        <f>ROUND(2*E59,0)/2</f>
        <v>15519</v>
      </c>
      <c r="G59">
        <f>+C59-(C$7+F59*C$8)</f>
        <v>2.6663479940907564E-2</v>
      </c>
      <c r="I59">
        <f>+G59</f>
        <v>2.6663479940907564E-2</v>
      </c>
      <c r="O59">
        <f ca="1">+C$11+C$12*F59</f>
        <v>5.5275020559873281E-2</v>
      </c>
      <c r="Q59" s="2">
        <f>+C59-15018.5</f>
        <v>24204.902000000002</v>
      </c>
    </row>
    <row r="60" spans="1:17">
      <c r="A60" s="70" t="s">
        <v>285</v>
      </c>
      <c r="B60" s="72" t="s">
        <v>109</v>
      </c>
      <c r="C60" s="71">
        <v>39233.347999999998</v>
      </c>
      <c r="D60" s="71" t="s">
        <v>138</v>
      </c>
      <c r="E60">
        <f>+(C60-C$7)/C$8</f>
        <v>15531.024390867247</v>
      </c>
      <c r="F60">
        <f>ROUND(2*E60,0)/2</f>
        <v>15531</v>
      </c>
      <c r="G60">
        <f>+C60-(C$7+F60*C$8)</f>
        <v>2.0229042260325514E-2</v>
      </c>
      <c r="I60">
        <f>+G60</f>
        <v>2.0229042260325514E-2</v>
      </c>
      <c r="O60">
        <f ca="1">+C$11+C$12*F60</f>
        <v>5.5256331680477888E-2</v>
      </c>
      <c r="Q60" s="2">
        <f>+C60-15018.5</f>
        <v>24214.847999999998</v>
      </c>
    </row>
    <row r="61" spans="1:17">
      <c r="A61" s="41" t="s">
        <v>142</v>
      </c>
      <c r="B61" s="42" t="s">
        <v>109</v>
      </c>
      <c r="C61" s="41">
        <v>39238.313999999998</v>
      </c>
      <c r="D61" s="41" t="s">
        <v>138</v>
      </c>
      <c r="E61">
        <f>+(C61-C$7)/C$8</f>
        <v>15537.012071607392</v>
      </c>
      <c r="F61">
        <f>ROUND(2*E61,0)/2</f>
        <v>15537</v>
      </c>
      <c r="G61">
        <f>+C61-(C$7+F61*C$8)</f>
        <v>1.0011823425884359E-2</v>
      </c>
      <c r="H61" s="13"/>
      <c r="I61" s="6"/>
      <c r="J61">
        <f>+G61</f>
        <v>1.0011823425884359E-2</v>
      </c>
      <c r="O61">
        <f ca="1">+C$11+C$12*F61</f>
        <v>5.5246987240780185E-2</v>
      </c>
      <c r="Q61" s="2">
        <f>+C61-15018.5</f>
        <v>24219.813999999998</v>
      </c>
    </row>
    <row r="62" spans="1:17">
      <c r="A62" s="41" t="s">
        <v>142</v>
      </c>
      <c r="B62" s="42" t="s">
        <v>109</v>
      </c>
      <c r="C62" s="41">
        <v>39490.461000000003</v>
      </c>
      <c r="D62" s="41" t="s">
        <v>138</v>
      </c>
      <c r="E62">
        <f>+(C62-C$7)/C$8</f>
        <v>15841.034571725226</v>
      </c>
      <c r="F62">
        <f>ROUND(2*E62,0)/2</f>
        <v>15841</v>
      </c>
      <c r="G62">
        <f>+C62-(C$7+F62*C$8)</f>
        <v>2.8672735723375808E-2</v>
      </c>
      <c r="H62" s="13"/>
      <c r="I62" s="6"/>
      <c r="J62">
        <f>+G62</f>
        <v>2.8672735723375808E-2</v>
      </c>
      <c r="O62">
        <f ca="1">+C$11+C$12*F62</f>
        <v>5.4773535629430277E-2</v>
      </c>
      <c r="Q62" s="2">
        <f>+C62-15018.5</f>
        <v>24471.961000000003</v>
      </c>
    </row>
    <row r="63" spans="1:17">
      <c r="A63" s="41" t="s">
        <v>142</v>
      </c>
      <c r="B63" s="42" t="s">
        <v>109</v>
      </c>
      <c r="C63" s="41">
        <v>39932.517999999996</v>
      </c>
      <c r="D63" s="41" t="s">
        <v>138</v>
      </c>
      <c r="E63">
        <f>+(C63-C$7)/C$8</f>
        <v>16374.038233615256</v>
      </c>
      <c r="F63">
        <f>ROUND(2*E63,0)/2</f>
        <v>16374</v>
      </c>
      <c r="G63">
        <f>+C63-(C$7+F63*C$8)</f>
        <v>3.170979575952515E-2</v>
      </c>
      <c r="H63" s="13"/>
      <c r="I63" s="6"/>
      <c r="J63">
        <f>+G63</f>
        <v>3.170979575952515E-2</v>
      </c>
      <c r="O63">
        <f ca="1">+C$11+C$12*F63</f>
        <v>5.3943437902951641E-2</v>
      </c>
      <c r="Q63" s="2">
        <f>+C63-15018.5</f>
        <v>24914.017999999996</v>
      </c>
    </row>
    <row r="64" spans="1:17">
      <c r="A64" s="70" t="s">
        <v>297</v>
      </c>
      <c r="B64" s="72" t="s">
        <v>109</v>
      </c>
      <c r="C64" s="71">
        <v>40317.345000000001</v>
      </c>
      <c r="D64" s="71" t="s">
        <v>138</v>
      </c>
      <c r="E64">
        <f>+(C64-C$7)/C$8</f>
        <v>16838.03767304085</v>
      </c>
      <c r="F64">
        <f>ROUND(2*E64,0)/2</f>
        <v>16838</v>
      </c>
      <c r="G64">
        <f>+C64-(C$7+F64*C$8)</f>
        <v>3.1244872428942472E-2</v>
      </c>
      <c r="I64">
        <f>+G64</f>
        <v>3.1244872428942472E-2</v>
      </c>
      <c r="O64">
        <f ca="1">+C$11+C$12*F64</f>
        <v>5.3220801232996509E-2</v>
      </c>
      <c r="Q64" s="2">
        <f>+C64-15018.5</f>
        <v>25298.845000000001</v>
      </c>
    </row>
    <row r="65" spans="1:32">
      <c r="A65" s="70" t="s">
        <v>297</v>
      </c>
      <c r="B65" s="72" t="s">
        <v>109</v>
      </c>
      <c r="C65" s="71">
        <v>40953.476999999999</v>
      </c>
      <c r="D65" s="71" t="s">
        <v>138</v>
      </c>
      <c r="E65">
        <f>+(C65-C$7)/C$8</f>
        <v>17605.044383590466</v>
      </c>
      <c r="F65">
        <f>ROUND(2*E65,0)/2</f>
        <v>17605</v>
      </c>
      <c r="G65">
        <f>+C65-(C$7+F65*C$8)</f>
        <v>3.6810397854424082E-2</v>
      </c>
      <c r="I65">
        <f>+G65</f>
        <v>3.6810397854424082E-2</v>
      </c>
      <c r="O65">
        <f ca="1">+C$11+C$12*F65</f>
        <v>5.2026270358307751E-2</v>
      </c>
      <c r="Q65" s="2">
        <f>+C65-15018.5</f>
        <v>25934.976999999999</v>
      </c>
    </row>
    <row r="66" spans="1:32">
      <c r="A66" s="43" t="s">
        <v>37</v>
      </c>
      <c r="B66" s="43"/>
      <c r="C66" s="16">
        <v>40988.307999999997</v>
      </c>
      <c r="D66" s="16"/>
      <c r="E66">
        <f>+(C66-C$7)/C$8</f>
        <v>17647.041344496622</v>
      </c>
      <c r="F66">
        <f>ROUND(2*E66,0)/2</f>
        <v>17647</v>
      </c>
      <c r="G66">
        <f>+C66-(C$7+F66*C$8)</f>
        <v>3.4289865994651336E-2</v>
      </c>
      <c r="I66">
        <f>+G66</f>
        <v>3.4289865994651336E-2</v>
      </c>
      <c r="Q66" s="2">
        <f>+C66-15018.5</f>
        <v>25969.807999999997</v>
      </c>
      <c r="AB66">
        <v>13</v>
      </c>
      <c r="AD66" t="s">
        <v>36</v>
      </c>
      <c r="AF66" t="s">
        <v>38</v>
      </c>
    </row>
    <row r="67" spans="1:32">
      <c r="A67" s="43" t="s">
        <v>37</v>
      </c>
      <c r="B67" s="43"/>
      <c r="C67" s="16">
        <v>41041.383999999998</v>
      </c>
      <c r="D67" s="16"/>
      <c r="E67">
        <f>+(C67-C$7)/C$8</f>
        <v>17711.036943160314</v>
      </c>
      <c r="F67">
        <f>ROUND(2*E67,0)/2</f>
        <v>17711</v>
      </c>
      <c r="G67">
        <f>+C67-(C$7+F67*C$8)</f>
        <v>3.0639531745691784E-2</v>
      </c>
      <c r="I67">
        <f>+G67</f>
        <v>3.0639531745691784E-2</v>
      </c>
      <c r="Q67" s="2">
        <f>+C67-15018.5</f>
        <v>26022.883999999998</v>
      </c>
      <c r="AB67">
        <v>12</v>
      </c>
      <c r="AD67" t="s">
        <v>36</v>
      </c>
      <c r="AF67" t="s">
        <v>38</v>
      </c>
    </row>
    <row r="68" spans="1:32">
      <c r="A68" s="43" t="s">
        <v>39</v>
      </c>
      <c r="B68" s="43"/>
      <c r="C68" s="16">
        <v>41055.483999999997</v>
      </c>
      <c r="D68" s="16"/>
      <c r="E68">
        <f>+(C68-C$7)/C$8</f>
        <v>17728.037808733414</v>
      </c>
      <c r="F68">
        <f>ROUND(2*E68,0)/2</f>
        <v>17728</v>
      </c>
      <c r="G68">
        <f>+C68-(C$7+F68*C$8)</f>
        <v>3.1357411702629179E-2</v>
      </c>
      <c r="I68">
        <f>+G68</f>
        <v>3.1357411702629179E-2</v>
      </c>
      <c r="Q68" s="2">
        <f>+C68-15018.5</f>
        <v>26036.983999999997</v>
      </c>
      <c r="AB68">
        <v>11</v>
      </c>
      <c r="AD68" t="s">
        <v>36</v>
      </c>
      <c r="AF68" t="s">
        <v>38</v>
      </c>
    </row>
    <row r="69" spans="1:32">
      <c r="A69" s="70" t="s">
        <v>317</v>
      </c>
      <c r="B69" s="72" t="s">
        <v>109</v>
      </c>
      <c r="C69" s="71">
        <v>41391.375</v>
      </c>
      <c r="D69" s="71" t="s">
        <v>138</v>
      </c>
      <c r="E69">
        <f>+(C69-C$7)/C$8</f>
        <v>18133.033393004014</v>
      </c>
      <c r="F69">
        <f>ROUND(2*E69,0)/2</f>
        <v>18133</v>
      </c>
      <c r="G69">
        <f>+C69-(C$7+F69*C$8)</f>
        <v>2.769514026294928E-2</v>
      </c>
      <c r="I69">
        <f>+G69</f>
        <v>2.769514026294928E-2</v>
      </c>
      <c r="O69">
        <f ca="1">+C$11+C$12*F69</f>
        <v>5.1203959664910537E-2</v>
      </c>
      <c r="Q69" s="2">
        <f>+C69-15018.5</f>
        <v>26372.875</v>
      </c>
    </row>
    <row r="70" spans="1:32">
      <c r="A70" s="70" t="s">
        <v>317</v>
      </c>
      <c r="B70" s="72" t="s">
        <v>109</v>
      </c>
      <c r="C70" s="71">
        <v>41396.351999999999</v>
      </c>
      <c r="D70" s="71" t="s">
        <v>138</v>
      </c>
      <c r="E70">
        <f>+(C70-C$7)/C$8</f>
        <v>18139.034336830773</v>
      </c>
      <c r="F70">
        <f>ROUND(2*E70,0)/2</f>
        <v>18139</v>
      </c>
      <c r="G70">
        <f>+C70-(C$7+F70*C$8)</f>
        <v>2.8477921427111141E-2</v>
      </c>
      <c r="I70">
        <f>+G70</f>
        <v>2.8477921427111141E-2</v>
      </c>
      <c r="O70">
        <f ca="1">+C$11+C$12*F70</f>
        <v>5.1194615225212833E-2</v>
      </c>
      <c r="Q70" s="2">
        <f>+C70-15018.5</f>
        <v>26377.851999999999</v>
      </c>
    </row>
    <row r="71" spans="1:32">
      <c r="A71" s="43" t="s">
        <v>41</v>
      </c>
      <c r="B71" s="43"/>
      <c r="C71" s="16">
        <v>41396.358999999997</v>
      </c>
      <c r="D71" s="16"/>
      <c r="E71">
        <f>+(C71-C$7)/C$8</f>
        <v>18139.042776976803</v>
      </c>
      <c r="F71">
        <f>ROUND(2*E71,0)/2</f>
        <v>18139</v>
      </c>
      <c r="G71">
        <f>+C71-(C$7+F71*C$8)</f>
        <v>3.547792142489925E-2</v>
      </c>
      <c r="I71">
        <f>+G71</f>
        <v>3.547792142489925E-2</v>
      </c>
      <c r="Q71" s="2">
        <f>+C71-15018.5</f>
        <v>26377.858999999997</v>
      </c>
      <c r="AB71">
        <v>12</v>
      </c>
      <c r="AD71" t="s">
        <v>40</v>
      </c>
      <c r="AF71" t="s">
        <v>38</v>
      </c>
    </row>
    <row r="72" spans="1:32">
      <c r="A72" s="41" t="s">
        <v>142</v>
      </c>
      <c r="B72" s="42" t="s">
        <v>109</v>
      </c>
      <c r="C72" s="41">
        <v>41765.422500000001</v>
      </c>
      <c r="D72" s="41" t="s">
        <v>65</v>
      </c>
      <c r="E72">
        <f>+(C72-C$7)/C$8</f>
        <v>18584.035610412207</v>
      </c>
      <c r="F72">
        <f>ROUND(2*E72,0)/2</f>
        <v>18584</v>
      </c>
      <c r="G72">
        <f>+C72-(C$7+F72*C$8)</f>
        <v>2.9534191067796201E-2</v>
      </c>
      <c r="H72" s="13"/>
      <c r="I72" s="6"/>
      <c r="J72">
        <f>+G72</f>
        <v>2.9534191067796201E-2</v>
      </c>
      <c r="O72">
        <f ca="1">+C$11+C$12*F72</f>
        <v>5.0501569280967079E-2</v>
      </c>
      <c r="Q72" s="2">
        <f>+C72-15018.5</f>
        <v>26746.922500000001</v>
      </c>
    </row>
    <row r="73" spans="1:32">
      <c r="A73" s="70" t="s">
        <v>332</v>
      </c>
      <c r="B73" s="72" t="s">
        <v>109</v>
      </c>
      <c r="C73" s="71">
        <v>41765.425000000003</v>
      </c>
      <c r="D73" s="71" t="s">
        <v>138</v>
      </c>
      <c r="E73">
        <f>+(C73-C$7)/C$8</f>
        <v>18584.038624750079</v>
      </c>
      <c r="F73">
        <f>ROUND(2*E73,0)/2</f>
        <v>18584</v>
      </c>
      <c r="G73">
        <f>+C73-(C$7+F73*C$8)</f>
        <v>3.2034191070124507E-2</v>
      </c>
      <c r="I73">
        <f>+G73</f>
        <v>3.2034191070124507E-2</v>
      </c>
      <c r="O73">
        <f ca="1">+C$11+C$12*F73</f>
        <v>5.0501569280967079E-2</v>
      </c>
      <c r="Q73" s="2">
        <f>+C73-15018.5</f>
        <v>26746.925000000003</v>
      </c>
    </row>
    <row r="74" spans="1:32">
      <c r="A74" s="70" t="s">
        <v>337</v>
      </c>
      <c r="B74" s="72" t="s">
        <v>109</v>
      </c>
      <c r="C74" s="71">
        <v>42077.269699999997</v>
      </c>
      <c r="D74" s="71" t="s">
        <v>138</v>
      </c>
      <c r="E74">
        <f>+(C74-C$7)/C$8</f>
        <v>18960.040739954671</v>
      </c>
      <c r="F74">
        <f>ROUND(2*E74,0)/2</f>
        <v>18960</v>
      </c>
      <c r="G74">
        <f>+C74-(C$7+F74*C$8)</f>
        <v>3.3788477325288113E-2</v>
      </c>
      <c r="J74">
        <f>+G74</f>
        <v>3.3788477325288113E-2</v>
      </c>
      <c r="O74">
        <f ca="1">+C$11+C$12*F74</f>
        <v>4.9915984393244815E-2</v>
      </c>
      <c r="Q74" s="2">
        <f>+C74-15018.5</f>
        <v>27058.769699999997</v>
      </c>
    </row>
    <row r="75" spans="1:32">
      <c r="A75" s="70" t="s">
        <v>332</v>
      </c>
      <c r="B75" s="72" t="s">
        <v>109</v>
      </c>
      <c r="C75" s="71">
        <v>42096.34</v>
      </c>
      <c r="D75" s="71" t="s">
        <v>138</v>
      </c>
      <c r="E75">
        <f>+(C75-C$7)/C$8</f>
        <v>18983.034470929051</v>
      </c>
      <c r="F75">
        <f>ROUND(2*E75,0)/2</f>
        <v>18983</v>
      </c>
      <c r="G75">
        <f>+C75-(C$7+F75*C$8)</f>
        <v>2.858913844829658E-2</v>
      </c>
      <c r="I75">
        <f>+G75</f>
        <v>2.858913844829658E-2</v>
      </c>
      <c r="O75">
        <f ca="1">+C$11+C$12*F75</f>
        <v>4.9880164041070318E-2</v>
      </c>
      <c r="Q75" s="2">
        <f>+C75-15018.5</f>
        <v>27077.839999999997</v>
      </c>
    </row>
    <row r="76" spans="1:32">
      <c r="A76" s="70" t="s">
        <v>337</v>
      </c>
      <c r="B76" s="72" t="s">
        <v>109</v>
      </c>
      <c r="C76" s="71">
        <v>42101.320800000001</v>
      </c>
      <c r="D76" s="71" t="s">
        <v>138</v>
      </c>
      <c r="E76">
        <f>+(C76-C$7)/C$8</f>
        <v>18989.039996549378</v>
      </c>
      <c r="F76">
        <f>ROUND(2*E76,0)/2</f>
        <v>18989</v>
      </c>
      <c r="G76">
        <f>+C76-(C$7+F76*C$8)</f>
        <v>3.3171919618325774E-2</v>
      </c>
      <c r="J76">
        <f>+G76</f>
        <v>3.3171919618325774E-2</v>
      </c>
      <c r="O76">
        <f ca="1">+C$11+C$12*F76</f>
        <v>4.9870819601372615E-2</v>
      </c>
      <c r="Q76" s="2">
        <f>+C76-15018.5</f>
        <v>27082.820800000001</v>
      </c>
    </row>
    <row r="77" spans="1:32">
      <c r="A77" s="43" t="s">
        <v>42</v>
      </c>
      <c r="B77" s="43"/>
      <c r="C77" s="16">
        <v>42402.381000000001</v>
      </c>
      <c r="D77" s="16"/>
      <c r="E77">
        <f>+(C77-C$7)/C$8</f>
        <v>19352.03886106085</v>
      </c>
      <c r="F77">
        <f>ROUND(2*E77,0)/2</f>
        <v>19352</v>
      </c>
      <c r="G77">
        <f>+C77-(C$7+F77*C$8)</f>
        <v>3.2230180026090238E-2</v>
      </c>
      <c r="I77">
        <f>+G77</f>
        <v>3.2230180026090238E-2</v>
      </c>
      <c r="Q77" s="2">
        <f>+C77-15018.5</f>
        <v>27383.881000000001</v>
      </c>
      <c r="AB77">
        <v>7</v>
      </c>
      <c r="AD77" t="s">
        <v>40</v>
      </c>
      <c r="AF77" t="s">
        <v>38</v>
      </c>
    </row>
    <row r="78" spans="1:32">
      <c r="A78" s="43" t="s">
        <v>43</v>
      </c>
      <c r="B78" s="43"/>
      <c r="C78" s="16">
        <v>42416.476999999999</v>
      </c>
      <c r="D78" s="16"/>
      <c r="E78">
        <f>+(C78-C$7)/C$8</f>
        <v>19369.034903693362</v>
      </c>
      <c r="F78">
        <f>ROUND(2*E78,0)/2</f>
        <v>19369</v>
      </c>
      <c r="G78">
        <f>+C78-(C$7+F78*C$8)</f>
        <v>2.8948059982212726E-2</v>
      </c>
      <c r="I78">
        <f>+G78</f>
        <v>2.8948059982212726E-2</v>
      </c>
      <c r="Q78" s="2">
        <f>+C78-15018.5</f>
        <v>27397.976999999999</v>
      </c>
      <c r="AB78">
        <v>6</v>
      </c>
      <c r="AD78" t="s">
        <v>40</v>
      </c>
      <c r="AF78" t="s">
        <v>38</v>
      </c>
    </row>
    <row r="79" spans="1:32">
      <c r="A79" s="43" t="s">
        <v>43</v>
      </c>
      <c r="B79" s="43"/>
      <c r="C79" s="16">
        <v>42426.434999999998</v>
      </c>
      <c r="D79" s="16"/>
      <c r="E79">
        <f>+(C79-C$7)/C$8</f>
        <v>19381.041614287471</v>
      </c>
      <c r="F79">
        <f>ROUND(2*E79,0)/2</f>
        <v>19381</v>
      </c>
      <c r="G79">
        <f>+C79-(C$7+F79*C$8)</f>
        <v>3.4513622311351355E-2</v>
      </c>
      <c r="I79">
        <f>+G79</f>
        <v>3.4513622311351355E-2</v>
      </c>
      <c r="Q79" s="2">
        <f>+C79-15018.5</f>
        <v>27407.934999999998</v>
      </c>
      <c r="AB79">
        <v>11</v>
      </c>
      <c r="AD79" t="s">
        <v>36</v>
      </c>
      <c r="AF79" t="s">
        <v>38</v>
      </c>
    </row>
    <row r="80" spans="1:32">
      <c r="A80" s="41" t="s">
        <v>142</v>
      </c>
      <c r="B80" s="42" t="s">
        <v>109</v>
      </c>
      <c r="C80" s="41">
        <v>42433.898500000003</v>
      </c>
      <c r="D80" s="41" t="s">
        <v>143</v>
      </c>
      <c r="E80">
        <f>+(C80-C$7)/C$8</f>
        <v>19390.040618557327</v>
      </c>
      <c r="F80">
        <f>ROUND(2*E80,0)/2</f>
        <v>19390</v>
      </c>
      <c r="G80">
        <f>+C80-(C$7+F80*C$8)</f>
        <v>3.3687794064462651E-2</v>
      </c>
      <c r="H80" s="13"/>
      <c r="I80" s="6"/>
      <c r="J80">
        <f>+G80</f>
        <v>3.3687794064462651E-2</v>
      </c>
      <c r="O80">
        <f ca="1">+C$11+C$12*F80</f>
        <v>4.9246299548243291E-2</v>
      </c>
      <c r="Q80" s="2">
        <f>+C80-15018.5</f>
        <v>27415.398500000003</v>
      </c>
    </row>
    <row r="81" spans="1:32">
      <c r="A81" s="43" t="s">
        <v>45</v>
      </c>
      <c r="B81" s="43"/>
      <c r="C81" s="16">
        <v>42445.51</v>
      </c>
      <c r="D81" s="16"/>
      <c r="E81">
        <f>+(C81-C$7)/C$8</f>
        <v>19404.041012217047</v>
      </c>
      <c r="F81">
        <f>ROUND(2*E81,0)/2</f>
        <v>19404</v>
      </c>
      <c r="G81">
        <f>+C81-(C$7+F81*C$8)</f>
        <v>3.4014283439319115E-2</v>
      </c>
      <c r="I81">
        <f>+G81</f>
        <v>3.4014283439319115E-2</v>
      </c>
      <c r="Q81" s="2">
        <f>+C81-15018.5</f>
        <v>27427.010000000002</v>
      </c>
      <c r="AB81">
        <v>12</v>
      </c>
      <c r="AD81" t="s">
        <v>44</v>
      </c>
      <c r="AF81" t="s">
        <v>38</v>
      </c>
    </row>
    <row r="82" spans="1:32">
      <c r="A82" s="43" t="s">
        <v>45</v>
      </c>
      <c r="B82" s="43"/>
      <c r="C82" s="16">
        <v>42460.432999999997</v>
      </c>
      <c r="D82" s="16"/>
      <c r="E82">
        <f>+(C82-C$7)/C$8</f>
        <v>19422.034197816149</v>
      </c>
      <c r="F82">
        <f>ROUND(2*E82,0)/2</f>
        <v>19422</v>
      </c>
      <c r="G82">
        <f>+C82-(C$7+F82*C$8)</f>
        <v>2.8362626930174883E-2</v>
      </c>
      <c r="I82">
        <f>+G82</f>
        <v>2.8362626930174883E-2</v>
      </c>
      <c r="Q82" s="2">
        <f>+C82-15018.5</f>
        <v>27441.932999999997</v>
      </c>
      <c r="AB82">
        <v>6</v>
      </c>
      <c r="AD82" t="s">
        <v>40</v>
      </c>
      <c r="AF82" t="s">
        <v>38</v>
      </c>
    </row>
    <row r="83" spans="1:32">
      <c r="A83" s="43" t="s">
        <v>45</v>
      </c>
      <c r="B83" s="43"/>
      <c r="C83" s="16">
        <v>42460.438999999998</v>
      </c>
      <c r="D83" s="16"/>
      <c r="E83">
        <f>+(C83-C$7)/C$8</f>
        <v>19422.041432227034</v>
      </c>
      <c r="F83">
        <f>ROUND(2*E83,0)/2</f>
        <v>19422</v>
      </c>
      <c r="G83">
        <f>+C83-(C$7+F83*C$8)</f>
        <v>3.4362626931397244E-2</v>
      </c>
      <c r="I83">
        <f>+G83</f>
        <v>3.4362626931397244E-2</v>
      </c>
      <c r="Q83" s="2">
        <f>+C83-15018.5</f>
        <v>27441.938999999998</v>
      </c>
      <c r="AB83">
        <v>6</v>
      </c>
      <c r="AD83" t="s">
        <v>44</v>
      </c>
      <c r="AF83" t="s">
        <v>38</v>
      </c>
    </row>
    <row r="84" spans="1:32">
      <c r="A84" s="70" t="s">
        <v>332</v>
      </c>
      <c r="B84" s="72" t="s">
        <v>109</v>
      </c>
      <c r="C84" s="71">
        <v>42465.411999999997</v>
      </c>
      <c r="D84" s="71" t="s">
        <v>138</v>
      </c>
      <c r="E84">
        <f>+(C84-C$7)/C$8</f>
        <v>19428.037553113205</v>
      </c>
      <c r="F84">
        <f>ROUND(2*E84,0)/2</f>
        <v>19428</v>
      </c>
      <c r="G84">
        <f>+C84-(C$7+F84*C$8)</f>
        <v>3.1145408094744198E-2</v>
      </c>
      <c r="I84">
        <f>+G84</f>
        <v>3.1145408094744198E-2</v>
      </c>
      <c r="O84">
        <f ca="1">+C$11+C$12*F84</f>
        <v>4.918711809682455E-2</v>
      </c>
      <c r="Q84" s="2">
        <f>+C84-15018.5</f>
        <v>27446.911999999997</v>
      </c>
    </row>
    <row r="85" spans="1:32">
      <c r="A85" s="43" t="s">
        <v>45</v>
      </c>
      <c r="B85" s="43"/>
      <c r="C85" s="16">
        <v>42504.406000000003</v>
      </c>
      <c r="D85" s="16"/>
      <c r="E85">
        <f>+(C85-C$7)/C$8</f>
        <v>19475.053989436448</v>
      </c>
      <c r="F85">
        <f>ROUND(2*E85,0)/2</f>
        <v>19475</v>
      </c>
      <c r="G85">
        <f>+C85-(C$7+F85*C$8)</f>
        <v>4.4777193877962418E-2</v>
      </c>
      <c r="I85">
        <f>+G85</f>
        <v>4.4777193877962418E-2</v>
      </c>
      <c r="Q85" s="2">
        <f>+C85-15018.5</f>
        <v>27485.906000000003</v>
      </c>
      <c r="AB85">
        <v>6</v>
      </c>
      <c r="AD85" t="s">
        <v>44</v>
      </c>
      <c r="AF85" t="s">
        <v>38</v>
      </c>
    </row>
    <row r="86" spans="1:32">
      <c r="A86" s="43" t="s">
        <v>46</v>
      </c>
      <c r="B86" s="43"/>
      <c r="C86" s="16">
        <v>42528.447999999997</v>
      </c>
      <c r="D86" s="16"/>
      <c r="E86">
        <f>+(C86-C$7)/C$8</f>
        <v>19504.042273841304</v>
      </c>
      <c r="F86">
        <f>ROUND(2*E86,0)/2</f>
        <v>19504</v>
      </c>
      <c r="G86">
        <f>+C86-(C$7+F86*C$8)</f>
        <v>3.5060636168054771E-2</v>
      </c>
      <c r="I86">
        <f>+G86</f>
        <v>3.5060636168054771E-2</v>
      </c>
      <c r="Q86" s="2">
        <f>+C86-15018.5</f>
        <v>27509.947999999997</v>
      </c>
      <c r="AB86">
        <v>6</v>
      </c>
      <c r="AD86" t="s">
        <v>40</v>
      </c>
      <c r="AF86" t="s">
        <v>38</v>
      </c>
    </row>
    <row r="87" spans="1:32">
      <c r="A87" s="43" t="s">
        <v>47</v>
      </c>
      <c r="B87" s="43"/>
      <c r="C87" s="16">
        <v>42775.593000000001</v>
      </c>
      <c r="D87" s="16"/>
      <c r="E87">
        <f>+(C87-C$7)/C$8</f>
        <v>19802.033686753701</v>
      </c>
      <c r="F87">
        <f>ROUND(2*E87,0)/2</f>
        <v>19802</v>
      </c>
      <c r="G87">
        <f>+C87-(C$7+F87*C$8)</f>
        <v>2.7938767299929168E-2</v>
      </c>
      <c r="I87">
        <f>+G87</f>
        <v>2.7938767299929168E-2</v>
      </c>
      <c r="Q87" s="2">
        <f>+C87-15018.5</f>
        <v>27757.093000000001</v>
      </c>
      <c r="AB87">
        <v>8</v>
      </c>
      <c r="AD87" t="s">
        <v>40</v>
      </c>
      <c r="AF87" t="s">
        <v>38</v>
      </c>
    </row>
    <row r="88" spans="1:32">
      <c r="A88" s="43" t="s">
        <v>49</v>
      </c>
      <c r="B88" s="43"/>
      <c r="C88" s="16">
        <v>42835.307999999997</v>
      </c>
      <c r="D88" s="16"/>
      <c r="E88">
        <f>+(C88-C$7)/C$8</f>
        <v>19874.034161058509</v>
      </c>
      <c r="F88">
        <f>ROUND(2*E88,0)/2</f>
        <v>19874</v>
      </c>
      <c r="G88">
        <f>+C88-(C$7+F88*C$8)</f>
        <v>2.8332141264399979E-2</v>
      </c>
      <c r="I88">
        <f>+G88</f>
        <v>2.8332141264399979E-2</v>
      </c>
      <c r="Q88" s="2">
        <f>+C88-15018.5</f>
        <v>27816.807999999997</v>
      </c>
      <c r="AB88">
        <v>7</v>
      </c>
      <c r="AD88" t="s">
        <v>48</v>
      </c>
      <c r="AF88" t="s">
        <v>38</v>
      </c>
    </row>
    <row r="89" spans="1:32">
      <c r="A89" s="43" t="s">
        <v>49</v>
      </c>
      <c r="B89" s="43"/>
      <c r="C89" s="16">
        <v>42835.313000000002</v>
      </c>
      <c r="D89" s="16"/>
      <c r="E89">
        <f>+(C89-C$7)/C$8</f>
        <v>19874.040189734249</v>
      </c>
      <c r="F89">
        <f>ROUND(2*E89,0)/2</f>
        <v>19874</v>
      </c>
      <c r="G89">
        <f>+C89-(C$7+F89*C$8)</f>
        <v>3.3332141269056592E-2</v>
      </c>
      <c r="I89">
        <f>+G89</f>
        <v>3.3332141269056592E-2</v>
      </c>
      <c r="Q89" s="2">
        <f>+C89-15018.5</f>
        <v>27816.813000000002</v>
      </c>
      <c r="AB89">
        <v>11</v>
      </c>
      <c r="AD89" t="s">
        <v>36</v>
      </c>
      <c r="AF89" t="s">
        <v>38</v>
      </c>
    </row>
    <row r="90" spans="1:32">
      <c r="A90" s="41" t="s">
        <v>118</v>
      </c>
      <c r="B90" s="42" t="s">
        <v>19</v>
      </c>
      <c r="C90" s="41">
        <v>42839.46</v>
      </c>
      <c r="D90" s="41" t="s">
        <v>65</v>
      </c>
      <c r="E90">
        <f>+(C90-C$7)/C$8</f>
        <v>19879.040373388976</v>
      </c>
      <c r="F90">
        <f>ROUND(2*E90,0)/2</f>
        <v>19879</v>
      </c>
      <c r="G90">
        <f>+C90-(C$7+F90*C$8)</f>
        <v>3.3484458901511971E-2</v>
      </c>
      <c r="H90" s="13"/>
      <c r="I90" s="6"/>
      <c r="J90" s="6"/>
      <c r="K90">
        <f>+G90</f>
        <v>3.3484458901511971E-2</v>
      </c>
      <c r="O90">
        <f ca="1">+C$11+C$12*F90</f>
        <v>4.8484727712881093E-2</v>
      </c>
      <c r="Q90" s="2">
        <f>+C90-15018.5</f>
        <v>27820.959999999999</v>
      </c>
    </row>
    <row r="91" spans="1:32">
      <c r="A91" s="41" t="s">
        <v>118</v>
      </c>
      <c r="B91" s="42"/>
      <c r="C91" s="41">
        <v>42839.460500000001</v>
      </c>
      <c r="D91" s="41"/>
      <c r="E91">
        <f>+(C91-C$7)/C$8</f>
        <v>19879.04097625655</v>
      </c>
      <c r="F91">
        <f>ROUND(2*E91,0)/2</f>
        <v>19879</v>
      </c>
      <c r="G91">
        <f>+C91-(C$7+F91*C$8)</f>
        <v>3.3984458903432824E-2</v>
      </c>
      <c r="H91" s="13"/>
      <c r="I91" s="6"/>
      <c r="J91" s="6"/>
      <c r="K91">
        <f>+G91</f>
        <v>3.3984458903432824E-2</v>
      </c>
      <c r="Q91" s="2">
        <f>+C91-15018.5</f>
        <v>27820.960500000001</v>
      </c>
    </row>
    <row r="92" spans="1:32">
      <c r="A92" s="43" t="s">
        <v>50</v>
      </c>
      <c r="B92" s="43"/>
      <c r="C92" s="16">
        <v>42840.288999999997</v>
      </c>
      <c r="D92" s="16"/>
      <c r="E92">
        <f>+(C92-C$7)/C$8</f>
        <v>19880.039927825859</v>
      </c>
      <c r="F92">
        <f>ROUND(2*E92,0)/2</f>
        <v>19880</v>
      </c>
      <c r="G92">
        <f>+C92-(C$7+F92*C$8)</f>
        <v>3.3114922429376747E-2</v>
      </c>
      <c r="I92">
        <f>+G92</f>
        <v>3.3114922429376747E-2</v>
      </c>
      <c r="Q92" s="2">
        <f>+C92-15018.5</f>
        <v>27821.788999999997</v>
      </c>
      <c r="AB92">
        <v>6</v>
      </c>
      <c r="AD92" t="s">
        <v>48</v>
      </c>
      <c r="AF92" t="s">
        <v>38</v>
      </c>
    </row>
    <row r="93" spans="1:32">
      <c r="A93" s="43" t="s">
        <v>50</v>
      </c>
      <c r="B93" s="43"/>
      <c r="C93" s="16">
        <v>42859.375999999997</v>
      </c>
      <c r="D93" s="16"/>
      <c r="E93">
        <f>+(C93-C$7)/C$8</f>
        <v>19903.053794577194</v>
      </c>
      <c r="F93">
        <f>ROUND(2*E93,0)/2</f>
        <v>19903</v>
      </c>
      <c r="G93">
        <f>+C93-(C$7+F93*C$8)</f>
        <v>4.4615583552513272E-2</v>
      </c>
      <c r="I93">
        <f>+G93</f>
        <v>4.4615583552513272E-2</v>
      </c>
      <c r="Q93" s="2">
        <f>+C93-15018.5</f>
        <v>27840.875999999997</v>
      </c>
      <c r="AB93">
        <v>11</v>
      </c>
      <c r="AD93" t="s">
        <v>36</v>
      </c>
      <c r="AF93" t="s">
        <v>38</v>
      </c>
    </row>
    <row r="94" spans="1:32">
      <c r="A94" s="43" t="s">
        <v>50</v>
      </c>
      <c r="B94" s="43"/>
      <c r="C94" s="16">
        <v>42864.336000000003</v>
      </c>
      <c r="D94" s="16"/>
      <c r="E94">
        <f>+(C94-C$7)/C$8</f>
        <v>19909.034240906465</v>
      </c>
      <c r="F94">
        <f>ROUND(2*E94,0)/2</f>
        <v>19909</v>
      </c>
      <c r="G94">
        <f>+C94-(C$7+F94*C$8)</f>
        <v>2.8398364716849755E-2</v>
      </c>
      <c r="I94">
        <f>+G94</f>
        <v>2.8398364716849755E-2</v>
      </c>
      <c r="Q94" s="2">
        <f>+C94-15018.5</f>
        <v>27845.836000000003</v>
      </c>
      <c r="AB94">
        <v>8</v>
      </c>
      <c r="AD94" t="s">
        <v>48</v>
      </c>
      <c r="AF94" t="s">
        <v>38</v>
      </c>
    </row>
    <row r="95" spans="1:32">
      <c r="A95" s="43" t="s">
        <v>50</v>
      </c>
      <c r="B95" s="43"/>
      <c r="C95" s="16">
        <v>42869.313000000002</v>
      </c>
      <c r="D95" s="16"/>
      <c r="E95">
        <f>+(C95-C$7)/C$8</f>
        <v>19915.035184733224</v>
      </c>
      <c r="F95">
        <f>ROUND(2*E95,0)/2</f>
        <v>19915</v>
      </c>
      <c r="G95">
        <f>+C95-(C$7+F95*C$8)</f>
        <v>2.9181145881011616E-2</v>
      </c>
      <c r="I95">
        <f>+G95</f>
        <v>2.9181145881011616E-2</v>
      </c>
      <c r="Q95" s="2">
        <f>+C95-15018.5</f>
        <v>27850.813000000002</v>
      </c>
      <c r="AB95">
        <v>7</v>
      </c>
      <c r="AD95" t="s">
        <v>40</v>
      </c>
      <c r="AF95" t="s">
        <v>38</v>
      </c>
    </row>
    <row r="96" spans="1:32">
      <c r="A96" s="43" t="s">
        <v>50</v>
      </c>
      <c r="B96" s="43"/>
      <c r="C96" s="16">
        <v>42869.322</v>
      </c>
      <c r="D96" s="16"/>
      <c r="E96">
        <f>+(C96-C$7)/C$8</f>
        <v>19915.046036349544</v>
      </c>
      <c r="F96">
        <f>ROUND(2*E96,0)/2</f>
        <v>19915</v>
      </c>
      <c r="G96">
        <f>+C96-(C$7+F96*C$8)</f>
        <v>3.8181145879207179E-2</v>
      </c>
      <c r="I96">
        <f>+G96</f>
        <v>3.8181145879207179E-2</v>
      </c>
      <c r="Q96" s="2">
        <f>+C96-15018.5</f>
        <v>27850.822</v>
      </c>
      <c r="AB96">
        <v>7</v>
      </c>
      <c r="AD96" t="s">
        <v>48</v>
      </c>
      <c r="AF96" t="s">
        <v>38</v>
      </c>
    </row>
    <row r="97" spans="1:32">
      <c r="A97" s="43" t="s">
        <v>50</v>
      </c>
      <c r="B97" s="43"/>
      <c r="C97" s="16">
        <v>42888.394</v>
      </c>
      <c r="D97" s="16"/>
      <c r="E97">
        <f>+(C97-C$7)/C$8</f>
        <v>19938.041817073674</v>
      </c>
      <c r="F97">
        <f>ROUND(2*E97,0)/2</f>
        <v>19938</v>
      </c>
      <c r="G97">
        <f>+C97-(C$7+F97*C$8)</f>
        <v>3.4681807010201737E-2</v>
      </c>
      <c r="I97">
        <f>+G97</f>
        <v>3.4681807010201737E-2</v>
      </c>
      <c r="Q97" s="2">
        <f>+C97-15018.5</f>
        <v>27869.894</v>
      </c>
      <c r="AB97">
        <v>10</v>
      </c>
      <c r="AD97" t="s">
        <v>36</v>
      </c>
      <c r="AF97" t="s">
        <v>38</v>
      </c>
    </row>
    <row r="98" spans="1:32">
      <c r="A98" s="43" t="s">
        <v>51</v>
      </c>
      <c r="B98" s="43"/>
      <c r="C98" s="16">
        <v>42922.385000000002</v>
      </c>
      <c r="D98" s="16"/>
      <c r="E98">
        <f>+(C98-C$7)/C$8</f>
        <v>19979.025960456329</v>
      </c>
      <c r="F98">
        <f>ROUND(2*E98,0)/2</f>
        <v>19979</v>
      </c>
      <c r="G98">
        <f>+C98-(C$7+F98*C$8)</f>
        <v>2.1530811631237157E-2</v>
      </c>
      <c r="I98">
        <f>+G98</f>
        <v>2.1530811631237157E-2</v>
      </c>
      <c r="Q98" s="2">
        <f>+C98-15018.5</f>
        <v>27903.885000000002</v>
      </c>
      <c r="AB98">
        <v>8</v>
      </c>
      <c r="AD98" t="s">
        <v>36</v>
      </c>
      <c r="AF98" t="s">
        <v>38</v>
      </c>
    </row>
    <row r="99" spans="1:32">
      <c r="A99" s="43" t="s">
        <v>52</v>
      </c>
      <c r="B99" s="43"/>
      <c r="C99" s="16">
        <v>43219.311000000002</v>
      </c>
      <c r="D99" s="16"/>
      <c r="E99">
        <f>+(C99-C$7)/C$8</f>
        <v>20337.040074722951</v>
      </c>
      <c r="F99">
        <f>ROUND(2*E99,0)/2</f>
        <v>20337</v>
      </c>
      <c r="G99">
        <f>+C99-(C$7+F99*C$8)</f>
        <v>3.323675440333318E-2</v>
      </c>
      <c r="I99">
        <f>+G99</f>
        <v>3.323675440333318E-2</v>
      </c>
      <c r="Q99" s="2">
        <f>+C99-15018.5</f>
        <v>28200.811000000002</v>
      </c>
      <c r="AB99">
        <v>7</v>
      </c>
      <c r="AD99" t="s">
        <v>48</v>
      </c>
      <c r="AF99" t="s">
        <v>38</v>
      </c>
    </row>
    <row r="100" spans="1:32">
      <c r="A100" s="43" t="s">
        <v>53</v>
      </c>
      <c r="B100" s="43"/>
      <c r="C100" s="16">
        <v>43544.430999999997</v>
      </c>
      <c r="D100" s="16"/>
      <c r="E100">
        <f>+(C100-C$7)/C$8</f>
        <v>20729.048685724898</v>
      </c>
      <c r="F100">
        <f>ROUND(2*E100,0)/2</f>
        <v>20729</v>
      </c>
      <c r="G100">
        <f>+C100-(C$7+F100*C$8)</f>
        <v>4.0378457095357589E-2</v>
      </c>
      <c r="I100">
        <f>+G100</f>
        <v>4.0378457095357589E-2</v>
      </c>
      <c r="Q100" s="2">
        <f>+C100-15018.5</f>
        <v>28525.930999999997</v>
      </c>
      <c r="AB100">
        <v>6</v>
      </c>
      <c r="AD100" t="s">
        <v>36</v>
      </c>
      <c r="AF100" t="s">
        <v>38</v>
      </c>
    </row>
    <row r="101" spans="1:32">
      <c r="A101" s="70" t="s">
        <v>414</v>
      </c>
      <c r="B101" s="72" t="s">
        <v>109</v>
      </c>
      <c r="C101" s="71">
        <v>43573.455999999998</v>
      </c>
      <c r="D101" s="71" t="s">
        <v>138</v>
      </c>
      <c r="E101">
        <f>+(C101-C$7)/C$8</f>
        <v>20764.045148367404</v>
      </c>
      <c r="F101">
        <f>ROUND(2*E101,0)/2</f>
        <v>20764</v>
      </c>
      <c r="G101">
        <f>+C101-(C$7+F101*C$8)</f>
        <v>3.7444680543558206E-2</v>
      </c>
      <c r="I101">
        <f>+G101</f>
        <v>3.7444680543558206E-2</v>
      </c>
      <c r="O101">
        <f ca="1">+C$11+C$12*F101</f>
        <v>4.7106422857470985E-2</v>
      </c>
      <c r="Q101" s="2">
        <f>+C101-15018.5</f>
        <v>28554.955999999998</v>
      </c>
    </row>
    <row r="102" spans="1:32">
      <c r="A102" s="70" t="s">
        <v>414</v>
      </c>
      <c r="B102" s="72" t="s">
        <v>109</v>
      </c>
      <c r="C102" s="71">
        <v>43938.374000000003</v>
      </c>
      <c r="D102" s="71" t="s">
        <v>138</v>
      </c>
      <c r="E102">
        <f>+(C102-C$7)/C$8</f>
        <v>21204.039606750805</v>
      </c>
      <c r="F102">
        <f>ROUND(2*E102,0)/2</f>
        <v>21204</v>
      </c>
      <c r="G102">
        <f>+C102-(C$7+F102*C$8)</f>
        <v>3.2848632552486379E-2</v>
      </c>
      <c r="I102">
        <f>+G102</f>
        <v>3.2848632552486379E-2</v>
      </c>
      <c r="O102">
        <f ca="1">+C$11+C$12*F102</f>
        <v>4.6421163946306639E-2</v>
      </c>
      <c r="Q102" s="2">
        <f>+C102-15018.5</f>
        <v>28919.874000000003</v>
      </c>
    </row>
    <row r="103" spans="1:32">
      <c r="A103" s="43" t="s">
        <v>54</v>
      </c>
      <c r="B103" s="43"/>
      <c r="C103" s="16">
        <v>43977.362999999998</v>
      </c>
      <c r="D103" s="16"/>
      <c r="E103">
        <f>+(C103-C$7)/C$8</f>
        <v>21251.050014398297</v>
      </c>
      <c r="F103">
        <f>ROUND(2*E103,0)/2</f>
        <v>21251</v>
      </c>
      <c r="G103">
        <f>+C103-(C$7+F103*C$8)</f>
        <v>4.1480418338323943E-2</v>
      </c>
      <c r="I103">
        <f>+G103</f>
        <v>4.1480418338323943E-2</v>
      </c>
      <c r="Q103" s="2">
        <f>+C103-15018.5</f>
        <v>28958.862999999998</v>
      </c>
      <c r="AB103">
        <v>7</v>
      </c>
      <c r="AD103" t="s">
        <v>48</v>
      </c>
      <c r="AF103" t="s">
        <v>38</v>
      </c>
    </row>
    <row r="104" spans="1:32">
      <c r="A104" s="43" t="s">
        <v>54</v>
      </c>
      <c r="B104" s="43"/>
      <c r="C104" s="16">
        <v>44001.413</v>
      </c>
      <c r="D104" s="16"/>
      <c r="E104">
        <f>+(C104-C$7)/C$8</f>
        <v>21280.047944684342</v>
      </c>
      <c r="F104">
        <f>ROUND(2*E104,0)/2</f>
        <v>21280</v>
      </c>
      <c r="G104">
        <f>+C104-(C$7+F104*C$8)</f>
        <v>3.9763860622770153E-2</v>
      </c>
      <c r="I104">
        <f>+G104</f>
        <v>3.9763860622770153E-2</v>
      </c>
      <c r="Q104" s="2">
        <f>+C104-15018.5</f>
        <v>28982.913</v>
      </c>
      <c r="AB104">
        <v>8</v>
      </c>
      <c r="AD104" t="s">
        <v>36</v>
      </c>
      <c r="AF104" t="s">
        <v>38</v>
      </c>
    </row>
    <row r="105" spans="1:32">
      <c r="A105" s="70" t="s">
        <v>420</v>
      </c>
      <c r="B105" s="72" t="s">
        <v>109</v>
      </c>
      <c r="C105" s="71">
        <v>44278.417999999998</v>
      </c>
      <c r="D105" s="71" t="s">
        <v>138</v>
      </c>
      <c r="E105">
        <f>+(C105-C$7)/C$8</f>
        <v>21614.042609087006</v>
      </c>
      <c r="F105">
        <f>ROUND(2*E105,0)/2</f>
        <v>21614</v>
      </c>
      <c r="G105">
        <f>+C105-(C$7+F105*C$8)</f>
        <v>3.5338678739208262E-2</v>
      </c>
      <c r="I105">
        <f>+G105</f>
        <v>3.5338678739208262E-2</v>
      </c>
      <c r="O105">
        <f ca="1">+C$11+C$12*F105</f>
        <v>4.5782627233630767E-2</v>
      </c>
      <c r="Q105" s="2">
        <f>+C105-15018.5</f>
        <v>29259.917999999998</v>
      </c>
    </row>
    <row r="106" spans="1:32">
      <c r="A106" s="43" t="s">
        <v>55</v>
      </c>
      <c r="B106" s="43"/>
      <c r="C106" s="16">
        <v>44341.451000000001</v>
      </c>
      <c r="D106" s="16"/>
      <c r="E106">
        <f>+(C106-C$7)/C$8</f>
        <v>21690.043712609666</v>
      </c>
      <c r="F106">
        <f>ROUND(2*E106,0)/2</f>
        <v>21690</v>
      </c>
      <c r="G106">
        <f>+C106-(C$7+F106*C$8)</f>
        <v>3.6253906815545633E-2</v>
      </c>
      <c r="I106">
        <f>+G106</f>
        <v>3.6253906815545633E-2</v>
      </c>
      <c r="Q106" s="2">
        <f>+C106-15018.5</f>
        <v>29322.951000000001</v>
      </c>
      <c r="AB106">
        <v>10</v>
      </c>
      <c r="AD106" t="s">
        <v>36</v>
      </c>
      <c r="AF106" t="s">
        <v>38</v>
      </c>
    </row>
    <row r="107" spans="1:32">
      <c r="A107" s="43" t="s">
        <v>57</v>
      </c>
      <c r="B107" s="43"/>
      <c r="C107" s="16">
        <v>44633.406999999999</v>
      </c>
      <c r="D107" s="16"/>
      <c r="E107">
        <f>+(C107-C$7)/C$8</f>
        <v>22042.065323195555</v>
      </c>
      <c r="F107">
        <f>ROUND(2*E107,0)/2</f>
        <v>22042</v>
      </c>
      <c r="G107">
        <f>+C107-(C$7+F107*C$8)</f>
        <v>5.4177068413991947E-2</v>
      </c>
      <c r="I107">
        <f>+G107</f>
        <v>5.4177068413991947E-2</v>
      </c>
      <c r="Q107" s="2">
        <f>+C107-15018.5</f>
        <v>29614.906999999999</v>
      </c>
      <c r="AA107" t="s">
        <v>56</v>
      </c>
      <c r="AB107">
        <v>9</v>
      </c>
      <c r="AD107" t="s">
        <v>36</v>
      </c>
      <c r="AF107" t="s">
        <v>38</v>
      </c>
    </row>
    <row r="108" spans="1:32">
      <c r="A108" s="43" t="s">
        <v>58</v>
      </c>
      <c r="B108" s="43"/>
      <c r="C108" s="16">
        <v>44642.428</v>
      </c>
      <c r="D108" s="16"/>
      <c r="E108">
        <f>+(C108-C$7)/C$8</f>
        <v>22052.942259956901</v>
      </c>
      <c r="F108">
        <f>ROUND(2*E108,0)/2</f>
        <v>22053</v>
      </c>
      <c r="Q108" s="2">
        <f>+C108-15018.5</f>
        <v>29623.928</v>
      </c>
      <c r="U108" s="12">
        <v>-8.5014659998705611E-2</v>
      </c>
      <c r="AA108" t="s">
        <v>56</v>
      </c>
      <c r="AB108">
        <v>7</v>
      </c>
      <c r="AD108" t="s">
        <v>36</v>
      </c>
      <c r="AF108" t="s">
        <v>38</v>
      </c>
    </row>
    <row r="109" spans="1:32">
      <c r="A109" s="43" t="s">
        <v>58</v>
      </c>
      <c r="B109" s="43"/>
      <c r="C109" s="16">
        <v>44642.51</v>
      </c>
      <c r="D109" s="16"/>
      <c r="E109">
        <f>+(C109-C$7)/C$8</f>
        <v>22053.041130238958</v>
      </c>
      <c r="F109">
        <f>ROUND(2*E109,0)/2</f>
        <v>22053</v>
      </c>
      <c r="G109">
        <f>+C109-(C$7+F109*C$8)</f>
        <v>3.411216721724486E-2</v>
      </c>
      <c r="I109">
        <f>+G109</f>
        <v>3.411216721724486E-2</v>
      </c>
      <c r="Q109" s="2">
        <f>+C109-15018.5</f>
        <v>29624.010000000002</v>
      </c>
      <c r="AA109" t="s">
        <v>56</v>
      </c>
      <c r="AB109">
        <v>8</v>
      </c>
      <c r="AD109" t="s">
        <v>36</v>
      </c>
      <c r="AF109" t="s">
        <v>38</v>
      </c>
    </row>
    <row r="110" spans="1:32">
      <c r="A110" s="70" t="s">
        <v>431</v>
      </c>
      <c r="B110" s="72" t="s">
        <v>109</v>
      </c>
      <c r="C110" s="71">
        <v>44662.428</v>
      </c>
      <c r="D110" s="71" t="s">
        <v>138</v>
      </c>
      <c r="E110">
        <f>+(C110-C$7)/C$8</f>
        <v>22077.056962897474</v>
      </c>
      <c r="F110">
        <f>ROUND(2*E110,0)/2</f>
        <v>22077</v>
      </c>
      <c r="G110">
        <f>+C110-(C$7+F110*C$8)</f>
        <v>4.7243291875929572E-2</v>
      </c>
      <c r="J110">
        <f>+G110</f>
        <v>4.7243291875929572E-2</v>
      </c>
      <c r="O110">
        <f ca="1">+C$11+C$12*F110</f>
        <v>4.5061547970291917E-2</v>
      </c>
      <c r="Q110" s="2">
        <f>+C110-15018.5</f>
        <v>29643.928</v>
      </c>
    </row>
    <row r="111" spans="1:32">
      <c r="A111" s="43" t="s">
        <v>59</v>
      </c>
      <c r="B111" s="43"/>
      <c r="C111" s="16">
        <v>44716.334999999999</v>
      </c>
      <c r="D111" s="16"/>
      <c r="E111">
        <f>+(C111-C$7)/C$8</f>
        <v>22142.054527468346</v>
      </c>
      <c r="F111">
        <f>ROUND(2*E111,0)/2</f>
        <v>22142</v>
      </c>
      <c r="G111">
        <f>+C111-(C$7+F111*C$8)</f>
        <v>4.5223421147966292E-2</v>
      </c>
      <c r="I111">
        <f>+G111</f>
        <v>4.5223421147966292E-2</v>
      </c>
      <c r="Q111" s="2">
        <f>+C111-15018.5</f>
        <v>29697.834999999999</v>
      </c>
      <c r="AA111" t="s">
        <v>56</v>
      </c>
      <c r="AB111">
        <v>7</v>
      </c>
      <c r="AD111" t="s">
        <v>48</v>
      </c>
      <c r="AF111" t="s">
        <v>38</v>
      </c>
    </row>
    <row r="112" spans="1:32">
      <c r="A112" s="43" t="s">
        <v>61</v>
      </c>
      <c r="B112" s="43"/>
      <c r="C112" s="16">
        <v>45022.360099999998</v>
      </c>
      <c r="D112" s="16"/>
      <c r="E112">
        <f>+(C112-C$7)/C$8</f>
        <v>22511.039746411298</v>
      </c>
      <c r="F112">
        <f>ROUND(2*E112,0)/2</f>
        <v>22511</v>
      </c>
      <c r="G112">
        <f>+C112-(C$7+F112*C$8)</f>
        <v>3.296446271269815E-2</v>
      </c>
      <c r="J112">
        <f>+G112</f>
        <v>3.296446271269815E-2</v>
      </c>
      <c r="Q112" s="2">
        <f>+C112-15018.5</f>
        <v>30003.860099999998</v>
      </c>
      <c r="AA112" t="s">
        <v>60</v>
      </c>
      <c r="AF112" t="s">
        <v>62</v>
      </c>
    </row>
    <row r="113" spans="1:32">
      <c r="A113" s="43" t="s">
        <v>63</v>
      </c>
      <c r="B113" s="43"/>
      <c r="C113" s="16">
        <v>45037.288</v>
      </c>
      <c r="D113" s="16"/>
      <c r="E113">
        <f>+(C113-C$7)/C$8</f>
        <v>22529.038840112629</v>
      </c>
      <c r="F113">
        <f>ROUND(2*E113,0)/2</f>
        <v>22529</v>
      </c>
      <c r="G113">
        <f>+C113-(C$7+F113*C$8)</f>
        <v>3.2212806210736744E-2</v>
      </c>
      <c r="I113">
        <f>+G113</f>
        <v>3.2212806210736744E-2</v>
      </c>
      <c r="Q113" s="2">
        <f>+C113-15018.5</f>
        <v>30018.788</v>
      </c>
      <c r="AA113" t="s">
        <v>56</v>
      </c>
      <c r="AB113">
        <v>8</v>
      </c>
      <c r="AD113" t="s">
        <v>48</v>
      </c>
      <c r="AF113" t="s">
        <v>38</v>
      </c>
    </row>
    <row r="114" spans="1:32">
      <c r="A114" s="43" t="s">
        <v>64</v>
      </c>
      <c r="B114" s="43"/>
      <c r="C114" s="16">
        <v>45051.398999999998</v>
      </c>
      <c r="D114" s="16"/>
      <c r="E114">
        <f>+(C114-C$7)/C$8</f>
        <v>22546.052968772347</v>
      </c>
      <c r="F114">
        <f>ROUND(2*E114,0)/2</f>
        <v>22546</v>
      </c>
      <c r="G114">
        <f>+C114-(C$7+F114*C$8)</f>
        <v>4.3930686166277155E-2</v>
      </c>
      <c r="I114">
        <f>+G114</f>
        <v>4.3930686166277155E-2</v>
      </c>
      <c r="Q114" s="2">
        <f>+C114-15018.5</f>
        <v>30032.898999999998</v>
      </c>
      <c r="AA114" t="s">
        <v>56</v>
      </c>
      <c r="AF114" t="s">
        <v>62</v>
      </c>
    </row>
    <row r="115" spans="1:32">
      <c r="A115" s="43" t="s">
        <v>66</v>
      </c>
      <c r="B115" s="43"/>
      <c r="C115" s="16">
        <v>45406.36</v>
      </c>
      <c r="D115" s="16"/>
      <c r="E115">
        <f>+(C115-C$7)/C$8</f>
        <v>22974.041922296779</v>
      </c>
      <c r="F115">
        <f>ROUND(2*E115,0)/2</f>
        <v>22974</v>
      </c>
      <c r="G115">
        <f>+C115-(C$7+F115*C$8)</f>
        <v>3.4769075849908404E-2</v>
      </c>
      <c r="I115">
        <f>+G115</f>
        <v>3.4769075849908404E-2</v>
      </c>
      <c r="Q115" s="2">
        <f>+C115-15018.5</f>
        <v>30387.86</v>
      </c>
      <c r="AA115" t="s">
        <v>65</v>
      </c>
      <c r="AF115" t="s">
        <v>62</v>
      </c>
    </row>
    <row r="116" spans="1:32">
      <c r="A116" s="43" t="s">
        <v>68</v>
      </c>
      <c r="B116" s="43"/>
      <c r="C116" s="16">
        <v>45406.36</v>
      </c>
      <c r="D116" s="16"/>
      <c r="E116">
        <f>+(C116-C$7)/C$8</f>
        <v>22974.041922296779</v>
      </c>
      <c r="F116">
        <f>ROUND(2*E116,0)/2</f>
        <v>22974</v>
      </c>
      <c r="G116">
        <f>+C116-(C$7+F116*C$8)</f>
        <v>3.4769075849908404E-2</v>
      </c>
      <c r="I116">
        <f>+G116</f>
        <v>3.4769075849908404E-2</v>
      </c>
      <c r="Q116" s="2">
        <f>+C116-15018.5</f>
        <v>30387.86</v>
      </c>
      <c r="AA116" t="s">
        <v>56</v>
      </c>
      <c r="AB116">
        <v>12</v>
      </c>
      <c r="AD116" t="s">
        <v>67</v>
      </c>
      <c r="AF116" t="s">
        <v>38</v>
      </c>
    </row>
    <row r="117" spans="1:32">
      <c r="A117" s="43" t="s">
        <v>69</v>
      </c>
      <c r="B117" s="43"/>
      <c r="C117" s="16">
        <v>45440.379000000001</v>
      </c>
      <c r="D117" s="16"/>
      <c r="E117">
        <f>+(C117-C$7)/C$8</f>
        <v>23015.059826263547</v>
      </c>
      <c r="F117">
        <f>ROUND(2*E117,0)/2</f>
        <v>23015</v>
      </c>
      <c r="G117">
        <f>+C117-(C$7+F117*C$8)</f>
        <v>4.9618080469372217E-2</v>
      </c>
      <c r="I117">
        <f>+G117</f>
        <v>4.9618080469372217E-2</v>
      </c>
      <c r="Q117" s="2">
        <f>+C117-15018.5</f>
        <v>30421.879000000001</v>
      </c>
      <c r="AA117" t="s">
        <v>56</v>
      </c>
      <c r="AB117">
        <v>8</v>
      </c>
      <c r="AD117" t="s">
        <v>67</v>
      </c>
      <c r="AF117" t="s">
        <v>38</v>
      </c>
    </row>
    <row r="118" spans="1:32">
      <c r="A118" s="43" t="s">
        <v>70</v>
      </c>
      <c r="B118" s="43"/>
      <c r="C118" s="16">
        <v>46025.901400000002</v>
      </c>
      <c r="D118" s="16"/>
      <c r="E118">
        <f>+(C118-C$7)/C$8</f>
        <v>23721.044763316109</v>
      </c>
      <c r="F118">
        <f>ROUND(2*E118,0)/2</f>
        <v>23721</v>
      </c>
      <c r="G118">
        <f>+C118-(C$7+F118*C$8)</f>
        <v>3.712533073121449E-2</v>
      </c>
      <c r="J118">
        <f>+G118</f>
        <v>3.712533073121449E-2</v>
      </c>
      <c r="Q118" s="2">
        <f>+C118-15018.5</f>
        <v>31007.401400000002</v>
      </c>
      <c r="AA118" t="s">
        <v>60</v>
      </c>
      <c r="AF118" t="s">
        <v>62</v>
      </c>
    </row>
    <row r="119" spans="1:32">
      <c r="A119" s="43" t="s">
        <v>71</v>
      </c>
      <c r="B119" s="43"/>
      <c r="C119" s="16">
        <v>46025.901700000002</v>
      </c>
      <c r="D119" s="16"/>
      <c r="E119">
        <f>+(C119-C$7)/C$8</f>
        <v>23721.045125036653</v>
      </c>
      <c r="F119">
        <f>ROUND(2*E119,0)/2</f>
        <v>23721</v>
      </c>
      <c r="G119">
        <f>+C119-(C$7+F119*C$8)</f>
        <v>3.742533073091181E-2</v>
      </c>
      <c r="J119">
        <f>+G119</f>
        <v>3.742533073091181E-2</v>
      </c>
      <c r="Q119" s="2">
        <f>+C119-15018.5</f>
        <v>31007.401700000002</v>
      </c>
      <c r="AA119" t="s">
        <v>60</v>
      </c>
      <c r="AF119" t="s">
        <v>62</v>
      </c>
    </row>
    <row r="120" spans="1:32">
      <c r="A120" s="43" t="s">
        <v>72</v>
      </c>
      <c r="B120" s="43"/>
      <c r="C120" s="16">
        <v>46095.580999999998</v>
      </c>
      <c r="D120" s="16"/>
      <c r="E120">
        <f>+(C120-C$7)/C$8</f>
        <v>23805.059906067003</v>
      </c>
      <c r="F120">
        <f>ROUND(2*E120,0)/2</f>
        <v>23805</v>
      </c>
      <c r="G120">
        <f>+C120-(C$7+F120*C$8)</f>
        <v>4.9684267018164974E-2</v>
      </c>
      <c r="I120">
        <f>+G120</f>
        <v>4.9684267018164974E-2</v>
      </c>
      <c r="Q120" s="2">
        <f>+C120-15018.5</f>
        <v>31077.080999999998</v>
      </c>
      <c r="AA120" t="s">
        <v>56</v>
      </c>
      <c r="AF120" t="s">
        <v>62</v>
      </c>
    </row>
    <row r="121" spans="1:32">
      <c r="A121" s="43" t="s">
        <v>72</v>
      </c>
      <c r="B121" s="43"/>
      <c r="C121" s="16">
        <v>46120.44</v>
      </c>
      <c r="D121" s="16"/>
      <c r="E121">
        <f>+(C121-C$7)/C$8</f>
        <v>23835.03327608699</v>
      </c>
      <c r="F121">
        <f>ROUND(2*E121,0)/2</f>
        <v>23835</v>
      </c>
      <c r="G121">
        <f>+C121-(C$7+F121*C$8)</f>
        <v>2.7598172848229297E-2</v>
      </c>
      <c r="I121">
        <f>+G121</f>
        <v>2.7598172848229297E-2</v>
      </c>
      <c r="Q121" s="2">
        <f>+C121-15018.5</f>
        <v>31101.940000000002</v>
      </c>
      <c r="AA121" t="s">
        <v>56</v>
      </c>
      <c r="AF121" t="s">
        <v>62</v>
      </c>
    </row>
    <row r="122" spans="1:32">
      <c r="A122" s="43" t="s">
        <v>70</v>
      </c>
      <c r="B122" s="43"/>
      <c r="C122" s="16">
        <v>46143.672599999998</v>
      </c>
      <c r="D122" s="16"/>
      <c r="E122">
        <f>+(C122-C$7)/C$8</f>
        <v>23863.045638463842</v>
      </c>
      <c r="F122">
        <f>ROUND(2*E122,0)/2</f>
        <v>23863</v>
      </c>
      <c r="G122">
        <f>+C122-(C$7+F122*C$8)</f>
        <v>3.7851151602808386E-2</v>
      </c>
      <c r="J122">
        <f>+G122</f>
        <v>3.7851151602808386E-2</v>
      </c>
      <c r="Q122" s="2">
        <f>+C122-15018.5</f>
        <v>31125.172599999998</v>
      </c>
      <c r="AA122" t="s">
        <v>60</v>
      </c>
      <c r="AF122" t="s">
        <v>62</v>
      </c>
    </row>
    <row r="123" spans="1:32">
      <c r="A123" s="43" t="s">
        <v>73</v>
      </c>
      <c r="B123" s="43"/>
      <c r="C123" s="16">
        <v>46465.464</v>
      </c>
      <c r="D123" s="16"/>
      <c r="E123">
        <f>+(C123-C$7)/C$8</f>
        <v>24251.040839455396</v>
      </c>
      <c r="F123">
        <f>ROUND(2*E123,0)/2</f>
        <v>24251</v>
      </c>
      <c r="G123">
        <f>+C123-(C$7+F123*C$8)</f>
        <v>3.3871000188810285E-2</v>
      </c>
      <c r="I123">
        <f>+G123</f>
        <v>3.3871000188810285E-2</v>
      </c>
      <c r="Q123" s="2">
        <f>+C123-15018.5</f>
        <v>31446.964</v>
      </c>
      <c r="AA123" t="s">
        <v>56</v>
      </c>
      <c r="AF123" t="s">
        <v>62</v>
      </c>
    </row>
    <row r="124" spans="1:32">
      <c r="A124" s="43" t="s">
        <v>73</v>
      </c>
      <c r="B124" s="43"/>
      <c r="C124" s="16">
        <v>46466.302000000003</v>
      </c>
      <c r="D124" s="16"/>
      <c r="E124">
        <f>+(C124-C$7)/C$8</f>
        <v>24252.05124550861</v>
      </c>
      <c r="F124">
        <f>ROUND(2*E124,0)/2</f>
        <v>24252</v>
      </c>
      <c r="G124">
        <f>+C124-(C$7+F124*C$8)</f>
        <v>4.2501463722146582E-2</v>
      </c>
      <c r="I124">
        <f>+G124</f>
        <v>4.2501463722146582E-2</v>
      </c>
      <c r="Q124" s="2">
        <f>+C124-15018.5</f>
        <v>31447.802000000003</v>
      </c>
      <c r="AA124" t="s">
        <v>56</v>
      </c>
      <c r="AF124" t="s">
        <v>62</v>
      </c>
    </row>
    <row r="125" spans="1:32">
      <c r="A125" s="43" t="s">
        <v>74</v>
      </c>
      <c r="B125" s="43"/>
      <c r="C125" s="16">
        <v>46490.353000000003</v>
      </c>
      <c r="D125" s="16"/>
      <c r="E125">
        <f>+(C125-C$7)/C$8</f>
        <v>24281.050381529796</v>
      </c>
      <c r="F125">
        <f>ROUND(2*E125,0)/2</f>
        <v>24281</v>
      </c>
      <c r="G125">
        <f>+C125-(C$7+F125*C$8)</f>
        <v>4.1784906017710455E-2</v>
      </c>
      <c r="I125">
        <f>+G125</f>
        <v>4.1784906017710455E-2</v>
      </c>
      <c r="Q125" s="2">
        <f>+C125-15018.5</f>
        <v>31471.853000000003</v>
      </c>
      <c r="AA125" t="s">
        <v>56</v>
      </c>
      <c r="AF125" t="s">
        <v>62</v>
      </c>
    </row>
    <row r="126" spans="1:32">
      <c r="A126" s="43" t="s">
        <v>74</v>
      </c>
      <c r="B126" s="43"/>
      <c r="C126" s="16">
        <v>46490.36</v>
      </c>
      <c r="D126" s="16"/>
      <c r="E126">
        <f>+(C126-C$7)/C$8</f>
        <v>24281.058821675822</v>
      </c>
      <c r="F126">
        <f>ROUND(2*E126,0)/2</f>
        <v>24281</v>
      </c>
      <c r="G126">
        <f>+C126-(C$7+F126*C$8)</f>
        <v>4.8784906015498564E-2</v>
      </c>
      <c r="I126">
        <f>+G126</f>
        <v>4.8784906015498564E-2</v>
      </c>
      <c r="Q126" s="2">
        <f>+C126-15018.5</f>
        <v>31471.86</v>
      </c>
      <c r="AA126" t="s">
        <v>56</v>
      </c>
      <c r="AF126" t="s">
        <v>62</v>
      </c>
    </row>
    <row r="127" spans="1:32">
      <c r="A127" s="43" t="s">
        <v>76</v>
      </c>
      <c r="B127" s="43"/>
      <c r="C127" s="16">
        <v>46884.309000000001</v>
      </c>
      <c r="D127" s="16"/>
      <c r="E127">
        <f>+(C127-C$7)/C$8</f>
        <v>24756.056977112607</v>
      </c>
      <c r="F127">
        <f>ROUND(2*E127,0)/2</f>
        <v>24756</v>
      </c>
      <c r="G127">
        <f>+C127-(C$7+F127*C$8)</f>
        <v>4.7255081466573756E-2</v>
      </c>
      <c r="I127">
        <f>+G127</f>
        <v>4.7255081466573756E-2</v>
      </c>
      <c r="Q127" s="2">
        <f>+C127-15018.5</f>
        <v>31865.809000000001</v>
      </c>
      <c r="AA127" t="s">
        <v>56</v>
      </c>
      <c r="AB127">
        <v>10</v>
      </c>
      <c r="AD127" t="s">
        <v>75</v>
      </c>
      <c r="AF127" t="s">
        <v>38</v>
      </c>
    </row>
    <row r="128" spans="1:32">
      <c r="A128" s="43" t="s">
        <v>77</v>
      </c>
      <c r="B128" s="43"/>
      <c r="C128" s="16">
        <v>46903.37</v>
      </c>
      <c r="D128" s="16"/>
      <c r="E128">
        <f>+(C128-C$7)/C$8</f>
        <v>24779.039494750119</v>
      </c>
      <c r="F128">
        <f>ROUND(2*E128,0)/2</f>
        <v>24779</v>
      </c>
      <c r="G128">
        <f>+C128-(C$7+F128*C$8)</f>
        <v>3.2755742598965298E-2</v>
      </c>
      <c r="I128">
        <f>+G128</f>
        <v>3.2755742598965298E-2</v>
      </c>
      <c r="Q128" s="2">
        <f>+C128-15018.5</f>
        <v>31884.870000000003</v>
      </c>
      <c r="AA128" t="s">
        <v>56</v>
      </c>
      <c r="AF128" t="s">
        <v>62</v>
      </c>
    </row>
    <row r="129" spans="1:32">
      <c r="A129" s="43" t="s">
        <v>78</v>
      </c>
      <c r="B129" s="43"/>
      <c r="C129" s="16">
        <v>46908.3508</v>
      </c>
      <c r="D129" s="16"/>
      <c r="E129">
        <f>+(C129-C$7)/C$8</f>
        <v>24785.045020370439</v>
      </c>
      <c r="F129">
        <f>ROUND(2*E129,0)/2</f>
        <v>24785</v>
      </c>
      <c r="G129">
        <f>+C129-(C$7+F129*C$8)</f>
        <v>3.7338523761718534E-2</v>
      </c>
      <c r="J129">
        <f>+G129</f>
        <v>3.7338523761718534E-2</v>
      </c>
      <c r="Q129" s="2">
        <f>+C129-15018.5</f>
        <v>31889.8508</v>
      </c>
      <c r="AA129" t="s">
        <v>60</v>
      </c>
      <c r="AB129">
        <v>4</v>
      </c>
      <c r="AD129" t="s">
        <v>40</v>
      </c>
      <c r="AF129" t="s">
        <v>38</v>
      </c>
    </row>
    <row r="130" spans="1:32">
      <c r="A130" s="43" t="s">
        <v>79</v>
      </c>
      <c r="B130" s="43"/>
      <c r="C130" s="16">
        <v>46913.345000000001</v>
      </c>
      <c r="D130" s="16"/>
      <c r="E130">
        <f>+(C130-C$7)/C$8</f>
        <v>24791.06670284173</v>
      </c>
      <c r="F130">
        <f>ROUND(2*E130,0)/2</f>
        <v>24791</v>
      </c>
      <c r="G130">
        <f>+C130-(C$7+F130*C$8)</f>
        <v>5.5321304927929305E-2</v>
      </c>
      <c r="I130">
        <f>+G130</f>
        <v>5.5321304927929305E-2</v>
      </c>
      <c r="Q130" s="2">
        <f>+C130-15018.5</f>
        <v>31894.845000000001</v>
      </c>
      <c r="AA130" t="s">
        <v>56</v>
      </c>
      <c r="AF130" t="s">
        <v>62</v>
      </c>
    </row>
    <row r="131" spans="1:32">
      <c r="A131" s="43" t="s">
        <v>76</v>
      </c>
      <c r="B131" s="43"/>
      <c r="C131" s="16">
        <v>46952.315999999999</v>
      </c>
      <c r="D131" s="16"/>
      <c r="E131">
        <f>+(C131-C$7)/C$8</f>
        <v>24838.055407256579</v>
      </c>
      <c r="F131">
        <f>ROUND(2*E131,0)/2</f>
        <v>24838</v>
      </c>
      <c r="G131">
        <f>+C131-(C$7+F131*C$8)</f>
        <v>4.5953090702823829E-2</v>
      </c>
      <c r="I131">
        <f>+G131</f>
        <v>4.5953090702823829E-2</v>
      </c>
      <c r="Q131" s="2">
        <f>+C131-15018.5</f>
        <v>31933.815999999999</v>
      </c>
      <c r="AA131" t="s">
        <v>56</v>
      </c>
      <c r="AB131">
        <v>5</v>
      </c>
      <c r="AD131" t="s">
        <v>75</v>
      </c>
      <c r="AF131" t="s">
        <v>38</v>
      </c>
    </row>
    <row r="132" spans="1:32">
      <c r="A132" s="43" t="s">
        <v>80</v>
      </c>
      <c r="B132" s="43"/>
      <c r="C132" s="16">
        <v>47195.32</v>
      </c>
      <c r="D132" s="16"/>
      <c r="E132">
        <f>+(C132-C$7)/C$8</f>
        <v>25131.053870925127</v>
      </c>
      <c r="F132">
        <f>ROUND(2*E132,0)/2</f>
        <v>25131</v>
      </c>
      <c r="G132">
        <f>+C132-(C$7+F132*C$8)</f>
        <v>4.4678904203465208E-2</v>
      </c>
      <c r="I132">
        <f>+G132</f>
        <v>4.4678904203465208E-2</v>
      </c>
      <c r="Q132" s="2">
        <f>+C132-15018.5</f>
        <v>32176.82</v>
      </c>
      <c r="AA132" t="s">
        <v>56</v>
      </c>
      <c r="AB132">
        <v>9</v>
      </c>
      <c r="AD132" t="s">
        <v>36</v>
      </c>
      <c r="AF132" t="s">
        <v>38</v>
      </c>
    </row>
    <row r="133" spans="1:32">
      <c r="A133" s="43" t="s">
        <v>70</v>
      </c>
      <c r="B133" s="43"/>
      <c r="C133" s="16">
        <v>47202.777399999999</v>
      </c>
      <c r="D133" s="16"/>
      <c r="E133">
        <f>+(C133-C$7)/C$8</f>
        <v>25140.045520210577</v>
      </c>
      <c r="F133">
        <f>ROUND(2*E133,0)/2</f>
        <v>25140</v>
      </c>
      <c r="G133">
        <f>+C133-(C$7+F133*C$8)</f>
        <v>3.7753075950604398E-2</v>
      </c>
      <c r="J133">
        <f>+G133</f>
        <v>3.7753075950604398E-2</v>
      </c>
      <c r="Q133" s="2">
        <f>+C133-15018.5</f>
        <v>32184.277399999999</v>
      </c>
      <c r="AA133" t="s">
        <v>60</v>
      </c>
      <c r="AF133" t="s">
        <v>62</v>
      </c>
    </row>
    <row r="134" spans="1:32">
      <c r="A134" s="43" t="s">
        <v>81</v>
      </c>
      <c r="B134" s="43"/>
      <c r="C134" s="16">
        <v>47210.252999999997</v>
      </c>
      <c r="D134" s="16"/>
      <c r="E134">
        <f>+(C134-C$7)/C$8</f>
        <v>25149.059113875701</v>
      </c>
      <c r="F134">
        <f>ROUND(2*E134,0)/2</f>
        <v>25149</v>
      </c>
      <c r="G134">
        <f>+C134-(C$7+F134*C$8)</f>
        <v>4.9027247689082287E-2</v>
      </c>
      <c r="I134">
        <f>+G134</f>
        <v>4.9027247689082287E-2</v>
      </c>
      <c r="Q134" s="2">
        <f>+C134-15018.5</f>
        <v>32191.752999999997</v>
      </c>
      <c r="AA134" t="s">
        <v>56</v>
      </c>
      <c r="AB134">
        <v>6</v>
      </c>
      <c r="AD134" t="s">
        <v>75</v>
      </c>
      <c r="AF134" t="s">
        <v>38</v>
      </c>
    </row>
    <row r="135" spans="1:32">
      <c r="A135" s="43" t="s">
        <v>70</v>
      </c>
      <c r="B135" s="43"/>
      <c r="C135" s="16">
        <v>47241.758000000002</v>
      </c>
      <c r="D135" s="16"/>
      <c r="E135">
        <f>+(C135-C$7)/C$8</f>
        <v>25187.045799682845</v>
      </c>
      <c r="F135">
        <f>ROUND(2*E135,0)/2</f>
        <v>25187</v>
      </c>
      <c r="G135">
        <f>+C135-(C$7+F135*C$8)</f>
        <v>3.7984861730365083E-2</v>
      </c>
      <c r="J135">
        <f>+G135</f>
        <v>3.7984861730365083E-2</v>
      </c>
      <c r="Q135" s="2">
        <f>+C135-15018.5</f>
        <v>32223.258000000002</v>
      </c>
      <c r="AA135" t="s">
        <v>60</v>
      </c>
      <c r="AF135" t="s">
        <v>62</v>
      </c>
    </row>
    <row r="136" spans="1:32">
      <c r="A136" s="43" t="s">
        <v>82</v>
      </c>
      <c r="B136" s="43"/>
      <c r="C136" s="16">
        <v>47263.326999999997</v>
      </c>
      <c r="D136" s="16"/>
      <c r="E136">
        <f>+(C136-C$7)/C$8</f>
        <v>25213.052301069099</v>
      </c>
      <c r="F136">
        <f>ROUND(2*E136,0)/2</f>
        <v>25213</v>
      </c>
      <c r="G136">
        <f>+C136-(C$7+F136*C$8)</f>
        <v>4.3376913432439324E-2</v>
      </c>
      <c r="I136">
        <f>+G136</f>
        <v>4.3376913432439324E-2</v>
      </c>
      <c r="Q136" s="2">
        <f>+C136-15018.5</f>
        <v>32244.826999999997</v>
      </c>
      <c r="AA136" t="s">
        <v>56</v>
      </c>
      <c r="AF136" t="s">
        <v>62</v>
      </c>
    </row>
    <row r="137" spans="1:32">
      <c r="A137" s="43" t="s">
        <v>84</v>
      </c>
      <c r="B137" s="43"/>
      <c r="C137" s="16">
        <v>47559.404000000002</v>
      </c>
      <c r="D137" s="16"/>
      <c r="E137">
        <f>+(C137-C$7)/C$8</f>
        <v>25570.042746195904</v>
      </c>
      <c r="F137">
        <f>ROUND(2*E137,0)/2</f>
        <v>25570</v>
      </c>
      <c r="G137">
        <f>+C137-(C$7+F137*C$8)</f>
        <v>3.5452392687147949E-2</v>
      </c>
      <c r="I137">
        <f>+G137</f>
        <v>3.5452392687147949E-2</v>
      </c>
      <c r="Q137" s="2">
        <f>+C137-15018.5</f>
        <v>32540.904000000002</v>
      </c>
      <c r="AA137" t="s">
        <v>56</v>
      </c>
      <c r="AB137">
        <v>8</v>
      </c>
      <c r="AD137" t="s">
        <v>83</v>
      </c>
      <c r="AF137" t="s">
        <v>38</v>
      </c>
    </row>
    <row r="138" spans="1:32">
      <c r="A138" s="43" t="s">
        <v>71</v>
      </c>
      <c r="B138" s="43"/>
      <c r="C138" s="16">
        <v>47567.699800000002</v>
      </c>
      <c r="D138" s="16"/>
      <c r="E138">
        <f>+(C138-C$7)/C$8</f>
        <v>25580.045283828626</v>
      </c>
      <c r="F138">
        <f>ROUND(2*E138,0)/2</f>
        <v>25580</v>
      </c>
      <c r="G138">
        <f>+C138-(C$7+F138*C$8)</f>
        <v>3.7557027957518585E-2</v>
      </c>
      <c r="J138">
        <f>+G138</f>
        <v>3.7557027957518585E-2</v>
      </c>
      <c r="Q138" s="2">
        <f>+C138-15018.5</f>
        <v>32549.199800000002</v>
      </c>
      <c r="AA138" t="s">
        <v>60</v>
      </c>
      <c r="AF138" t="s">
        <v>62</v>
      </c>
    </row>
    <row r="139" spans="1:32">
      <c r="A139" s="43" t="s">
        <v>84</v>
      </c>
      <c r="B139" s="43"/>
      <c r="C139" s="16">
        <v>47568.536</v>
      </c>
      <c r="D139" s="16"/>
      <c r="E139">
        <f>+(C139-C$7)/C$8</f>
        <v>25581.053519558565</v>
      </c>
      <c r="F139">
        <f>ROUND(2*E139,0)/2</f>
        <v>25581</v>
      </c>
      <c r="G139">
        <f>+C139-(C$7+F139*C$8)</f>
        <v>4.4387491485395003E-2</v>
      </c>
      <c r="I139">
        <f>+G139</f>
        <v>4.4387491485395003E-2</v>
      </c>
      <c r="Q139" s="2">
        <f>+C139-15018.5</f>
        <v>32550.036</v>
      </c>
      <c r="AA139" t="s">
        <v>56</v>
      </c>
      <c r="AB139">
        <v>6</v>
      </c>
      <c r="AD139" t="s">
        <v>36</v>
      </c>
      <c r="AF139" t="s">
        <v>38</v>
      </c>
    </row>
    <row r="140" spans="1:32">
      <c r="A140" s="43" t="s">
        <v>85</v>
      </c>
      <c r="B140" s="43"/>
      <c r="C140" s="16">
        <v>47929.317999999999</v>
      </c>
      <c r="D140" s="16"/>
      <c r="E140">
        <f>+(C140-C$7)/C$8</f>
        <v>26016.061057373852</v>
      </c>
      <c r="F140">
        <f>ROUND(2*E140,0)/2</f>
        <v>26016</v>
      </c>
      <c r="G140">
        <f>+C140-(C$7+F140*C$8)</f>
        <v>5.0639125853194855E-2</v>
      </c>
      <c r="I140">
        <f>+G140</f>
        <v>5.0639125853194855E-2</v>
      </c>
      <c r="Q140" s="2">
        <f>+C140-15018.5</f>
        <v>32910.817999999999</v>
      </c>
      <c r="AA140" t="s">
        <v>56</v>
      </c>
      <c r="AB140">
        <v>10</v>
      </c>
      <c r="AD140" t="s">
        <v>36</v>
      </c>
      <c r="AF140" t="s">
        <v>38</v>
      </c>
    </row>
    <row r="141" spans="1:32">
      <c r="A141" s="43" t="s">
        <v>86</v>
      </c>
      <c r="B141" s="43"/>
      <c r="C141" s="16">
        <v>47943.409</v>
      </c>
      <c r="D141" s="16"/>
      <c r="E141">
        <f>+(C141-C$7)/C$8</f>
        <v>26033.051071330632</v>
      </c>
      <c r="F141">
        <f>ROUND(2*E141,0)/2</f>
        <v>26033</v>
      </c>
      <c r="G141">
        <f>+C141-(C$7+F141*C$8)</f>
        <v>4.2357005811936688E-2</v>
      </c>
      <c r="I141">
        <f>+G141</f>
        <v>4.2357005811936688E-2</v>
      </c>
      <c r="Q141" s="2">
        <f>+C141-15018.5</f>
        <v>32924.909</v>
      </c>
      <c r="AA141" t="s">
        <v>56</v>
      </c>
      <c r="AF141" t="s">
        <v>62</v>
      </c>
    </row>
    <row r="142" spans="1:32">
      <c r="A142" s="43" t="s">
        <v>87</v>
      </c>
      <c r="B142" s="43"/>
      <c r="C142" s="16">
        <v>47971.602099999996</v>
      </c>
      <c r="D142" s="16"/>
      <c r="E142">
        <f>+(C142-C$7)/C$8</f>
        <v>26067.044482904323</v>
      </c>
      <c r="F142">
        <f>ROUND(2*E142,0)/2</f>
        <v>26067</v>
      </c>
      <c r="G142">
        <f>+C142-(C$7+F142*C$8)</f>
        <v>3.6892765732773114E-2</v>
      </c>
      <c r="J142">
        <f>+G142</f>
        <v>3.6892765732773114E-2</v>
      </c>
      <c r="Q142" s="2">
        <f>+C142-15018.5</f>
        <v>32953.102099999996</v>
      </c>
      <c r="AA142" t="s">
        <v>60</v>
      </c>
      <c r="AF142" t="s">
        <v>62</v>
      </c>
    </row>
    <row r="143" spans="1:32">
      <c r="A143" s="43" t="s">
        <v>88</v>
      </c>
      <c r="B143" s="43"/>
      <c r="C143" s="16">
        <v>48011.415000000001</v>
      </c>
      <c r="D143" s="16"/>
      <c r="E143">
        <f>+(C143-C$7)/C$8</f>
        <v>26115.048295739463</v>
      </c>
      <c r="F143">
        <f>ROUND(2*E143,0)/2</f>
        <v>26115</v>
      </c>
      <c r="G143">
        <f>+C143-(C$7+F143*C$8)</f>
        <v>4.0055015051621012E-2</v>
      </c>
      <c r="I143">
        <f>+G143</f>
        <v>4.0055015051621012E-2</v>
      </c>
      <c r="Q143" s="2">
        <f>+C143-15018.5</f>
        <v>32992.915000000001</v>
      </c>
      <c r="AA143" t="s">
        <v>56</v>
      </c>
      <c r="AB143">
        <v>7</v>
      </c>
      <c r="AD143" t="s">
        <v>36</v>
      </c>
      <c r="AF143" t="s">
        <v>38</v>
      </c>
    </row>
    <row r="144" spans="1:32">
      <c r="A144" s="43" t="s">
        <v>90</v>
      </c>
      <c r="B144" s="43"/>
      <c r="C144" s="16">
        <v>48332.385000000002</v>
      </c>
      <c r="D144" s="16"/>
      <c r="E144">
        <f>+(C144-C$7)/C$8</f>
        <v>26502.053105881245</v>
      </c>
      <c r="F144">
        <f>ROUND(2*E144,0)/2</f>
        <v>26502</v>
      </c>
      <c r="G144">
        <f>+C144-(C$7+F144*C$8)</f>
        <v>4.4044400114216842E-2</v>
      </c>
      <c r="I144">
        <f>+G144</f>
        <v>4.4044400114216842E-2</v>
      </c>
      <c r="Q144" s="2">
        <f>+C144-15018.5</f>
        <v>33313.885000000002</v>
      </c>
      <c r="AA144" t="s">
        <v>56</v>
      </c>
      <c r="AB144">
        <v>9</v>
      </c>
      <c r="AD144" t="s">
        <v>89</v>
      </c>
      <c r="AF144" t="s">
        <v>38</v>
      </c>
    </row>
    <row r="145" spans="1:32">
      <c r="A145" s="43" t="s">
        <v>90</v>
      </c>
      <c r="B145" s="43"/>
      <c r="C145" s="16">
        <v>48361.408000000003</v>
      </c>
      <c r="D145" s="16"/>
      <c r="E145">
        <f>+(C145-C$7)/C$8</f>
        <v>26537.047157053457</v>
      </c>
      <c r="F145">
        <f>ROUND(2*E145,0)/2</f>
        <v>26537</v>
      </c>
      <c r="G145">
        <f>+C145-(C$7+F145*C$8)</f>
        <v>3.9110623569285963E-2</v>
      </c>
      <c r="I145">
        <f>+G145</f>
        <v>3.9110623569285963E-2</v>
      </c>
      <c r="Q145" s="2">
        <f>+C145-15018.5</f>
        <v>33342.908000000003</v>
      </c>
      <c r="AA145" t="s">
        <v>56</v>
      </c>
      <c r="AB145">
        <v>6</v>
      </c>
      <c r="AD145" t="s">
        <v>36</v>
      </c>
      <c r="AF145" t="s">
        <v>38</v>
      </c>
    </row>
    <row r="146" spans="1:32">
      <c r="A146" s="43" t="s">
        <v>91</v>
      </c>
      <c r="B146" s="43"/>
      <c r="C146" s="16">
        <v>48653.347000000002</v>
      </c>
      <c r="D146" s="16">
        <v>4.0000000000000001E-3</v>
      </c>
      <c r="E146">
        <f>+(C146-C$7)/C$8</f>
        <v>26889.048270141851</v>
      </c>
      <c r="F146">
        <f>ROUND(2*E146,0)/2</f>
        <v>26889</v>
      </c>
      <c r="G146">
        <f>+C146-(C$7+F146*C$8)</f>
        <v>4.0033785167906899E-2</v>
      </c>
      <c r="I146">
        <f>+G146</f>
        <v>4.0033785167906899E-2</v>
      </c>
      <c r="Q146" s="2">
        <f>+C146-15018.5</f>
        <v>33634.847000000002</v>
      </c>
      <c r="AA146" t="s">
        <v>56</v>
      </c>
      <c r="AB146">
        <v>11</v>
      </c>
      <c r="AD146" t="s">
        <v>36</v>
      </c>
      <c r="AF146" t="s">
        <v>38</v>
      </c>
    </row>
    <row r="147" spans="1:32">
      <c r="A147" s="43" t="s">
        <v>92</v>
      </c>
      <c r="B147" s="43"/>
      <c r="C147" s="16">
        <v>48682.36</v>
      </c>
      <c r="D147" s="16"/>
      <c r="E147">
        <f>+(C147-C$7)/C$8</f>
        <v>26924.030263962592</v>
      </c>
      <c r="F147">
        <f>ROUND(2*E147,0)/2</f>
        <v>26924</v>
      </c>
      <c r="G147">
        <f>+C147-(C$7+F147*C$8)</f>
        <v>2.5100008628214709E-2</v>
      </c>
      <c r="I147">
        <f>+G147</f>
        <v>2.5100008628214709E-2</v>
      </c>
      <c r="Q147" s="2">
        <f>+C147-15018.5</f>
        <v>33663.86</v>
      </c>
      <c r="AA147" t="s">
        <v>56</v>
      </c>
      <c r="AF147" t="s">
        <v>62</v>
      </c>
    </row>
    <row r="148" spans="1:32">
      <c r="A148" s="43" t="s">
        <v>92</v>
      </c>
      <c r="B148" s="43"/>
      <c r="C148" s="16">
        <v>48686.521999999997</v>
      </c>
      <c r="D148" s="16"/>
      <c r="E148">
        <f>+(C148-C$7)/C$8</f>
        <v>26929.04853364452</v>
      </c>
      <c r="F148">
        <f>ROUND(2*E148,0)/2</f>
        <v>26929</v>
      </c>
      <c r="G148">
        <f>+C148-(C$7+F148*C$8)</f>
        <v>4.0252326260088012E-2</v>
      </c>
      <c r="I148">
        <f>+G148</f>
        <v>4.0252326260088012E-2</v>
      </c>
      <c r="Q148" s="2">
        <f>+C148-15018.5</f>
        <v>33668.021999999997</v>
      </c>
      <c r="AA148" t="s">
        <v>56</v>
      </c>
      <c r="AF148" t="s">
        <v>62</v>
      </c>
    </row>
    <row r="149" spans="1:32">
      <c r="A149" s="43" t="s">
        <v>93</v>
      </c>
      <c r="B149" s="43"/>
      <c r="C149" s="16">
        <v>48692.322</v>
      </c>
      <c r="D149" s="16">
        <v>5.0000000000000001E-3</v>
      </c>
      <c r="E149">
        <f>+(C149-C$7)/C$8</f>
        <v>26936.041797497288</v>
      </c>
      <c r="F149">
        <f>ROUND(2*E149,0)/2</f>
        <v>26936</v>
      </c>
      <c r="G149">
        <f>+C149-(C$7+F149*C$8)</f>
        <v>3.4665570950892288E-2</v>
      </c>
      <c r="I149">
        <f>+G149</f>
        <v>3.4665570950892288E-2</v>
      </c>
      <c r="Q149" s="2">
        <f>+C149-15018.5</f>
        <v>33673.822</v>
      </c>
      <c r="AA149" t="s">
        <v>56</v>
      </c>
      <c r="AB149">
        <v>10</v>
      </c>
      <c r="AD149" t="s">
        <v>36</v>
      </c>
      <c r="AF149" t="s">
        <v>38</v>
      </c>
    </row>
    <row r="150" spans="1:32">
      <c r="A150" s="43" t="s">
        <v>93</v>
      </c>
      <c r="B150" s="43"/>
      <c r="C150" s="16">
        <v>48721.351600000002</v>
      </c>
      <c r="D150" s="16">
        <v>6.9999999999999999E-4</v>
      </c>
      <c r="E150">
        <f>+(C150-C$7)/C$8</f>
        <v>26971.043806521473</v>
      </c>
      <c r="F150">
        <f>ROUND(2*E150,0)/2</f>
        <v>26971</v>
      </c>
      <c r="G150">
        <f>+C150-(C$7+F150*C$8)</f>
        <v>3.633179440657841E-2</v>
      </c>
      <c r="J150">
        <f>+G150</f>
        <v>3.633179440657841E-2</v>
      </c>
      <c r="Q150" s="2">
        <f>+C150-15018.5</f>
        <v>33702.851600000002</v>
      </c>
      <c r="AA150" t="s">
        <v>94</v>
      </c>
      <c r="AB150">
        <v>18</v>
      </c>
      <c r="AD150" t="s">
        <v>40</v>
      </c>
      <c r="AF150" t="s">
        <v>38</v>
      </c>
    </row>
    <row r="151" spans="1:32">
      <c r="A151" s="43" t="s">
        <v>95</v>
      </c>
      <c r="B151" s="43"/>
      <c r="C151" s="16">
        <v>48721.358999999997</v>
      </c>
      <c r="D151" s="16"/>
      <c r="E151">
        <f>+(C151-C$7)/C$8</f>
        <v>26971.052728961557</v>
      </c>
      <c r="F151">
        <f>ROUND(2*E151,0)/2</f>
        <v>26971</v>
      </c>
      <c r="G151">
        <f>+C151-(C$7+F151*C$8)</f>
        <v>4.3731794401537627E-2</v>
      </c>
      <c r="I151">
        <f>+G151</f>
        <v>4.3731794401537627E-2</v>
      </c>
      <c r="Q151" s="2">
        <f>+C151-15018.5</f>
        <v>33702.858999999997</v>
      </c>
      <c r="AA151" t="s">
        <v>56</v>
      </c>
      <c r="AF151" t="s">
        <v>62</v>
      </c>
    </row>
    <row r="152" spans="1:32">
      <c r="A152" s="43" t="s">
        <v>96</v>
      </c>
      <c r="B152" s="43"/>
      <c r="C152" s="16">
        <v>49066.372000000003</v>
      </c>
      <c r="D152" s="16">
        <v>5.0000000000000001E-3</v>
      </c>
      <c r="E152">
        <f>+(C152-C$7)/C$8</f>
        <v>27387.047029243353</v>
      </c>
      <c r="F152">
        <f>ROUND(2*E152,0)/2</f>
        <v>27387</v>
      </c>
      <c r="G152">
        <f>+C152-(C$7+F152*C$8)</f>
        <v>3.9004621765343472E-2</v>
      </c>
      <c r="I152">
        <f>+G152</f>
        <v>3.9004621765343472E-2</v>
      </c>
      <c r="O152">
        <f ca="1">+C$11+C$12*F152</f>
        <v>3.6791718837831257E-2</v>
      </c>
      <c r="Q152" s="2">
        <f>+C152-15018.5</f>
        <v>34047.872000000003</v>
      </c>
      <c r="AA152" t="s">
        <v>56</v>
      </c>
      <c r="AB152">
        <v>10</v>
      </c>
      <c r="AD152" t="s">
        <v>36</v>
      </c>
      <c r="AF152" t="s">
        <v>38</v>
      </c>
    </row>
    <row r="153" spans="1:32">
      <c r="A153" s="43" t="s">
        <v>97</v>
      </c>
      <c r="B153" s="43"/>
      <c r="C153" s="16">
        <v>49416.374000000003</v>
      </c>
      <c r="D153" s="16"/>
      <c r="E153">
        <f>+(C153-C$7)/C$8</f>
        <v>27809.056742173671</v>
      </c>
      <c r="F153">
        <f>ROUND(2*E153,0)/2</f>
        <v>27809</v>
      </c>
      <c r="G153">
        <f>+C153-(C$7+F153*C$8)</f>
        <v>4.7060230273928028E-2</v>
      </c>
      <c r="I153">
        <f>+G153</f>
        <v>4.7060230273928028E-2</v>
      </c>
      <c r="O153">
        <f ca="1">+C$11+C$12*F153</f>
        <v>3.6134493245759992E-2</v>
      </c>
      <c r="Q153" s="2">
        <f>+C153-15018.5</f>
        <v>34397.874000000003</v>
      </c>
      <c r="AA153" t="s">
        <v>56</v>
      </c>
      <c r="AF153" t="s">
        <v>62</v>
      </c>
    </row>
    <row r="154" spans="1:32">
      <c r="A154" s="43" t="s">
        <v>98</v>
      </c>
      <c r="B154" s="43"/>
      <c r="C154" s="16">
        <v>49771.345999999998</v>
      </c>
      <c r="D154" s="16"/>
      <c r="E154">
        <f>+(C154-C$7)/C$8</f>
        <v>28237.058958784713</v>
      </c>
      <c r="F154">
        <f>ROUND(2*E154,0)/2</f>
        <v>28237</v>
      </c>
      <c r="G154">
        <f>+C154-(C$7+F154*C$8)</f>
        <v>4.8898619948886335E-2</v>
      </c>
      <c r="I154">
        <f>+G154</f>
        <v>4.8898619948886335E-2</v>
      </c>
      <c r="O154">
        <f ca="1">+C$11+C$12*F154</f>
        <v>3.5467923213991039E-2</v>
      </c>
      <c r="Q154" s="2">
        <f>+C154-15018.5</f>
        <v>34752.845999999998</v>
      </c>
      <c r="AA154" t="s">
        <v>56</v>
      </c>
      <c r="AF154" t="s">
        <v>62</v>
      </c>
    </row>
    <row r="155" spans="1:32">
      <c r="A155" s="43" t="s">
        <v>99</v>
      </c>
      <c r="B155" s="43"/>
      <c r="C155" s="16">
        <v>49776.311000000002</v>
      </c>
      <c r="D155" s="16">
        <v>4.0000000000000001E-3</v>
      </c>
      <c r="E155">
        <f>+(C155-C$7)/C$8</f>
        <v>28243.045433789714</v>
      </c>
      <c r="F155">
        <f>ROUND(2*E155,0)/2</f>
        <v>28243</v>
      </c>
      <c r="G155">
        <f>+C155-(C$7+F155*C$8)</f>
        <v>3.7681401110603474E-2</v>
      </c>
      <c r="I155">
        <f>+G155</f>
        <v>3.7681401110603474E-2</v>
      </c>
      <c r="O155">
        <f ca="1">+C$11+C$12*F155</f>
        <v>3.5458578774293342E-2</v>
      </c>
      <c r="Q155" s="2">
        <f>+C155-15018.5</f>
        <v>34757.811000000002</v>
      </c>
      <c r="AA155" t="s">
        <v>56</v>
      </c>
      <c r="AB155">
        <v>8</v>
      </c>
      <c r="AD155" t="s">
        <v>36</v>
      </c>
      <c r="AF155" t="s">
        <v>38</v>
      </c>
    </row>
    <row r="156" spans="1:32">
      <c r="A156" s="43" t="s">
        <v>99</v>
      </c>
      <c r="B156" s="43"/>
      <c r="C156" s="16">
        <v>49800.360500000003</v>
      </c>
      <c r="D156" s="16">
        <v>1.5E-3</v>
      </c>
      <c r="E156">
        <f>+(C156-C$7)/C$8</f>
        <v>28272.04276120818</v>
      </c>
      <c r="F156">
        <f>ROUND(2*E156,0)/2</f>
        <v>28272</v>
      </c>
      <c r="G156">
        <f>+C156-(C$7+F156*C$8)</f>
        <v>3.5464843407680746E-2</v>
      </c>
      <c r="J156">
        <f>+G156</f>
        <v>3.5464843407680746E-2</v>
      </c>
      <c r="O156">
        <f ca="1">+C$11+C$12*F156</f>
        <v>3.5413413982421149E-2</v>
      </c>
      <c r="Q156" s="2">
        <f>+C156-15018.5</f>
        <v>34781.860500000003</v>
      </c>
      <c r="AA156" t="s">
        <v>94</v>
      </c>
      <c r="AB156">
        <v>14</v>
      </c>
      <c r="AD156" t="s">
        <v>40</v>
      </c>
      <c r="AF156" t="s">
        <v>38</v>
      </c>
    </row>
    <row r="157" spans="1:32">
      <c r="A157" s="43" t="s">
        <v>100</v>
      </c>
      <c r="B157" s="43"/>
      <c r="C157" s="16">
        <v>49810.315000000002</v>
      </c>
      <c r="D157" s="16">
        <v>5.0000000000000001E-3</v>
      </c>
      <c r="E157">
        <f>+(C157-C$7)/C$8</f>
        <v>28284.045251729276</v>
      </c>
      <c r="F157">
        <f>ROUND(2*E157,0)/2</f>
        <v>28284</v>
      </c>
      <c r="G157">
        <f>+C157-(C$7+F157*C$8)</f>
        <v>3.7530405737925321E-2</v>
      </c>
      <c r="I157">
        <f>+G157</f>
        <v>3.7530405737925321E-2</v>
      </c>
      <c r="O157">
        <f ca="1">+C$11+C$12*F157</f>
        <v>3.5394725103025756E-2</v>
      </c>
      <c r="Q157" s="2">
        <f>+C157-15018.5</f>
        <v>34791.815000000002</v>
      </c>
      <c r="AA157" t="s">
        <v>56</v>
      </c>
      <c r="AB157">
        <v>7</v>
      </c>
      <c r="AD157" t="s">
        <v>36</v>
      </c>
      <c r="AF157" t="s">
        <v>38</v>
      </c>
    </row>
    <row r="158" spans="1:32">
      <c r="A158" s="70" t="s">
        <v>603</v>
      </c>
      <c r="B158" s="72" t="s">
        <v>109</v>
      </c>
      <c r="C158" s="71">
        <v>49829.386299999998</v>
      </c>
      <c r="D158" s="71" t="s">
        <v>138</v>
      </c>
      <c r="E158">
        <f>+(C158-C$7)/C$8</f>
        <v>28307.040188438797</v>
      </c>
      <c r="F158">
        <f>ROUND(2*E158,0)/2</f>
        <v>28307</v>
      </c>
      <c r="G158">
        <f>+C158-(C$7+F158*C$8)</f>
        <v>3.3331066857499536E-2</v>
      </c>
      <c r="J158">
        <f>+G158</f>
        <v>3.3331066857499536E-2</v>
      </c>
      <c r="O158">
        <f ca="1">+C$11+C$12*F158</f>
        <v>3.5358904750851253E-2</v>
      </c>
      <c r="Q158" s="2">
        <f>+C158-15018.5</f>
        <v>34810.886299999998</v>
      </c>
    </row>
    <row r="159" spans="1:32">
      <c r="A159" s="70" t="s">
        <v>603</v>
      </c>
      <c r="B159" s="72" t="s">
        <v>109</v>
      </c>
      <c r="C159" s="71">
        <v>49829.391199999998</v>
      </c>
      <c r="D159" s="71" t="s">
        <v>138</v>
      </c>
      <c r="E159">
        <f>+(C159-C$7)/C$8</f>
        <v>28307.04609654102</v>
      </c>
      <c r="F159">
        <f>ROUND(2*E159,0)/2</f>
        <v>28307</v>
      </c>
      <c r="G159">
        <f>+C159-(C$7+F159*C$8)</f>
        <v>3.8231066857406404E-2</v>
      </c>
      <c r="J159">
        <f>+G159</f>
        <v>3.8231066857406404E-2</v>
      </c>
      <c r="O159">
        <f ca="1">+C$11+C$12*F159</f>
        <v>3.5358904750851253E-2</v>
      </c>
      <c r="Q159" s="2">
        <f>+C159-15018.5</f>
        <v>34810.891199999998</v>
      </c>
    </row>
    <row r="160" spans="1:32">
      <c r="A160" s="70" t="s">
        <v>603</v>
      </c>
      <c r="B160" s="72" t="s">
        <v>109</v>
      </c>
      <c r="C160" s="71">
        <v>49829.3946</v>
      </c>
      <c r="D160" s="71" t="s">
        <v>138</v>
      </c>
      <c r="E160">
        <f>+(C160-C$7)/C$8</f>
        <v>28307.05019604052</v>
      </c>
      <c r="F160">
        <f>ROUND(2*E160,0)/2</f>
        <v>28307</v>
      </c>
      <c r="G160">
        <f>+C160-(C$7+F160*C$8)</f>
        <v>4.1631066858826671E-2</v>
      </c>
      <c r="J160">
        <f>+G160</f>
        <v>4.1631066858826671E-2</v>
      </c>
      <c r="O160">
        <f ca="1">+C$11+C$12*F160</f>
        <v>3.5358904750851253E-2</v>
      </c>
      <c r="Q160" s="2">
        <f>+C160-15018.5</f>
        <v>34810.8946</v>
      </c>
    </row>
    <row r="161" spans="1:32">
      <c r="A161" s="43" t="s">
        <v>101</v>
      </c>
      <c r="B161" s="43"/>
      <c r="C161" s="16">
        <v>50150.354500000001</v>
      </c>
      <c r="D161" s="16">
        <v>6.9999999999999999E-4</v>
      </c>
      <c r="E161">
        <f>+(C161-C$7)/C$8</f>
        <v>28694.042828257319</v>
      </c>
      <c r="F161">
        <f>ROUND(2*E161,0)/2</f>
        <v>28694</v>
      </c>
      <c r="G161">
        <f>+C161-(C$7+F161*C$8)</f>
        <v>3.5520451921911445E-2</v>
      </c>
      <c r="J161">
        <f>+G161</f>
        <v>3.5520451921911445E-2</v>
      </c>
      <c r="O161">
        <f ca="1">+C$11+C$12*F161</f>
        <v>3.4756188390349885E-2</v>
      </c>
      <c r="Q161" s="2">
        <f>+C161-15018.5</f>
        <v>35131.854500000001</v>
      </c>
      <c r="AA161" t="s">
        <v>60</v>
      </c>
      <c r="AB161">
        <v>20</v>
      </c>
      <c r="AD161" t="s">
        <v>89</v>
      </c>
      <c r="AF161" t="s">
        <v>38</v>
      </c>
    </row>
    <row r="162" spans="1:32">
      <c r="A162" s="43" t="s">
        <v>103</v>
      </c>
      <c r="B162" s="43"/>
      <c r="C162" s="16">
        <v>50184.3586</v>
      </c>
      <c r="D162" s="16"/>
      <c r="E162">
        <f>+(C162-C$7)/C$8</f>
        <v>28735.042766770395</v>
      </c>
      <c r="F162">
        <f>ROUND(2*E162,0)/2</f>
        <v>28735</v>
      </c>
      <c r="G162">
        <f>+C162-(C$7+F162*C$8)</f>
        <v>3.5469456539431121E-2</v>
      </c>
      <c r="J162">
        <f>+G162</f>
        <v>3.5469456539431121E-2</v>
      </c>
      <c r="O162">
        <f ca="1">+C$11+C$12*F162</f>
        <v>3.4692334719082299E-2</v>
      </c>
      <c r="Q162" s="2">
        <f>+C162-15018.5</f>
        <v>35165.8586</v>
      </c>
      <c r="AA162" t="s">
        <v>102</v>
      </c>
      <c r="AF162" t="s">
        <v>62</v>
      </c>
    </row>
    <row r="163" spans="1:32">
      <c r="A163" s="43" t="s">
        <v>103</v>
      </c>
      <c r="B163" s="43"/>
      <c r="C163" s="16">
        <v>50184.359499999999</v>
      </c>
      <c r="D163" s="16"/>
      <c r="E163">
        <f>+(C163-C$7)/C$8</f>
        <v>28735.043851932023</v>
      </c>
      <c r="F163">
        <f>ROUND(2*E163,0)/2</f>
        <v>28735</v>
      </c>
      <c r="G163">
        <f>+C163-(C$7+F163*C$8)</f>
        <v>3.6369456538523082E-2</v>
      </c>
      <c r="J163">
        <f>+G163</f>
        <v>3.6369456538523082E-2</v>
      </c>
      <c r="O163">
        <f ca="1">+C$11+C$12*F163</f>
        <v>3.4692334719082299E-2</v>
      </c>
      <c r="Q163" s="2">
        <f>+C163-15018.5</f>
        <v>35165.859499999999</v>
      </c>
      <c r="AA163" t="s">
        <v>94</v>
      </c>
      <c r="AF163" t="s">
        <v>62</v>
      </c>
    </row>
    <row r="164" spans="1:32">
      <c r="A164" s="70" t="s">
        <v>603</v>
      </c>
      <c r="B164" s="72" t="s">
        <v>109</v>
      </c>
      <c r="C164" s="71">
        <v>50481.265399999997</v>
      </c>
      <c r="D164" s="71" t="s">
        <v>138</v>
      </c>
      <c r="E164">
        <f>+(C164-C$7)/C$8</f>
        <v>29093.03373092219</v>
      </c>
      <c r="F164">
        <f>ROUND(2*E164,0)/2</f>
        <v>29093</v>
      </c>
      <c r="G164">
        <f>+C164-(C$7+F164*C$8)</f>
        <v>2.7975399301794823E-2</v>
      </c>
      <c r="J164">
        <f>+G164</f>
        <v>2.7975399301794823E-2</v>
      </c>
      <c r="O164">
        <f ca="1">+C$11+C$12*F164</f>
        <v>3.4134783150453124E-2</v>
      </c>
      <c r="Q164" s="2">
        <f>+C164-15018.5</f>
        <v>35462.765399999997</v>
      </c>
    </row>
    <row r="165" spans="1:32">
      <c r="A165" s="70" t="s">
        <v>603</v>
      </c>
      <c r="B165" s="72" t="s">
        <v>109</v>
      </c>
      <c r="C165" s="71">
        <v>50481.279300000002</v>
      </c>
      <c r="D165" s="71" t="s">
        <v>138</v>
      </c>
      <c r="E165">
        <f>+(C165-C$7)/C$8</f>
        <v>29093.05049064074</v>
      </c>
      <c r="F165">
        <f>ROUND(2*E165,0)/2</f>
        <v>29093</v>
      </c>
      <c r="G165">
        <f>+C165-(C$7+F165*C$8)</f>
        <v>4.1875399307173211E-2</v>
      </c>
      <c r="J165">
        <f>+G165</f>
        <v>4.1875399307173211E-2</v>
      </c>
      <c r="O165">
        <f ca="1">+C$11+C$12*F165</f>
        <v>3.4134783150453124E-2</v>
      </c>
      <c r="Q165" s="2">
        <f>+C165-15018.5</f>
        <v>35462.779300000002</v>
      </c>
    </row>
    <row r="166" spans="1:32">
      <c r="A166" s="70" t="s">
        <v>603</v>
      </c>
      <c r="B166" s="72" t="s">
        <v>109</v>
      </c>
      <c r="C166" s="71">
        <v>50481.2814</v>
      </c>
      <c r="D166" s="71" t="s">
        <v>138</v>
      </c>
      <c r="E166">
        <f>+(C166-C$7)/C$8</f>
        <v>29093.053022684548</v>
      </c>
      <c r="F166">
        <f>ROUND(2*E166,0)/2</f>
        <v>29093</v>
      </c>
      <c r="G166">
        <f>+C166-(C$7+F166*C$8)</f>
        <v>4.3975399305054452E-2</v>
      </c>
      <c r="J166">
        <f>+G166</f>
        <v>4.3975399305054452E-2</v>
      </c>
      <c r="O166">
        <f ca="1">+C$11+C$12*F166</f>
        <v>3.4134783150453124E-2</v>
      </c>
      <c r="Q166" s="2">
        <f>+C166-15018.5</f>
        <v>35462.7814</v>
      </c>
    </row>
    <row r="167" spans="1:32">
      <c r="A167" s="70" t="s">
        <v>603</v>
      </c>
      <c r="B167" s="72" t="s">
        <v>109</v>
      </c>
      <c r="C167" s="71">
        <v>50509.470800000003</v>
      </c>
      <c r="D167" s="71" t="s">
        <v>138</v>
      </c>
      <c r="E167">
        <f>+(C167-C$7)/C$8</f>
        <v>29127.041973038202</v>
      </c>
      <c r="F167">
        <f>ROUND(2*E167,0)/2</f>
        <v>29127</v>
      </c>
      <c r="G167">
        <f>+C167-(C$7+F167*C$8)</f>
        <v>3.4811159239325207E-2</v>
      </c>
      <c r="J167">
        <f>+G167</f>
        <v>3.4811159239325207E-2</v>
      </c>
      <c r="O167">
        <f ca="1">+C$11+C$12*F167</f>
        <v>3.4081831325499516E-2</v>
      </c>
      <c r="Q167" s="2">
        <f>+C167-15018.5</f>
        <v>35490.970800000003</v>
      </c>
    </row>
    <row r="168" spans="1:32">
      <c r="A168" s="70" t="s">
        <v>603</v>
      </c>
      <c r="B168" s="72" t="s">
        <v>109</v>
      </c>
      <c r="C168" s="71">
        <v>50509.472900000001</v>
      </c>
      <c r="D168" s="71" t="s">
        <v>138</v>
      </c>
      <c r="E168">
        <f>+(C168-C$7)/C$8</f>
        <v>29127.044505082005</v>
      </c>
      <c r="F168">
        <f>ROUND(2*E168,0)/2</f>
        <v>29127</v>
      </c>
      <c r="G168">
        <f>+C168-(C$7+F168*C$8)</f>
        <v>3.6911159237206448E-2</v>
      </c>
      <c r="J168">
        <f>+G168</f>
        <v>3.6911159237206448E-2</v>
      </c>
      <c r="O168">
        <f ca="1">+C$11+C$12*F168</f>
        <v>3.4081831325499516E-2</v>
      </c>
      <c r="Q168" s="2">
        <f>+C168-15018.5</f>
        <v>35490.972900000001</v>
      </c>
    </row>
    <row r="169" spans="1:32">
      <c r="A169" s="70" t="s">
        <v>603</v>
      </c>
      <c r="B169" s="72" t="s">
        <v>109</v>
      </c>
      <c r="C169" s="71">
        <v>50510.306900000003</v>
      </c>
      <c r="D169" s="71" t="s">
        <v>138</v>
      </c>
      <c r="E169">
        <f>+(C169-C$7)/C$8</f>
        <v>29128.050088194632</v>
      </c>
      <c r="F169">
        <f>ROUND(2*E169,0)/2</f>
        <v>29128</v>
      </c>
      <c r="G169">
        <f>+C169-(C$7+F169*C$8)</f>
        <v>4.1541622769727837E-2</v>
      </c>
      <c r="J169">
        <f>+G169</f>
        <v>4.1541622769727837E-2</v>
      </c>
      <c r="O169">
        <f ca="1">+C$11+C$12*F169</f>
        <v>3.4080273918883235E-2</v>
      </c>
      <c r="Q169" s="2">
        <f>+C169-15018.5</f>
        <v>35491.806900000003</v>
      </c>
    </row>
    <row r="170" spans="1:32">
      <c r="A170" s="70" t="s">
        <v>603</v>
      </c>
      <c r="B170" s="72" t="s">
        <v>109</v>
      </c>
      <c r="C170" s="71">
        <v>50510.308299999997</v>
      </c>
      <c r="D170" s="71" t="s">
        <v>138</v>
      </c>
      <c r="E170">
        <f>+(C170-C$7)/C$8</f>
        <v>29128.051776223831</v>
      </c>
      <c r="F170">
        <f>ROUND(2*E170,0)/2</f>
        <v>29128</v>
      </c>
      <c r="G170">
        <f>+C170-(C$7+F170*C$8)</f>
        <v>4.2941622763464693E-2</v>
      </c>
      <c r="J170">
        <f>+G170</f>
        <v>4.2941622763464693E-2</v>
      </c>
      <c r="O170">
        <f ca="1">+C$11+C$12*F170</f>
        <v>3.4080273918883235E-2</v>
      </c>
      <c r="Q170" s="2">
        <f>+C170-15018.5</f>
        <v>35491.808299999997</v>
      </c>
    </row>
    <row r="171" spans="1:32">
      <c r="A171" s="70" t="s">
        <v>649</v>
      </c>
      <c r="B171" s="72" t="s">
        <v>109</v>
      </c>
      <c r="C171" s="71">
        <v>50840.394</v>
      </c>
      <c r="D171" s="71" t="s">
        <v>138</v>
      </c>
      <c r="E171">
        <f>+(C171-C$7)/C$8</f>
        <v>29526.047706245383</v>
      </c>
      <c r="F171">
        <f>ROUND(2*E171,0)/2</f>
        <v>29526</v>
      </c>
      <c r="G171">
        <f>+C171-(C$7+F171*C$8)</f>
        <v>3.9566106621350627E-2</v>
      </c>
      <c r="I171">
        <f>+G171</f>
        <v>3.9566106621350627E-2</v>
      </c>
      <c r="O171">
        <f ca="1">+C$11+C$12*F171</f>
        <v>3.3460426085602755E-2</v>
      </c>
      <c r="Q171" s="2">
        <f>+C171-15018.5</f>
        <v>35821.894</v>
      </c>
    </row>
    <row r="172" spans="1:32">
      <c r="A172" s="43" t="s">
        <v>104</v>
      </c>
      <c r="B172" s="43"/>
      <c r="C172" s="16">
        <v>50840.398999999998</v>
      </c>
      <c r="D172" s="16"/>
      <c r="E172">
        <f>+(C172-C$7)/C$8</f>
        <v>29526.053734921115</v>
      </c>
      <c r="F172">
        <f>ROUND(2*E172,0)/2</f>
        <v>29526</v>
      </c>
      <c r="G172">
        <f>+C172-(C$7+F172*C$8)</f>
        <v>4.4566106618731283E-2</v>
      </c>
      <c r="I172">
        <f>+G172</f>
        <v>4.4566106618731283E-2</v>
      </c>
      <c r="O172">
        <f ca="1">+C$11+C$12*F172</f>
        <v>3.3460426085602755E-2</v>
      </c>
      <c r="Q172" s="2">
        <f>+C172-15018.5</f>
        <v>35821.898999999998</v>
      </c>
      <c r="AA172" t="s">
        <v>56</v>
      </c>
      <c r="AF172" t="s">
        <v>62</v>
      </c>
    </row>
    <row r="173" spans="1:32">
      <c r="A173" s="43" t="s">
        <v>104</v>
      </c>
      <c r="B173" s="43"/>
      <c r="C173" s="16">
        <v>50845.364999999998</v>
      </c>
      <c r="D173" s="16"/>
      <c r="E173">
        <f>+(C173-C$7)/C$8</f>
        <v>29532.041415661261</v>
      </c>
      <c r="F173">
        <f>ROUND(2*E173,0)/2</f>
        <v>29532</v>
      </c>
      <c r="G173">
        <f>+C173-(C$7+F173*C$8)</f>
        <v>3.434888777701417E-2</v>
      </c>
      <c r="I173">
        <f>+G173</f>
        <v>3.434888777701417E-2</v>
      </c>
      <c r="O173">
        <f ca="1">+C$11+C$12*F173</f>
        <v>3.3451081645905059E-2</v>
      </c>
      <c r="Q173" s="2">
        <f>+C173-15018.5</f>
        <v>35826.864999999998</v>
      </c>
      <c r="AA173" t="s">
        <v>56</v>
      </c>
      <c r="AF173" t="s">
        <v>62</v>
      </c>
    </row>
    <row r="174" spans="1:32">
      <c r="A174" s="43" t="s">
        <v>104</v>
      </c>
      <c r="B174" s="43"/>
      <c r="C174" s="16">
        <v>50850.345000000001</v>
      </c>
      <c r="D174" s="16"/>
      <c r="E174">
        <f>+(C174-C$7)/C$8</f>
        <v>29538.045976693465</v>
      </c>
      <c r="F174">
        <f>ROUND(2*E174,0)/2</f>
        <v>29538</v>
      </c>
      <c r="G174">
        <f>+C174-(C$7+F174*C$8)</f>
        <v>3.813166894542519E-2</v>
      </c>
      <c r="I174">
        <f>+G174</f>
        <v>3.813166894542519E-2</v>
      </c>
      <c r="O174">
        <f ca="1">+C$11+C$12*F174</f>
        <v>3.3441737206207363E-2</v>
      </c>
      <c r="Q174" s="2">
        <f>+C174-15018.5</f>
        <v>35831.845000000001</v>
      </c>
      <c r="AA174" t="s">
        <v>56</v>
      </c>
      <c r="AF174" t="s">
        <v>62</v>
      </c>
    </row>
    <row r="175" spans="1:32">
      <c r="A175" s="43" t="s">
        <v>104</v>
      </c>
      <c r="B175" s="43"/>
      <c r="C175" s="16">
        <v>50860.296000000002</v>
      </c>
      <c r="D175" s="16"/>
      <c r="E175">
        <f>+(C175-C$7)/C$8</f>
        <v>29550.044247141552</v>
      </c>
      <c r="F175">
        <f>ROUND(2*E175,0)/2</f>
        <v>29550</v>
      </c>
      <c r="G175">
        <f>+C175-(C$7+F175*C$8)</f>
        <v>3.669723127677571E-2</v>
      </c>
      <c r="I175">
        <f>+G175</f>
        <v>3.669723127677571E-2</v>
      </c>
      <c r="O175">
        <f ca="1">+C$11+C$12*F175</f>
        <v>3.342304832681197E-2</v>
      </c>
      <c r="Q175" s="2">
        <f>+C175-15018.5</f>
        <v>35841.796000000002</v>
      </c>
      <c r="AA175" t="s">
        <v>56</v>
      </c>
      <c r="AF175" t="s">
        <v>62</v>
      </c>
    </row>
    <row r="176" spans="1:32">
      <c r="A176" s="43" t="s">
        <v>104</v>
      </c>
      <c r="B176" s="43"/>
      <c r="C176" s="16">
        <v>50865.269</v>
      </c>
      <c r="D176" s="16"/>
      <c r="E176">
        <f>+(C176-C$7)/C$8</f>
        <v>29556.040368027723</v>
      </c>
      <c r="F176">
        <f>ROUND(2*E176,0)/2</f>
        <v>29556</v>
      </c>
      <c r="G176">
        <f>+C176-(C$7+F176*C$8)</f>
        <v>3.3480012440122664E-2</v>
      </c>
      <c r="I176">
        <f>+G176</f>
        <v>3.3480012440122664E-2</v>
      </c>
      <c r="O176">
        <f ca="1">+C$11+C$12*F176</f>
        <v>3.3413703887114274E-2</v>
      </c>
      <c r="Q176" s="2">
        <f>+C176-15018.5</f>
        <v>35846.769</v>
      </c>
      <c r="AA176" t="s">
        <v>56</v>
      </c>
      <c r="AF176" t="s">
        <v>62</v>
      </c>
    </row>
    <row r="177" spans="1:32">
      <c r="A177" s="43" t="s">
        <v>104</v>
      </c>
      <c r="B177" s="43"/>
      <c r="C177" s="16">
        <v>50898.442000000003</v>
      </c>
      <c r="D177" s="16"/>
      <c r="E177">
        <f>+(C177-C$7)/C$8</f>
        <v>29596.038220060105</v>
      </c>
      <c r="F177">
        <f>ROUND(2*E177,0)/2</f>
        <v>29596</v>
      </c>
      <c r="G177">
        <f>+C177-(C$7+F177*C$8)</f>
        <v>3.1698553531896323E-2</v>
      </c>
      <c r="I177">
        <f>+G177</f>
        <v>3.1698553531896323E-2</v>
      </c>
      <c r="O177">
        <f ca="1">+C$11+C$12*F177</f>
        <v>3.335140762246297E-2</v>
      </c>
      <c r="Q177" s="2">
        <f>+C177-15018.5</f>
        <v>35879.942000000003</v>
      </c>
      <c r="AA177" t="s">
        <v>56</v>
      </c>
      <c r="AF177" t="s">
        <v>62</v>
      </c>
    </row>
    <row r="178" spans="1:32">
      <c r="A178" s="43" t="s">
        <v>114</v>
      </c>
      <c r="B178" s="44" t="s">
        <v>109</v>
      </c>
      <c r="C178" s="16">
        <v>51150.572970000001</v>
      </c>
      <c r="D178" s="16">
        <v>8.0000000000000007E-5</v>
      </c>
      <c r="E178">
        <f>+(C178-C$7)/C$8</f>
        <v>29900.041392243525</v>
      </c>
      <c r="F178">
        <f>ROUND(2*E178,0)/2</f>
        <v>29900</v>
      </c>
      <c r="G178">
        <f>+C178-(C$7+F178*C$8)</f>
        <v>3.4329465830523986E-2</v>
      </c>
      <c r="J178">
        <f>+G178</f>
        <v>3.4329465830523986E-2</v>
      </c>
      <c r="O178">
        <f ca="1">+C$11+C$12*F178</f>
        <v>3.2877956011113055E-2</v>
      </c>
      <c r="Q178" s="2">
        <f>+C178-15018.5</f>
        <v>36132.072970000001</v>
      </c>
    </row>
    <row r="179" spans="1:32">
      <c r="A179" s="43" t="s">
        <v>114</v>
      </c>
      <c r="B179" s="44" t="s">
        <v>109</v>
      </c>
      <c r="C179" s="16">
        <v>51150.573239999998</v>
      </c>
      <c r="D179" s="16">
        <v>3.0000000000000001E-5</v>
      </c>
      <c r="E179">
        <f>+(C179-C$7)/C$8</f>
        <v>29900.04171779201</v>
      </c>
      <c r="F179">
        <f>ROUND(2*E179,0)/2</f>
        <v>29900</v>
      </c>
      <c r="G179">
        <f>+C179-(C$7+F179*C$8)</f>
        <v>3.4599465827341191E-2</v>
      </c>
      <c r="J179">
        <f>+G179</f>
        <v>3.4599465827341191E-2</v>
      </c>
      <c r="O179">
        <f ca="1">+C$11+C$12*F179</f>
        <v>3.2877956011113055E-2</v>
      </c>
      <c r="Q179" s="2">
        <f>+C179-15018.5</f>
        <v>36132.073239999998</v>
      </c>
    </row>
    <row r="180" spans="1:32">
      <c r="A180" s="43" t="s">
        <v>114</v>
      </c>
      <c r="B180" s="44" t="s">
        <v>109</v>
      </c>
      <c r="C180" s="16">
        <v>51150.574090000002</v>
      </c>
      <c r="D180" s="16">
        <v>1.8000000000000001E-4</v>
      </c>
      <c r="E180">
        <f>+(C180-C$7)/C$8</f>
        <v>29900.04274266689</v>
      </c>
      <c r="F180">
        <f>ROUND(2*E180,0)/2</f>
        <v>29900</v>
      </c>
      <c r="G180">
        <f>+C180-(C$7+F180*C$8)</f>
        <v>3.5449465831334237E-2</v>
      </c>
      <c r="J180">
        <f>+G180</f>
        <v>3.5449465831334237E-2</v>
      </c>
      <c r="O180">
        <f ca="1">+C$11+C$12*F180</f>
        <v>3.2877956011113055E-2</v>
      </c>
      <c r="Q180" s="2">
        <f>+C180-15018.5</f>
        <v>36132.074090000002</v>
      </c>
    </row>
    <row r="181" spans="1:32">
      <c r="A181" s="70" t="s">
        <v>677</v>
      </c>
      <c r="B181" s="72" t="s">
        <v>109</v>
      </c>
      <c r="C181" s="71">
        <v>51185.406000000003</v>
      </c>
      <c r="D181" s="71" t="s">
        <v>138</v>
      </c>
      <c r="E181">
        <f>+(C181-C$7)/C$8</f>
        <v>29942.04080079203</v>
      </c>
      <c r="F181">
        <f>ROUND(2*E181,0)/2</f>
        <v>29942</v>
      </c>
      <c r="G181">
        <f>+C181-(C$7+F181*C$8)</f>
        <v>3.383893397403881E-2</v>
      </c>
      <c r="I181">
        <f>+G181</f>
        <v>3.383893397403881E-2</v>
      </c>
      <c r="O181">
        <f ca="1">+C$11+C$12*F181</f>
        <v>3.2812544933229187E-2</v>
      </c>
      <c r="Q181" s="2">
        <f>+C181-15018.5</f>
        <v>36166.906000000003</v>
      </c>
    </row>
    <row r="182" spans="1:32">
      <c r="A182" s="43" t="s">
        <v>113</v>
      </c>
      <c r="B182" s="44" t="s">
        <v>109</v>
      </c>
      <c r="C182" s="16">
        <v>51618.334929999997</v>
      </c>
      <c r="D182" s="16">
        <v>5.9999999999999995E-4</v>
      </c>
      <c r="E182">
        <f>+(C182-C$7)/C$8</f>
        <v>30464.038427858522</v>
      </c>
      <c r="F182">
        <f>ROUND(2*E182,0)/2</f>
        <v>30464</v>
      </c>
      <c r="G182">
        <f>+C182-(C$7+F182*C$8)</f>
        <v>3.1870895210886374E-2</v>
      </c>
      <c r="J182">
        <f>+G182</f>
        <v>3.1870895210886374E-2</v>
      </c>
      <c r="O182">
        <f ca="1">+C$11+C$12*F182</f>
        <v>3.1999578679529662E-2</v>
      </c>
      <c r="Q182" s="2">
        <f>+C182-15018.5</f>
        <v>36599.834929999997</v>
      </c>
    </row>
    <row r="183" spans="1:32">
      <c r="A183" s="43" t="s">
        <v>113</v>
      </c>
      <c r="B183" s="44" t="s">
        <v>109</v>
      </c>
      <c r="C183" s="16">
        <v>51632.434179999997</v>
      </c>
      <c r="D183" s="16">
        <v>4.6000000000000001E-4</v>
      </c>
      <c r="E183">
        <f>+(C183-C$7)/C$8</f>
        <v>30481.038389130266</v>
      </c>
      <c r="F183">
        <f>ROUND(2*E183,0)/2</f>
        <v>30481</v>
      </c>
      <c r="G183">
        <f>+C183-(C$7+F183*C$8)</f>
        <v>3.1838775175856426E-2</v>
      </c>
      <c r="J183">
        <f>+G183</f>
        <v>3.1838775175856426E-2</v>
      </c>
      <c r="O183">
        <f ca="1">+C$11+C$12*F183</f>
        <v>3.1973102767052862E-2</v>
      </c>
      <c r="Q183" s="2">
        <f>+C183-15018.5</f>
        <v>36613.934179999997</v>
      </c>
    </row>
    <row r="184" spans="1:32">
      <c r="A184" s="70" t="s">
        <v>649</v>
      </c>
      <c r="B184" s="72" t="s">
        <v>109</v>
      </c>
      <c r="C184" s="71">
        <v>51637.400999999998</v>
      </c>
      <c r="D184" s="71" t="s">
        <v>138</v>
      </c>
      <c r="E184">
        <f>+(C184-C$7)/C$8</f>
        <v>30487.027058573232</v>
      </c>
      <c r="F184">
        <f>ROUND(2*E184,0)/2</f>
        <v>30487</v>
      </c>
      <c r="G184">
        <f>+C184-(C$7+F184*C$8)</f>
        <v>2.2441556342528202E-2</v>
      </c>
      <c r="I184">
        <f>+G184</f>
        <v>2.2441556342528202E-2</v>
      </c>
      <c r="O184">
        <f ca="1">+C$11+C$12*F184</f>
        <v>3.1963758327355166E-2</v>
      </c>
      <c r="Q184" s="2">
        <f>+C184-15018.5</f>
        <v>36618.900999999998</v>
      </c>
    </row>
    <row r="185" spans="1:32">
      <c r="A185" s="70" t="s">
        <v>689</v>
      </c>
      <c r="B185" s="72" t="s">
        <v>109</v>
      </c>
      <c r="C185" s="71">
        <v>51924.373</v>
      </c>
      <c r="D185" s="71" t="s">
        <v>138</v>
      </c>
      <c r="E185">
        <f>+(C185-C$7)/C$8</f>
        <v>30833.039285186336</v>
      </c>
      <c r="F185">
        <f>ROUND(2*E185,0)/2</f>
        <v>30833</v>
      </c>
      <c r="G185">
        <f>+C185-(C$7+F185*C$8)</f>
        <v>3.2581936779024545E-2</v>
      </c>
      <c r="I185">
        <f>+G185</f>
        <v>3.2581936779024545E-2</v>
      </c>
      <c r="O185">
        <f ca="1">+C$11+C$12*F185</f>
        <v>3.1424895638121383E-2</v>
      </c>
      <c r="Q185" s="2">
        <f>+C185-15018.5</f>
        <v>36905.873</v>
      </c>
    </row>
    <row r="186" spans="1:32">
      <c r="A186" s="45" t="s">
        <v>137</v>
      </c>
      <c r="B186" s="46" t="s">
        <v>109</v>
      </c>
      <c r="C186" s="45">
        <v>51943.431400000001</v>
      </c>
      <c r="D186" s="45" t="s">
        <v>138</v>
      </c>
      <c r="E186">
        <f>+(C186-C$7)/C$8</f>
        <v>30856.018667912471</v>
      </c>
      <c r="F186">
        <f>ROUND(2*E186,0)/2</f>
        <v>30856</v>
      </c>
      <c r="G186">
        <f>+C186-(C$7+F186*C$8)</f>
        <v>1.5482597911613993E-2</v>
      </c>
      <c r="H186" s="13"/>
      <c r="I186" s="6"/>
      <c r="J186" s="6"/>
      <c r="K186">
        <f>+G186</f>
        <v>1.5482597911613993E-2</v>
      </c>
      <c r="O186">
        <f ca="1">+C$11+C$12*F186</f>
        <v>3.138907528594688E-2</v>
      </c>
      <c r="Q186" s="2">
        <f>+C186-15018.5</f>
        <v>36924.931400000001</v>
      </c>
    </row>
    <row r="187" spans="1:32">
      <c r="A187" s="43" t="s">
        <v>112</v>
      </c>
      <c r="B187" s="44" t="s">
        <v>109</v>
      </c>
      <c r="C187" s="16">
        <v>51958.375460000003</v>
      </c>
      <c r="D187" s="16">
        <v>3.3E-4</v>
      </c>
      <c r="E187">
        <f>+(C187-C$7)/C$8</f>
        <v>30874.037246293778</v>
      </c>
      <c r="F187">
        <f>ROUND(2*E187,0)/2</f>
        <v>30874</v>
      </c>
      <c r="G187">
        <f>+C187-(C$7+F187*C$8)</f>
        <v>3.0890941408870276E-2</v>
      </c>
      <c r="J187">
        <f>+G187</f>
        <v>3.0890941408870276E-2</v>
      </c>
      <c r="O187">
        <f ca="1">+C$11+C$12*F187</f>
        <v>3.1361041966853791E-2</v>
      </c>
      <c r="Q187" s="2">
        <f>+C187-15018.5</f>
        <v>36939.875460000003</v>
      </c>
    </row>
    <row r="188" spans="1:32">
      <c r="A188" s="43" t="s">
        <v>112</v>
      </c>
      <c r="B188" s="44" t="s">
        <v>109</v>
      </c>
      <c r="C188" s="16">
        <v>51958.376270000001</v>
      </c>
      <c r="D188" s="16">
        <v>2.1000000000000001E-4</v>
      </c>
      <c r="E188">
        <f>+(C188-C$7)/C$8</f>
        <v>30874.038222939242</v>
      </c>
      <c r="F188">
        <f>ROUND(2*E188,0)/2</f>
        <v>30874</v>
      </c>
      <c r="G188">
        <f>+C188-(C$7+F188*C$8)</f>
        <v>3.1700941406597849E-2</v>
      </c>
      <c r="J188">
        <f>+G188</f>
        <v>3.1700941406597849E-2</v>
      </c>
      <c r="O188">
        <f ca="1">+C$11+C$12*F188</f>
        <v>3.1361041966853791E-2</v>
      </c>
      <c r="Q188" s="2">
        <f>+C188-15018.5</f>
        <v>36939.876270000001</v>
      </c>
    </row>
    <row r="189" spans="1:32">
      <c r="A189" s="43" t="s">
        <v>108</v>
      </c>
      <c r="B189" s="44" t="s">
        <v>109</v>
      </c>
      <c r="C189" s="47">
        <v>52308.369599999998</v>
      </c>
      <c r="D189" s="47">
        <v>2.0000000000000001E-4</v>
      </c>
      <c r="E189">
        <f>+(C189-C$7)/C$8</f>
        <v>31296.037482145832</v>
      </c>
      <c r="F189">
        <f>ROUND(2*E189,0)/2</f>
        <v>31296</v>
      </c>
      <c r="G189">
        <f>+C189-(C$7+F189*C$8)</f>
        <v>3.1086549912288319E-2</v>
      </c>
      <c r="J189">
        <f>+G189</f>
        <v>3.1086549912288319E-2</v>
      </c>
      <c r="O189">
        <f ca="1">+C$11+C$12*F189</f>
        <v>3.0703816374782533E-2</v>
      </c>
      <c r="Q189" s="2">
        <f>+C189-15018.5</f>
        <v>37289.869599999998</v>
      </c>
    </row>
    <row r="190" spans="1:32">
      <c r="A190" s="70" t="s">
        <v>710</v>
      </c>
      <c r="B190" s="72" t="s">
        <v>109</v>
      </c>
      <c r="C190" s="71">
        <v>52319.153899999998</v>
      </c>
      <c r="D190" s="71" t="s">
        <v>138</v>
      </c>
      <c r="E190">
        <f>+(C190-C$7)/C$8</f>
        <v>31309.040491691932</v>
      </c>
      <c r="F190">
        <f>ROUND(2*E190,0)/2</f>
        <v>31309</v>
      </c>
      <c r="G190">
        <f>+C190-(C$7+F190*C$8)</f>
        <v>3.3582575772015844E-2</v>
      </c>
      <c r="I190">
        <f>+G190</f>
        <v>3.3582575772015844E-2</v>
      </c>
      <c r="O190">
        <f ca="1">+C$11+C$12*F190</f>
        <v>3.0683570088770859E-2</v>
      </c>
      <c r="Q190" s="2">
        <f>+C190-15018.5</f>
        <v>37300.653899999998</v>
      </c>
    </row>
    <row r="191" spans="1:32">
      <c r="A191" s="70" t="s">
        <v>714</v>
      </c>
      <c r="B191" s="72" t="s">
        <v>109</v>
      </c>
      <c r="C191" s="71">
        <v>52337.400999999998</v>
      </c>
      <c r="D191" s="71" t="s">
        <v>138</v>
      </c>
      <c r="E191">
        <f>+(C191-C$7)/C$8</f>
        <v>31331.041661493276</v>
      </c>
      <c r="F191">
        <f>ROUND(2*E191,0)/2</f>
        <v>31331</v>
      </c>
      <c r="G191">
        <f>+C191-(C$7+F191*C$8)</f>
        <v>3.455277337343432E-2</v>
      </c>
      <c r="I191">
        <f>+G191</f>
        <v>3.455277337343432E-2</v>
      </c>
      <c r="O191">
        <f ca="1">+C$11+C$12*F191</f>
        <v>3.0649307143212644E-2</v>
      </c>
      <c r="Q191" s="2">
        <f>+C191-15018.5</f>
        <v>37318.900999999998</v>
      </c>
    </row>
    <row r="192" spans="1:32">
      <c r="A192" s="43" t="s">
        <v>110</v>
      </c>
      <c r="B192" s="44" t="s">
        <v>111</v>
      </c>
      <c r="C192" s="16">
        <v>52339.459799999997</v>
      </c>
      <c r="D192" s="16">
        <v>5.9999999999999995E-4</v>
      </c>
      <c r="E192">
        <f>+(C192-C$7)/C$8</f>
        <v>31333.524029013977</v>
      </c>
      <c r="F192">
        <f>ROUND(2*E192,0)/2</f>
        <v>31333.5</v>
      </c>
      <c r="G192">
        <f>+C192-(C$7+F192*C$8)</f>
        <v>1.9928932189941406E-2</v>
      </c>
      <c r="H192" s="13"/>
      <c r="J192">
        <f>+G192</f>
        <v>1.9928932189941406E-2</v>
      </c>
      <c r="O192">
        <f ca="1">+C$11+C$12*F192</f>
        <v>3.0645413626671933E-2</v>
      </c>
      <c r="Q192" s="2">
        <f>+C192-15018.5</f>
        <v>37320.959799999997</v>
      </c>
      <c r="U192" s="12"/>
    </row>
    <row r="193" spans="1:21">
      <c r="A193" s="43" t="s">
        <v>110</v>
      </c>
      <c r="B193" s="44" t="s">
        <v>109</v>
      </c>
      <c r="C193" s="16">
        <v>52342.373599999999</v>
      </c>
      <c r="D193" s="16">
        <v>1E-4</v>
      </c>
      <c r="E193">
        <f>+(C193-C$7)/C$8</f>
        <v>31337.037300085394</v>
      </c>
      <c r="F193">
        <f>ROUND(2*E193,0)/2</f>
        <v>31337</v>
      </c>
      <c r="G193">
        <f>+C193-(C$7+F193*C$8)</f>
        <v>3.0935554532334208E-2</v>
      </c>
      <c r="H193" s="13"/>
      <c r="I193" s="6"/>
      <c r="J193">
        <f>+G193</f>
        <v>3.0935554532334208E-2</v>
      </c>
      <c r="O193">
        <f ca="1">+C$11+C$12*F193</f>
        <v>3.0639962703514947E-2</v>
      </c>
      <c r="Q193" s="2">
        <f>+C193-15018.5</f>
        <v>37323.873599999999</v>
      </c>
    </row>
    <row r="194" spans="1:21">
      <c r="A194" s="43" t="s">
        <v>110</v>
      </c>
      <c r="B194" s="44" t="s">
        <v>109</v>
      </c>
      <c r="C194" s="16">
        <v>52352.326000000001</v>
      </c>
      <c r="D194" s="16">
        <v>1E-4</v>
      </c>
      <c r="E194">
        <f>+(C194-C$7)/C$8</f>
        <v>31349.037258562683</v>
      </c>
      <c r="F194">
        <f>ROUND(2*E194,0)/2</f>
        <v>31349</v>
      </c>
      <c r="G194">
        <f>+C194-(C$7+F194*C$8)</f>
        <v>3.0901116857421584E-2</v>
      </c>
      <c r="H194" s="13"/>
      <c r="I194" s="6"/>
      <c r="J194">
        <f>+G194</f>
        <v>3.0901116857421584E-2</v>
      </c>
      <c r="O194">
        <f ca="1">+C$11+C$12*F194</f>
        <v>3.0621273824119555E-2</v>
      </c>
      <c r="Q194" s="2">
        <f>+C194-15018.5</f>
        <v>37333.826000000001</v>
      </c>
    </row>
    <row r="195" spans="1:21">
      <c r="A195" s="43" t="s">
        <v>107</v>
      </c>
      <c r="B195" s="16"/>
      <c r="C195" s="16">
        <v>52371.402600000001</v>
      </c>
      <c r="D195" s="16">
        <v>2.0999999999999999E-3</v>
      </c>
      <c r="E195">
        <f>+(C195-C$7)/C$8</f>
        <v>31372.038585668492</v>
      </c>
      <c r="F195">
        <f>ROUND(2*E195,0)/2</f>
        <v>31372</v>
      </c>
      <c r="G195">
        <f>+C195-(C$7+F195*C$8)</f>
        <v>3.200177798862569E-2</v>
      </c>
      <c r="H195" s="13"/>
      <c r="I195" s="14"/>
      <c r="J195">
        <f>+G195</f>
        <v>3.200177798862569E-2</v>
      </c>
      <c r="O195">
        <f ca="1">+C$11+C$12*F195</f>
        <v>3.0585453471945051E-2</v>
      </c>
      <c r="Q195" s="2">
        <f>+C195-15018.5</f>
        <v>37352.902600000001</v>
      </c>
    </row>
    <row r="196" spans="1:21">
      <c r="A196" s="43" t="s">
        <v>107</v>
      </c>
      <c r="B196" s="48"/>
      <c r="C196" s="16">
        <v>52376.381699999998</v>
      </c>
      <c r="D196" s="16">
        <v>1E-3</v>
      </c>
      <c r="E196">
        <f>+(C196-C$7)/C$8</f>
        <v>31378.042061539058</v>
      </c>
      <c r="F196">
        <f>ROUND(2*E196,0)/2</f>
        <v>31378</v>
      </c>
      <c r="G196">
        <f>+C196-(C$7+F196*C$8)</f>
        <v>3.4884559150668792E-2</v>
      </c>
      <c r="H196" s="13"/>
      <c r="I196" s="6"/>
      <c r="J196">
        <f>+G196</f>
        <v>3.4884559150668792E-2</v>
      </c>
      <c r="O196">
        <f ca="1">+C$11+C$12*F196</f>
        <v>3.0576109032247355E-2</v>
      </c>
      <c r="Q196" s="2">
        <f>+C196-15018.5</f>
        <v>37357.881699999998</v>
      </c>
    </row>
    <row r="197" spans="1:21">
      <c r="A197" s="49" t="s">
        <v>117</v>
      </c>
      <c r="B197" s="48"/>
      <c r="C197" s="50">
        <v>52681.344899999996</v>
      </c>
      <c r="D197" s="50">
        <v>2.0000000000000001E-4</v>
      </c>
      <c r="E197">
        <f>+(C197-C$7)/C$8</f>
        <v>31745.746910329377</v>
      </c>
      <c r="F197">
        <f>ROUND(2*E197,0)/2</f>
        <v>31745.5</v>
      </c>
      <c r="H197" s="13"/>
      <c r="I197" s="6"/>
      <c r="O197">
        <f ca="1">+C$11+C$12*F197</f>
        <v>3.0003762100763498E-2</v>
      </c>
      <c r="Q197" s="2">
        <f>+C197-15018.5</f>
        <v>37662.844899999996</v>
      </c>
      <c r="U197" s="12">
        <v>0.20477990542713087</v>
      </c>
    </row>
    <row r="198" spans="1:21">
      <c r="A198" s="49" t="s">
        <v>117</v>
      </c>
      <c r="B198" s="48"/>
      <c r="C198" s="50">
        <v>52696.514000000003</v>
      </c>
      <c r="D198" s="50">
        <v>8.0000000000000004E-4</v>
      </c>
      <c r="E198">
        <f>+(C198-C$7)/C$8</f>
        <v>31764.036827348176</v>
      </c>
      <c r="F198">
        <f>ROUND(2*E198,0)/2</f>
        <v>31764</v>
      </c>
      <c r="G198">
        <f>+C198-(C$7+F198*C$8)</f>
        <v>3.0543480686901603E-2</v>
      </c>
      <c r="H198" s="13"/>
      <c r="I198" s="6"/>
      <c r="J198">
        <f>+G198</f>
        <v>3.0543480686901603E-2</v>
      </c>
      <c r="O198">
        <f ca="1">+C$11+C$12*F198</f>
        <v>2.9974950078362268E-2</v>
      </c>
      <c r="Q198" s="2">
        <f>+C198-15018.5</f>
        <v>37678.014000000003</v>
      </c>
    </row>
    <row r="199" spans="1:21">
      <c r="A199" s="16" t="s">
        <v>115</v>
      </c>
      <c r="B199" s="51" t="s">
        <v>109</v>
      </c>
      <c r="C199" s="47">
        <v>52744.617200000001</v>
      </c>
      <c r="D199" s="50">
        <v>1E-4</v>
      </c>
      <c r="E199">
        <f>+(C199-C$7)/C$8</f>
        <v>31822.036546272724</v>
      </c>
      <c r="F199">
        <f>ROUND(2*E199,0)/2</f>
        <v>31822</v>
      </c>
      <c r="G199">
        <f>+C199-(C$7+F199*C$8)</f>
        <v>3.0310365269542672E-2</v>
      </c>
      <c r="H199" s="13"/>
      <c r="I199" s="6"/>
      <c r="J199" s="6"/>
      <c r="K199">
        <f>+G199</f>
        <v>3.0310365269542672E-2</v>
      </c>
      <c r="O199">
        <f ca="1">+C$11+C$12*F199</f>
        <v>2.9884620494617882E-2</v>
      </c>
      <c r="Q199" s="2">
        <f>+C199-15018.5</f>
        <v>37726.117200000001</v>
      </c>
    </row>
    <row r="200" spans="1:21">
      <c r="A200" s="70" t="s">
        <v>748</v>
      </c>
      <c r="B200" s="72" t="s">
        <v>109</v>
      </c>
      <c r="C200" s="71">
        <v>52955.274899999997</v>
      </c>
      <c r="D200" s="71" t="s">
        <v>138</v>
      </c>
      <c r="E200">
        <f>+(C200-C$7)/C$8</f>
        <v>32076.033939154931</v>
      </c>
      <c r="F200">
        <f>ROUND(2*E200,0)/2</f>
        <v>32076</v>
      </c>
      <c r="G200">
        <f>+C200-(C$7+F200*C$8)</f>
        <v>2.8148101198894437E-2</v>
      </c>
      <c r="I200">
        <f>+G200</f>
        <v>2.8148101198894437E-2</v>
      </c>
      <c r="O200">
        <f ca="1">+C$11+C$12*F200</f>
        <v>2.9489039214082094E-2</v>
      </c>
      <c r="Q200" s="2">
        <f>+C200-15018.5</f>
        <v>37936.774899999997</v>
      </c>
    </row>
    <row r="201" spans="1:21">
      <c r="A201" s="41" t="s">
        <v>131</v>
      </c>
      <c r="B201" s="51" t="s">
        <v>109</v>
      </c>
      <c r="C201" s="47">
        <v>53046.5072</v>
      </c>
      <c r="D201" s="47">
        <v>6.9999999999999999E-4</v>
      </c>
      <c r="E201">
        <f>+(C201-C$7)/C$8</f>
        <v>32186.035929809197</v>
      </c>
      <c r="F201">
        <f>ROUND(2*E201,0)/2</f>
        <v>32186</v>
      </c>
      <c r="G201">
        <f>+C201-(C$7+F201*C$8)</f>
        <v>2.9799089199514128E-2</v>
      </c>
      <c r="H201" s="13"/>
      <c r="I201" s="6"/>
      <c r="J201" s="6"/>
      <c r="K201">
        <f>+G201</f>
        <v>2.9799089199514128E-2</v>
      </c>
      <c r="O201">
        <f ca="1">+C$11+C$12*F201</f>
        <v>2.9317724486291011E-2</v>
      </c>
      <c r="Q201" s="2">
        <f>+C201-15018.5</f>
        <v>38028.0072</v>
      </c>
    </row>
    <row r="202" spans="1:21">
      <c r="A202" s="70" t="s">
        <v>760</v>
      </c>
      <c r="B202" s="72" t="s">
        <v>109</v>
      </c>
      <c r="C202" s="71">
        <v>53081.351000000002</v>
      </c>
      <c r="D202" s="71" t="s">
        <v>138</v>
      </c>
      <c r="E202">
        <f>+(C202-C$7)/C$8</f>
        <v>32228.048324125237</v>
      </c>
      <c r="F202">
        <f>ROUND(2*E202,0)/2</f>
        <v>32228</v>
      </c>
      <c r="G202">
        <f>+C202-(C$7+F202*C$8)</f>
        <v>4.0078557351080235E-2</v>
      </c>
      <c r="I202">
        <f>+G202</f>
        <v>4.0078557351080235E-2</v>
      </c>
      <c r="O202">
        <f ca="1">+C$11+C$12*F202</f>
        <v>2.9252313408407137E-2</v>
      </c>
      <c r="Q202" s="2">
        <f>+C202-15018.5</f>
        <v>38062.851000000002</v>
      </c>
    </row>
    <row r="203" spans="1:21">
      <c r="A203" s="41" t="s">
        <v>119</v>
      </c>
      <c r="B203" s="52" t="s">
        <v>111</v>
      </c>
      <c r="C203" s="53">
        <v>53083.437700000002</v>
      </c>
      <c r="D203" s="53">
        <v>2.0000000000000001E-4</v>
      </c>
      <c r="E203">
        <f>+(C203-C$7)/C$8</f>
        <v>32230.56433165654</v>
      </c>
      <c r="F203">
        <f>ROUND(2*E203,0)/2</f>
        <v>32230.5</v>
      </c>
      <c r="G203">
        <f>+C203-(C$7+F203*C$8)</f>
        <v>5.3354716168541927E-2</v>
      </c>
      <c r="H203" s="13"/>
      <c r="J203">
        <f>+G203</f>
        <v>5.3354716168541927E-2</v>
      </c>
      <c r="O203">
        <f ca="1">+C$11+C$12*F203</f>
        <v>2.9248419891866433E-2</v>
      </c>
      <c r="Q203" s="2">
        <f>+C203-15018.5</f>
        <v>38064.937700000002</v>
      </c>
      <c r="U203" s="12"/>
    </row>
    <row r="204" spans="1:21">
      <c r="A204" s="41" t="s">
        <v>119</v>
      </c>
      <c r="B204" s="52" t="s">
        <v>109</v>
      </c>
      <c r="C204" s="53">
        <v>53100.415999999997</v>
      </c>
      <c r="D204" s="53">
        <v>5.0000000000000001E-4</v>
      </c>
      <c r="E204">
        <f>+(C204-C$7)/C$8</f>
        <v>32251.03566470333</v>
      </c>
      <c r="F204">
        <f>ROUND(2*E204,0)/2</f>
        <v>32251</v>
      </c>
      <c r="G204">
        <f>+C204-(C$7+F204*C$8)</f>
        <v>2.9579218469734769E-2</v>
      </c>
      <c r="H204" s="13"/>
      <c r="I204" s="6"/>
      <c r="J204">
        <f>+G204</f>
        <v>2.9579218469734769E-2</v>
      </c>
      <c r="O204">
        <f ca="1">+C$11+C$12*F204</f>
        <v>2.921649305623264E-2</v>
      </c>
      <c r="Q204" s="2">
        <f>+C204-15018.5</f>
        <v>38081.915999999997</v>
      </c>
    </row>
    <row r="205" spans="1:21">
      <c r="A205" s="49" t="s">
        <v>117</v>
      </c>
      <c r="B205" s="48"/>
      <c r="C205" s="50">
        <v>53110.366499999996</v>
      </c>
      <c r="D205" s="50">
        <v>2.5999999999999999E-3</v>
      </c>
      <c r="E205">
        <f>+(C205-C$7)/C$8</f>
        <v>32263.033332283838</v>
      </c>
      <c r="F205">
        <f>ROUND(2*E205,0)/2</f>
        <v>32263</v>
      </c>
      <c r="G205">
        <f>+C205-(C$7+F205*C$8)</f>
        <v>2.7644780791888479E-2</v>
      </c>
      <c r="H205" s="13"/>
      <c r="I205" s="6"/>
      <c r="J205">
        <f>+G205</f>
        <v>2.7644780791888479E-2</v>
      </c>
      <c r="O205">
        <f ca="1">+C$11+C$12*F205</f>
        <v>2.9197804176837247E-2</v>
      </c>
      <c r="Q205" s="2">
        <f>+C205-15018.5</f>
        <v>38091.866499999996</v>
      </c>
    </row>
    <row r="206" spans="1:21">
      <c r="A206" s="49" t="s">
        <v>121</v>
      </c>
      <c r="B206" s="51"/>
      <c r="C206" s="16">
        <v>53110.366900000001</v>
      </c>
      <c r="D206" s="16">
        <v>2.0000000000000001E-4</v>
      </c>
      <c r="E206">
        <f>+(C206-C$7)/C$8</f>
        <v>32263.033814577902</v>
      </c>
      <c r="F206">
        <f>ROUND(2*E206,0)/2</f>
        <v>32263</v>
      </c>
      <c r="G206">
        <f>+C206-(C$7+F206*C$8)</f>
        <v>2.8044780796335544E-2</v>
      </c>
      <c r="H206" s="13"/>
      <c r="I206" s="6"/>
      <c r="J206">
        <f>+G206</f>
        <v>2.8044780796335544E-2</v>
      </c>
      <c r="O206">
        <f ca="1">+C$11+C$12*F206</f>
        <v>2.9197804176837247E-2</v>
      </c>
      <c r="Q206" s="2">
        <f>+C206-15018.5</f>
        <v>38091.866900000001</v>
      </c>
    </row>
    <row r="207" spans="1:21">
      <c r="A207" s="45" t="s">
        <v>137</v>
      </c>
      <c r="B207" s="46" t="s">
        <v>109</v>
      </c>
      <c r="C207" s="45">
        <v>53110.368909999997</v>
      </c>
      <c r="D207" s="45">
        <v>1.4E-3</v>
      </c>
      <c r="E207">
        <f>+(C207-C$7)/C$8</f>
        <v>32263.036238105546</v>
      </c>
      <c r="F207">
        <f>ROUND(2*E207,0)/2</f>
        <v>32263</v>
      </c>
      <c r="G207">
        <f>+C207-(C$7+F207*C$8)</f>
        <v>3.0054780792852398E-2</v>
      </c>
      <c r="H207" s="13"/>
      <c r="I207" s="6"/>
      <c r="J207" s="6"/>
      <c r="K207">
        <f>+G207</f>
        <v>3.0054780792852398E-2</v>
      </c>
      <c r="O207">
        <f ca="1">+C$11+C$12*F207</f>
        <v>2.9197804176837247E-2</v>
      </c>
      <c r="Q207" s="2">
        <f>+C207-15018.5</f>
        <v>38091.868909999997</v>
      </c>
    </row>
    <row r="208" spans="1:21">
      <c r="A208" s="41" t="s">
        <v>144</v>
      </c>
      <c r="B208" s="42" t="s">
        <v>109</v>
      </c>
      <c r="C208" s="41">
        <v>53390.696400000001</v>
      </c>
      <c r="D208" s="41">
        <v>1.1000000000000001E-3</v>
      </c>
      <c r="E208">
        <f>+(C208-C$7)/C$8</f>
        <v>32601.036945476866</v>
      </c>
      <c r="F208">
        <f>ROUND(2*E208,0)/2</f>
        <v>32601</v>
      </c>
      <c r="G208">
        <f>+C208-(C$7+F208*C$8)</f>
        <v>3.064145302050747E-2</v>
      </c>
      <c r="H208" s="13"/>
      <c r="I208" s="6"/>
      <c r="J208" s="6"/>
      <c r="K208">
        <f>+G208</f>
        <v>3.064145302050747E-2</v>
      </c>
      <c r="O208">
        <f ca="1">+C$11+C$12*F208</f>
        <v>2.8671400740533724E-2</v>
      </c>
      <c r="Q208" s="2">
        <f>+C208-15018.5</f>
        <v>38372.196400000001</v>
      </c>
    </row>
    <row r="209" spans="1:17">
      <c r="A209" s="54" t="s">
        <v>129</v>
      </c>
      <c r="B209" s="51" t="s">
        <v>109</v>
      </c>
      <c r="C209" s="47">
        <v>53410.598599999998</v>
      </c>
      <c r="D209" s="47">
        <v>1.6000000000000001E-3</v>
      </c>
      <c r="E209">
        <f>+(C209-C$7)/C$8</f>
        <v>32625.033727520055</v>
      </c>
      <c r="F209">
        <f>ROUND(2*E209,0)/2</f>
        <v>32625</v>
      </c>
      <c r="G209">
        <f>+C209-(C$7+F209*C$8)</f>
        <v>2.7972577678156085E-2</v>
      </c>
      <c r="H209" s="13"/>
      <c r="I209" s="6"/>
      <c r="J209" s="6"/>
      <c r="K209">
        <f>+G209</f>
        <v>2.7972577678156085E-2</v>
      </c>
      <c r="O209">
        <f ca="1">+C$11+C$12*F209</f>
        <v>2.8634022981742946E-2</v>
      </c>
      <c r="Q209" s="2">
        <f>+C209-15018.5</f>
        <v>38392.098599999998</v>
      </c>
    </row>
    <row r="210" spans="1:17">
      <c r="A210" s="49" t="s">
        <v>121</v>
      </c>
      <c r="B210" s="51"/>
      <c r="C210" s="16">
        <v>53445.431299999997</v>
      </c>
      <c r="D210" s="16">
        <v>1.4E-3</v>
      </c>
      <c r="E210">
        <f>+(C210-C$7)/C$8</f>
        <v>32667.03273817596</v>
      </c>
      <c r="F210">
        <f>ROUND(2*E210,0)/2</f>
        <v>32667</v>
      </c>
      <c r="G210">
        <f>+C210-(C$7+F210*C$8)</f>
        <v>2.7152045819093473E-2</v>
      </c>
      <c r="H210" s="13"/>
      <c r="I210" s="6"/>
      <c r="J210">
        <f>+G210</f>
        <v>2.7152045819093473E-2</v>
      </c>
      <c r="O210">
        <f ca="1">+C$11+C$12*F210</f>
        <v>2.8568611903859072E-2</v>
      </c>
      <c r="Q210" s="2">
        <f>+C210-15018.5</f>
        <v>38426.931299999997</v>
      </c>
    </row>
    <row r="211" spans="1:17">
      <c r="A211" s="49" t="s">
        <v>121</v>
      </c>
      <c r="B211" s="51"/>
      <c r="C211" s="16">
        <v>53445.431799999998</v>
      </c>
      <c r="D211" s="47"/>
      <c r="E211">
        <f>+(C211-C$7)/C$8</f>
        <v>32667.033341043534</v>
      </c>
      <c r="F211">
        <f>ROUND(2*E211,0)/2</f>
        <v>32667</v>
      </c>
      <c r="G211">
        <f>+C211-(C$7+F211*C$8)</f>
        <v>2.7652045821014326E-2</v>
      </c>
      <c r="H211" s="13"/>
      <c r="I211" s="6"/>
      <c r="J211">
        <f>+G211</f>
        <v>2.7652045821014326E-2</v>
      </c>
      <c r="O211">
        <f ca="1">+C$11+C$12*F211</f>
        <v>2.8568611903859072E-2</v>
      </c>
      <c r="Q211" s="2">
        <f>+C211-15018.5</f>
        <v>38426.931799999998</v>
      </c>
    </row>
    <row r="212" spans="1:17">
      <c r="A212" s="49" t="s">
        <v>122</v>
      </c>
      <c r="B212" s="51" t="s">
        <v>109</v>
      </c>
      <c r="C212" s="47">
        <v>53458.7019</v>
      </c>
      <c r="D212" s="47">
        <v>1E-4</v>
      </c>
      <c r="E212">
        <f>+(C212-C$7)/C$8</f>
        <v>32683.033567018123</v>
      </c>
      <c r="F212">
        <f>ROUND(2*E212,0)/2</f>
        <v>32683</v>
      </c>
      <c r="G212">
        <f>+C212-(C$7+F212*C$8)</f>
        <v>2.7839462258270942E-2</v>
      </c>
      <c r="H212" s="13"/>
      <c r="I212" s="6"/>
      <c r="J212" s="6"/>
      <c r="K212">
        <f>+G212</f>
        <v>2.7839462258270942E-2</v>
      </c>
      <c r="O212">
        <f ca="1">+C$11+C$12*F212</f>
        <v>2.8543693397998553E-2</v>
      </c>
      <c r="Q212" s="2">
        <f>+C212-15018.5</f>
        <v>38440.2019</v>
      </c>
    </row>
    <row r="213" spans="1:17">
      <c r="A213" s="49" t="s">
        <v>121</v>
      </c>
      <c r="B213" s="51"/>
      <c r="C213" s="16">
        <v>53460.362800000003</v>
      </c>
      <c r="D213" s="16">
        <v>4.0000000000000001E-3</v>
      </c>
      <c r="E213">
        <f>+(C213-C$7)/C$8</f>
        <v>32685.036172523825</v>
      </c>
      <c r="F213">
        <f>ROUND(2*E213,0)/2</f>
        <v>32685</v>
      </c>
      <c r="G213">
        <f>+C213-(C$7+F213*C$8)</f>
        <v>3.0000389320775867E-2</v>
      </c>
      <c r="H213" s="13"/>
      <c r="I213" s="6"/>
      <c r="J213">
        <f>+G213</f>
        <v>3.0000389320775867E-2</v>
      </c>
      <c r="O213">
        <f ca="1">+C$11+C$12*F213</f>
        <v>2.854057858476599E-2</v>
      </c>
      <c r="Q213" s="2">
        <f>+C213-15018.5</f>
        <v>38441.862800000003</v>
      </c>
    </row>
    <row r="214" spans="1:17">
      <c r="A214" s="41" t="s">
        <v>149</v>
      </c>
      <c r="B214" s="42" t="s">
        <v>109</v>
      </c>
      <c r="C214" s="41">
        <v>53460.370999999999</v>
      </c>
      <c r="D214" s="41" t="s">
        <v>138</v>
      </c>
      <c r="E214">
        <f>+(C214-C$7)/C$8</f>
        <v>32685.046059552027</v>
      </c>
      <c r="F214">
        <f>ROUND(2*E214,0)/2</f>
        <v>32685</v>
      </c>
      <c r="G214">
        <f>+C214-(C$7+F214*C$8)</f>
        <v>3.8200389317353256E-2</v>
      </c>
      <c r="H214" s="13"/>
      <c r="I214" s="6"/>
      <c r="J214" s="6"/>
      <c r="K214">
        <f>+G214</f>
        <v>3.8200389317353256E-2</v>
      </c>
      <c r="O214">
        <f ca="1">+C$11+C$12*F214</f>
        <v>2.854057858476599E-2</v>
      </c>
      <c r="Q214" s="2">
        <f>+C214-15018.5</f>
        <v>38441.870999999999</v>
      </c>
    </row>
    <row r="215" spans="1:17">
      <c r="A215" s="45" t="s">
        <v>137</v>
      </c>
      <c r="B215" s="46" t="s">
        <v>109</v>
      </c>
      <c r="C215" s="45">
        <v>53465.336490000002</v>
      </c>
      <c r="D215" s="45">
        <v>8.9999999999999998E-4</v>
      </c>
      <c r="E215">
        <f>+(C215-C$7)/C$8</f>
        <v>32691.033125367248</v>
      </c>
      <c r="F215">
        <f>ROUND(2*E215,0)/2</f>
        <v>32691</v>
      </c>
      <c r="G215">
        <f>+C215-(C$7+F215*C$8)</f>
        <v>2.7473170484881848E-2</v>
      </c>
      <c r="H215" s="13"/>
      <c r="I215" s="6"/>
      <c r="J215" s="6"/>
      <c r="K215">
        <f>+G215</f>
        <v>2.7473170484881848E-2</v>
      </c>
      <c r="O215">
        <f ca="1">+C$11+C$12*F215</f>
        <v>2.8531234145068293E-2</v>
      </c>
      <c r="Q215" s="2">
        <f>+C215-15018.5</f>
        <v>38446.836490000002</v>
      </c>
    </row>
    <row r="216" spans="1:17">
      <c r="A216" s="54" t="s">
        <v>129</v>
      </c>
      <c r="B216" s="51" t="s">
        <v>109</v>
      </c>
      <c r="C216" s="47">
        <v>53465.336900000002</v>
      </c>
      <c r="D216" s="47">
        <v>1E-4</v>
      </c>
      <c r="E216">
        <f>+(C216-C$7)/C$8</f>
        <v>32691.033619718659</v>
      </c>
      <c r="F216">
        <f>ROUND(2*E216,0)/2</f>
        <v>32691</v>
      </c>
      <c r="G216">
        <f>+C216-(C$7+F216*C$8)</f>
        <v>2.7883170485438313E-2</v>
      </c>
      <c r="H216" s="13"/>
      <c r="I216" s="6"/>
      <c r="J216" s="6"/>
      <c r="K216">
        <f>+G216</f>
        <v>2.7883170485438313E-2</v>
      </c>
      <c r="O216">
        <f ca="1">+C$11+C$12*F216</f>
        <v>2.8531234145068293E-2</v>
      </c>
      <c r="Q216" s="2">
        <f>+C216-15018.5</f>
        <v>38446.836900000002</v>
      </c>
    </row>
    <row r="217" spans="1:17">
      <c r="A217" s="54" t="s">
        <v>130</v>
      </c>
      <c r="B217" s="51" t="s">
        <v>109</v>
      </c>
      <c r="C217" s="47">
        <v>53702.536999999997</v>
      </c>
      <c r="D217" s="47">
        <v>2.0000000000000001E-4</v>
      </c>
      <c r="E217">
        <f>+(C217-C$7)/C$8</f>
        <v>32977.034117167357</v>
      </c>
      <c r="F217">
        <f>ROUND(2*E217,0)/2</f>
        <v>32977</v>
      </c>
      <c r="G217">
        <f>+C217-(C$7+F217*C$8)</f>
        <v>2.8295739277382381E-2</v>
      </c>
      <c r="H217" s="13"/>
      <c r="I217" s="6"/>
      <c r="J217" s="6"/>
      <c r="K217">
        <f>+G217</f>
        <v>2.8295739277382381E-2</v>
      </c>
      <c r="O217">
        <f ca="1">+C$11+C$12*F217</f>
        <v>2.8085815852811467E-2</v>
      </c>
      <c r="Q217" s="2">
        <f>+C217-15018.5</f>
        <v>38684.036999999997</v>
      </c>
    </row>
    <row r="218" spans="1:17">
      <c r="A218" s="54" t="s">
        <v>132</v>
      </c>
      <c r="B218" s="51" t="s">
        <v>109</v>
      </c>
      <c r="C218" s="47">
        <v>53702.536999999997</v>
      </c>
      <c r="D218" s="47">
        <v>2.0000000000000001E-4</v>
      </c>
      <c r="E218">
        <f>+(C218-C$7)/C$8</f>
        <v>32977.034117167357</v>
      </c>
      <c r="F218">
        <f>ROUND(2*E218,0)/2</f>
        <v>32977</v>
      </c>
      <c r="G218">
        <f>+C218-(C$7+F218*C$8)</f>
        <v>2.8295739277382381E-2</v>
      </c>
      <c r="H218" s="13"/>
      <c r="I218" s="6"/>
      <c r="J218">
        <f>+G218</f>
        <v>2.8295739277382381E-2</v>
      </c>
      <c r="O218">
        <f ca="1">+C$11+C$12*F218</f>
        <v>2.8085815852811467E-2</v>
      </c>
      <c r="Q218" s="2">
        <f>+C218-15018.5</f>
        <v>38684.036999999997</v>
      </c>
    </row>
    <row r="219" spans="1:17">
      <c r="A219" s="70" t="s">
        <v>830</v>
      </c>
      <c r="B219" s="72" t="s">
        <v>109</v>
      </c>
      <c r="C219" s="71">
        <v>54097.314400000003</v>
      </c>
      <c r="D219" s="71" t="s">
        <v>138</v>
      </c>
      <c r="E219">
        <f>+(C219-C$7)/C$8</f>
        <v>33453.031103599948</v>
      </c>
      <c r="F219">
        <f>ROUND(2*E219,0)/2</f>
        <v>33453</v>
      </c>
      <c r="G219">
        <f>+C219-(C$7+F219*C$8)</f>
        <v>2.5796378271479625E-2</v>
      </c>
      <c r="I219">
        <f>+G219</f>
        <v>2.5796378271479625E-2</v>
      </c>
      <c r="O219">
        <f ca="1">+C$11+C$12*F219</f>
        <v>2.7344490303460943E-2</v>
      </c>
      <c r="Q219" s="2">
        <f>+C219-15018.5</f>
        <v>39078.814400000003</v>
      </c>
    </row>
    <row r="220" spans="1:17">
      <c r="A220" s="16" t="s">
        <v>133</v>
      </c>
      <c r="B220" s="51"/>
      <c r="C220" s="16">
        <v>54179.423199999997</v>
      </c>
      <c r="D220" s="16">
        <v>1E-4</v>
      </c>
      <c r="E220">
        <f>+(C220-C$7)/C$8</f>
        <v>33552.032569640287</v>
      </c>
      <c r="F220">
        <f>ROUND(2*E220,0)/2</f>
        <v>33552</v>
      </c>
      <c r="G220">
        <f>+C220-(C$7+F220*C$8)</f>
        <v>2.7012267470126972E-2</v>
      </c>
      <c r="H220" s="13"/>
      <c r="I220" s="6"/>
      <c r="J220">
        <f>+G220</f>
        <v>2.7012267470126972E-2</v>
      </c>
      <c r="O220">
        <f ca="1">+C$11+C$12*F220</f>
        <v>2.7190307048448964E-2</v>
      </c>
      <c r="Q220" s="2">
        <f>+C220-15018.5</f>
        <v>39160.923199999997</v>
      </c>
    </row>
    <row r="221" spans="1:17">
      <c r="A221" s="70" t="s">
        <v>842</v>
      </c>
      <c r="B221" s="72" t="s">
        <v>109</v>
      </c>
      <c r="C221" s="71">
        <v>54223.379399999998</v>
      </c>
      <c r="D221" s="71" t="s">
        <v>138</v>
      </c>
      <c r="E221">
        <f>+(C221-C$7)/C$8</f>
        <v>33605.032104910111</v>
      </c>
      <c r="F221">
        <f>ROUND(2*E221,0)/2</f>
        <v>33605</v>
      </c>
      <c r="G221">
        <f>+C221-(C$7+F221*C$8)</f>
        <v>2.6626834420312662E-2</v>
      </c>
      <c r="K221">
        <f>+G221</f>
        <v>2.6626834420312662E-2</v>
      </c>
      <c r="O221">
        <f ca="1">+C$11+C$12*F221</f>
        <v>2.7107764497785986E-2</v>
      </c>
      <c r="Q221" s="2">
        <f>+C221-15018.5</f>
        <v>39204.879399999998</v>
      </c>
    </row>
    <row r="222" spans="1:17">
      <c r="A222" s="16" t="s">
        <v>135</v>
      </c>
      <c r="B222" s="44" t="s">
        <v>109</v>
      </c>
      <c r="C222" s="16">
        <v>54456.434999999998</v>
      </c>
      <c r="D222" s="16">
        <v>5.9999999999999995E-4</v>
      </c>
      <c r="E222">
        <f>+(C222-C$7)/C$8</f>
        <v>33886.035433041958</v>
      </c>
      <c r="F222">
        <f>ROUND(2*E222,0)/2</f>
        <v>33886</v>
      </c>
      <c r="G222">
        <f>+C222-(C$7+F222*C$8)</f>
        <v>2.9387085582129657E-2</v>
      </c>
      <c r="H222" s="13"/>
      <c r="I222" s="6"/>
      <c r="J222">
        <f>+G222</f>
        <v>2.9387085582129657E-2</v>
      </c>
      <c r="O222">
        <f ca="1">+C$11+C$12*F222</f>
        <v>2.6670133238610574E-2</v>
      </c>
      <c r="Q222" s="2">
        <f>+C222-15018.5</f>
        <v>39437.934999999998</v>
      </c>
    </row>
    <row r="223" spans="1:17">
      <c r="A223" s="16" t="s">
        <v>135</v>
      </c>
      <c r="B223" s="44" t="s">
        <v>109</v>
      </c>
      <c r="C223" s="16">
        <v>54505.368000000002</v>
      </c>
      <c r="D223" s="16">
        <v>2.0000000000000001E-4</v>
      </c>
      <c r="E223">
        <f>+(C223-C$7)/C$8</f>
        <v>33945.035670991514</v>
      </c>
      <c r="F223">
        <f>ROUND(2*E223,0)/2</f>
        <v>33945</v>
      </c>
      <c r="G223">
        <f>+C223-(C$7+F223*C$8)</f>
        <v>2.9584433694253676E-2</v>
      </c>
      <c r="H223" s="13"/>
      <c r="I223" s="6"/>
      <c r="J223">
        <f>+G223</f>
        <v>2.9584433694253676E-2</v>
      </c>
      <c r="O223">
        <f ca="1">+C$11+C$12*F223</f>
        <v>2.65782462482499E-2</v>
      </c>
      <c r="Q223" s="2">
        <f>+C223-15018.5</f>
        <v>39486.868000000002</v>
      </c>
    </row>
    <row r="224" spans="1:17">
      <c r="A224" s="16" t="s">
        <v>135</v>
      </c>
      <c r="B224" s="44" t="s">
        <v>111</v>
      </c>
      <c r="C224" s="16">
        <v>54507.438900000001</v>
      </c>
      <c r="D224" s="16">
        <v>6.9999999999999999E-4</v>
      </c>
      <c r="E224">
        <f>+(C224-C$7)/C$8</f>
        <v>33947.532627907494</v>
      </c>
      <c r="F224">
        <f>ROUND(2*E224,0)/2</f>
        <v>33947.5</v>
      </c>
      <c r="G224">
        <f>+C224-(C$7+F224*C$8)</f>
        <v>2.7060592510679271E-2</v>
      </c>
      <c r="H224" s="13"/>
      <c r="I224" s="6"/>
      <c r="J224">
        <f>+G224</f>
        <v>2.7060592510679271E-2</v>
      </c>
      <c r="O224">
        <f ca="1">+C$11+C$12*F224</f>
        <v>2.6574352731709189E-2</v>
      </c>
      <c r="Q224" s="2">
        <f>+C224-15018.5</f>
        <v>39488.938900000001</v>
      </c>
    </row>
    <row r="225" spans="1:21">
      <c r="A225" s="16" t="s">
        <v>135</v>
      </c>
      <c r="B225" s="44" t="s">
        <v>109</v>
      </c>
      <c r="C225" s="16">
        <v>54519.463499999998</v>
      </c>
      <c r="D225" s="16">
        <v>2.9999999999999997E-4</v>
      </c>
      <c r="E225">
        <f>+(C225-C$7)/C$8</f>
        <v>33962.031110756448</v>
      </c>
      <c r="F225">
        <f>ROUND(2*E225,0)/2</f>
        <v>33962</v>
      </c>
      <c r="G225">
        <f>+C225-(C$7+F225*C$8)</f>
        <v>2.5802313655731268E-2</v>
      </c>
      <c r="H225" s="13"/>
      <c r="I225" s="6"/>
      <c r="J225">
        <f>+G225</f>
        <v>2.5802313655731268E-2</v>
      </c>
      <c r="O225">
        <f ca="1">+C$11+C$12*F225</f>
        <v>2.6551770335773092E-2</v>
      </c>
      <c r="Q225" s="2">
        <f>+C225-15018.5</f>
        <v>39500.963499999998</v>
      </c>
    </row>
    <row r="226" spans="1:21">
      <c r="A226" s="54" t="s">
        <v>937</v>
      </c>
      <c r="B226" s="55" t="s">
        <v>109</v>
      </c>
      <c r="C226" s="56">
        <v>54535.453000000001</v>
      </c>
      <c r="D226" s="56">
        <v>3.0000000000000001E-3</v>
      </c>
      <c r="E226">
        <f>+(C226-C$7)/C$8</f>
        <v>33981.310212889868</v>
      </c>
      <c r="F226">
        <f>ROUND(2*E226,0)/2</f>
        <v>33981.5</v>
      </c>
      <c r="H226" s="13"/>
      <c r="I226" s="6"/>
      <c r="J226" s="6"/>
      <c r="O226">
        <f ca="1">+C$11+C$12*F226</f>
        <v>2.6521400906755581E-2</v>
      </c>
      <c r="Q226" s="2">
        <f>+C226-15018.5</f>
        <v>39516.953000000001</v>
      </c>
      <c r="U226" s="12">
        <v>-0.15740364755765768</v>
      </c>
    </row>
    <row r="227" spans="1:21">
      <c r="A227" s="16" t="s">
        <v>136</v>
      </c>
      <c r="B227" s="44" t="s">
        <v>109</v>
      </c>
      <c r="C227" s="16">
        <v>54842.917399999998</v>
      </c>
      <c r="D227" s="16">
        <v>5.0000000000000001E-4</v>
      </c>
      <c r="E227">
        <f>+(C227-C$7)/C$8</f>
        <v>34352.030846429938</v>
      </c>
      <c r="F227">
        <f>ROUND(2*E227,0)/2</f>
        <v>34352</v>
      </c>
      <c r="G227">
        <f>+C227-(C$7+F227*C$8)</f>
        <v>2.5583089292922523E-2</v>
      </c>
      <c r="H227" s="13"/>
      <c r="I227" s="6"/>
      <c r="J227" s="6"/>
      <c r="K227">
        <f>+G227</f>
        <v>2.5583089292922523E-2</v>
      </c>
      <c r="O227">
        <f ca="1">+C$11+C$12*F227</f>
        <v>2.5944381755422873E-2</v>
      </c>
      <c r="Q227" s="2">
        <f>+C227-15018.5</f>
        <v>39824.417399999998</v>
      </c>
    </row>
    <row r="228" spans="1:21">
      <c r="A228" s="41" t="s">
        <v>145</v>
      </c>
      <c r="B228" s="42" t="s">
        <v>109</v>
      </c>
      <c r="C228" s="41">
        <v>54923.366699999999</v>
      </c>
      <c r="D228" s="41">
        <v>1E-4</v>
      </c>
      <c r="E228">
        <f>+(C228-C$7)/C$8</f>
        <v>34449.031394993784</v>
      </c>
      <c r="F228">
        <f>ROUND(2*E228,0)/2</f>
        <v>34449</v>
      </c>
      <c r="G228">
        <f>+C228-(C$7+F228*C$8)</f>
        <v>2.6038051444629673E-2</v>
      </c>
      <c r="H228" s="13"/>
      <c r="I228" s="6"/>
      <c r="J228">
        <f>+G228</f>
        <v>2.6038051444629673E-2</v>
      </c>
      <c r="O228">
        <f ca="1">+C$11+C$12*F228</f>
        <v>2.5793313313643464E-2</v>
      </c>
      <c r="Q228" s="2">
        <f>+C228-15018.5</f>
        <v>39904.866699999999</v>
      </c>
    </row>
    <row r="229" spans="1:21">
      <c r="A229" s="48" t="s">
        <v>141</v>
      </c>
      <c r="B229" s="51" t="s">
        <v>109</v>
      </c>
      <c r="C229" s="47">
        <v>55219.451099999998</v>
      </c>
      <c r="D229" s="47">
        <v>2.0000000000000001E-4</v>
      </c>
      <c r="E229">
        <f>+(C229-C$7)/C$8</f>
        <v>34806.030762560673</v>
      </c>
      <c r="F229">
        <f>ROUND(2*E229,0)/2</f>
        <v>34806</v>
      </c>
      <c r="G229">
        <f>+C229-(C$7+F229*C$8)</f>
        <v>2.5513530687021557E-2</v>
      </c>
      <c r="H229" s="13"/>
      <c r="I229" s="6"/>
      <c r="J229" s="6"/>
      <c r="K229">
        <f>+G229</f>
        <v>2.5513530687021557E-2</v>
      </c>
      <c r="O229">
        <f ca="1">+C$11+C$12*F229</f>
        <v>2.523731915163057E-2</v>
      </c>
      <c r="Q229" s="2">
        <f>+C229-15018.5</f>
        <v>40200.951099999998</v>
      </c>
    </row>
    <row r="230" spans="1:21">
      <c r="A230" s="48" t="s">
        <v>141</v>
      </c>
      <c r="B230" s="51" t="s">
        <v>109</v>
      </c>
      <c r="C230" s="47">
        <v>55500.606500000002</v>
      </c>
      <c r="D230" s="47">
        <v>2.0000000000000001E-4</v>
      </c>
      <c r="E230">
        <f>+(C230-C$7)/C$8</f>
        <v>35145.029710117567</v>
      </c>
      <c r="F230">
        <f>ROUND(2*E230,0)/2</f>
        <v>35145</v>
      </c>
      <c r="G230">
        <f>+C230-(C$7+F230*C$8)</f>
        <v>2.4640666437335312E-2</v>
      </c>
      <c r="H230" s="13"/>
      <c r="I230" s="6"/>
      <c r="J230" s="6"/>
      <c r="K230">
        <f>+G230</f>
        <v>2.4640666437335312E-2</v>
      </c>
      <c r="O230">
        <f ca="1">+C$11+C$12*F230</f>
        <v>2.4709358308710766E-2</v>
      </c>
      <c r="Q230" s="2">
        <f>+C230-15018.5</f>
        <v>40482.106500000002</v>
      </c>
    </row>
    <row r="231" spans="1:21">
      <c r="A231" s="70" t="s">
        <v>892</v>
      </c>
      <c r="B231" s="72" t="s">
        <v>109</v>
      </c>
      <c r="C231" s="71">
        <v>55618.376199999999</v>
      </c>
      <c r="D231" s="71" t="s">
        <v>138</v>
      </c>
      <c r="E231">
        <f>+(C231-C$7)/C$8</f>
        <v>35287.028776662584</v>
      </c>
      <c r="F231">
        <f>ROUND(2*E231,0)/2</f>
        <v>35287</v>
      </c>
      <c r="G231">
        <f>+C231-(C$7+F231*C$8)</f>
        <v>2.3866487310442608E-2</v>
      </c>
      <c r="K231">
        <f>+G231</f>
        <v>2.3866487310442608E-2</v>
      </c>
      <c r="O231">
        <f ca="1">+C$11+C$12*F231</f>
        <v>2.4488206569198631E-2</v>
      </c>
      <c r="Q231" s="2">
        <f>+C231-15018.5</f>
        <v>40599.876199999999</v>
      </c>
    </row>
    <row r="232" spans="1:21">
      <c r="A232" s="41" t="s">
        <v>147</v>
      </c>
      <c r="B232" s="42" t="s">
        <v>109</v>
      </c>
      <c r="C232" s="41">
        <v>55618.376300000004</v>
      </c>
      <c r="D232" s="41">
        <v>3.7000000000000002E-3</v>
      </c>
      <c r="E232">
        <f>+(C232-C$7)/C$8</f>
        <v>35287.028897236109</v>
      </c>
      <c r="F232">
        <f>ROUND(2*E232,0)/2</f>
        <v>35287</v>
      </c>
      <c r="G232">
        <f>+C232-(C$7+F232*C$8)</f>
        <v>2.3966487315192353E-2</v>
      </c>
      <c r="H232" s="13"/>
      <c r="I232" s="6"/>
      <c r="J232">
        <f>+G232</f>
        <v>2.3966487315192353E-2</v>
      </c>
      <c r="O232">
        <f ca="1">+C$11+C$12*F232</f>
        <v>2.4488206569198631E-2</v>
      </c>
      <c r="Q232" s="2">
        <f>+C232-15018.5</f>
        <v>40599.876300000004</v>
      </c>
    </row>
    <row r="233" spans="1:21">
      <c r="A233" s="70" t="s">
        <v>892</v>
      </c>
      <c r="B233" s="72" t="s">
        <v>109</v>
      </c>
      <c r="C233" s="71">
        <v>55628.328800000003</v>
      </c>
      <c r="D233" s="71" t="s">
        <v>138</v>
      </c>
      <c r="E233">
        <f>+(C233-C$7)/C$8</f>
        <v>35299.028976286907</v>
      </c>
      <c r="F233">
        <f>ROUND(2*E233,0)/2</f>
        <v>35299</v>
      </c>
      <c r="G233">
        <f>+C233-(C$7+F233*C$8)</f>
        <v>2.4032049637753516E-2</v>
      </c>
      <c r="K233">
        <f>+G233</f>
        <v>2.4032049637753516E-2</v>
      </c>
      <c r="O233">
        <f ca="1">+C$11+C$12*F233</f>
        <v>2.4469517689803245E-2</v>
      </c>
      <c r="Q233" s="2">
        <f>+C233-15018.5</f>
        <v>40609.828800000003</v>
      </c>
    </row>
    <row r="234" spans="1:21">
      <c r="A234" s="41" t="s">
        <v>147</v>
      </c>
      <c r="B234" s="42" t="s">
        <v>109</v>
      </c>
      <c r="C234" s="41">
        <v>55628.3289</v>
      </c>
      <c r="D234" s="41">
        <v>5.0000000000000001E-4</v>
      </c>
      <c r="E234">
        <f>+(C234-C$7)/C$8</f>
        <v>35299.029096860417</v>
      </c>
      <c r="F234">
        <f>ROUND(2*E234,0)/2</f>
        <v>35299</v>
      </c>
      <c r="G234">
        <f>+C234-(C$7+F234*C$8)</f>
        <v>2.4132049635227304E-2</v>
      </c>
      <c r="H234" s="13"/>
      <c r="I234" s="6"/>
      <c r="J234">
        <f>+G234</f>
        <v>2.4132049635227304E-2</v>
      </c>
      <c r="O234">
        <f ca="1">+C$11+C$12*F234</f>
        <v>2.4469517689803245E-2</v>
      </c>
      <c r="Q234" s="2">
        <f>+C234-15018.5</f>
        <v>40609.8289</v>
      </c>
    </row>
    <row r="235" spans="1:21">
      <c r="A235" s="41" t="s">
        <v>146</v>
      </c>
      <c r="B235" s="42" t="s">
        <v>109</v>
      </c>
      <c r="C235" s="41">
        <v>55660.674800000001</v>
      </c>
      <c r="D235" s="41">
        <v>2.9999999999999997E-4</v>
      </c>
      <c r="E235">
        <f>+(C235-C$7)/C$8</f>
        <v>35338.029685352696</v>
      </c>
      <c r="F235">
        <f>ROUND(2*E235,0)/2</f>
        <v>35338</v>
      </c>
      <c r="G235">
        <f>+C235-(C$7+F235*C$8)</f>
        <v>2.4620127202069853E-2</v>
      </c>
      <c r="H235" s="13"/>
      <c r="I235" s="6"/>
      <c r="J235" s="6"/>
      <c r="K235">
        <f>+G235</f>
        <v>2.4620127202069853E-2</v>
      </c>
      <c r="O235">
        <f ca="1">+C$11+C$12*F235</f>
        <v>2.4408778831768223E-2</v>
      </c>
      <c r="Q235" s="2">
        <f>+C235-15018.5</f>
        <v>40642.174800000001</v>
      </c>
    </row>
    <row r="236" spans="1:21">
      <c r="A236" s="41" t="s">
        <v>148</v>
      </c>
      <c r="B236" s="42" t="s">
        <v>109</v>
      </c>
      <c r="C236" s="41">
        <v>55931.875699999997</v>
      </c>
      <c r="D236" s="41">
        <v>5.9999999999999995E-4</v>
      </c>
      <c r="E236">
        <f>+(C236-C$7)/C$8</f>
        <v>35665.026142388488</v>
      </c>
      <c r="F236">
        <f>ROUND(2*E236,0)/2</f>
        <v>35665</v>
      </c>
      <c r="G236">
        <f>+C236-(C$7+F236*C$8)</f>
        <v>2.1681700622139033E-2</v>
      </c>
      <c r="H236" s="13"/>
      <c r="I236" s="6"/>
      <c r="J236" s="6"/>
      <c r="K236">
        <f>+G236</f>
        <v>2.1681700622139033E-2</v>
      </c>
      <c r="O236">
        <f ca="1">+C$11+C$12*F236</f>
        <v>2.3899506868243804E-2</v>
      </c>
      <c r="Q236" s="2">
        <f>+C236-15018.5</f>
        <v>40913.375699999997</v>
      </c>
    </row>
    <row r="237" spans="1:21">
      <c r="A237" s="70" t="s">
        <v>908</v>
      </c>
      <c r="B237" s="72" t="s">
        <v>109</v>
      </c>
      <c r="C237" s="71">
        <v>56324.168299999998</v>
      </c>
      <c r="D237" s="71" t="s">
        <v>138</v>
      </c>
      <c r="E237">
        <f>+(C237-C$7)/C$8</f>
        <v>36138.027118127735</v>
      </c>
      <c r="F237">
        <f>ROUND(2*E237,0)/2</f>
        <v>36138</v>
      </c>
      <c r="G237">
        <f>+C237-(C$7+F237*C$8)</f>
        <v>2.2490949027996976E-2</v>
      </c>
      <c r="I237">
        <f>+G237</f>
        <v>2.2490949027996976E-2</v>
      </c>
      <c r="O237">
        <f ca="1">+C$11+C$12*F237</f>
        <v>2.3162853538742131E-2</v>
      </c>
      <c r="Q237" s="2">
        <f>+C237-15018.5</f>
        <v>41305.668299999998</v>
      </c>
    </row>
    <row r="238" spans="1:21">
      <c r="A238" s="70" t="s">
        <v>908</v>
      </c>
      <c r="B238" s="72" t="s">
        <v>109</v>
      </c>
      <c r="C238" s="71">
        <v>56324.168599999997</v>
      </c>
      <c r="D238" s="71" t="s">
        <v>138</v>
      </c>
      <c r="E238">
        <f>+(C238-C$7)/C$8</f>
        <v>36138.027479848279</v>
      </c>
      <c r="F238">
        <f>ROUND(2*E238,0)/2</f>
        <v>36138</v>
      </c>
      <c r="G238">
        <f>+C238-(C$7+F238*C$8)</f>
        <v>2.2790949027694296E-2</v>
      </c>
      <c r="I238">
        <f>+G238</f>
        <v>2.2790949027694296E-2</v>
      </c>
      <c r="O238">
        <f ca="1">+C$11+C$12*F238</f>
        <v>2.3162853538742131E-2</v>
      </c>
      <c r="Q238" s="2">
        <f>+C238-15018.5</f>
        <v>41305.668599999997</v>
      </c>
    </row>
    <row r="239" spans="1:21">
      <c r="A239" s="16" t="s">
        <v>150</v>
      </c>
      <c r="B239" s="44" t="s">
        <v>109</v>
      </c>
      <c r="C239" s="16">
        <v>56371.4447</v>
      </c>
      <c r="D239" s="16">
        <v>1E-3</v>
      </c>
      <c r="E239">
        <f>+(C239-C$7)/C$8</f>
        <v>36195.02993523272</v>
      </c>
      <c r="F239">
        <f>ROUND(2*E239,0)/2</f>
        <v>36195</v>
      </c>
      <c r="G239">
        <f>+C239-(C$7+F239*C$8)</f>
        <v>2.4827370085404254E-2</v>
      </c>
      <c r="H239" s="13"/>
      <c r="I239" s="6"/>
      <c r="J239">
        <f>+G239</f>
        <v>2.4827370085404254E-2</v>
      </c>
      <c r="O239">
        <f ca="1">+C$11+C$12*F239</f>
        <v>2.3074081361614027E-2</v>
      </c>
      <c r="Q239" s="2">
        <f>+C239-15018.5</f>
        <v>41352.9447</v>
      </c>
    </row>
    <row r="240" spans="1:21">
      <c r="A240" s="47" t="s">
        <v>151</v>
      </c>
      <c r="B240" s="51" t="s">
        <v>109</v>
      </c>
      <c r="C240" s="47">
        <v>56706.507799999999</v>
      </c>
      <c r="D240" s="47">
        <v>8.9999999999999998E-4</v>
      </c>
      <c r="E240">
        <f>+(C240-C$7)/C$8</f>
        <v>36599.027291375089</v>
      </c>
      <c r="F240">
        <f>ROUND(2*E240,0)/2</f>
        <v>36599</v>
      </c>
      <c r="G240">
        <f>+C240-(C$7+F240*C$8)</f>
        <v>2.2634635104623158E-2</v>
      </c>
      <c r="H240" s="13"/>
      <c r="I240" s="6"/>
      <c r="J240">
        <f>+G240</f>
        <v>2.2634635104623158E-2</v>
      </c>
      <c r="O240">
        <f ca="1">+C$11+C$12*F240</f>
        <v>2.2444889088635851E-2</v>
      </c>
      <c r="Q240" s="2">
        <f>+C240-15018.5</f>
        <v>41688.007799999999</v>
      </c>
    </row>
    <row r="241" spans="1:17">
      <c r="A241" s="47" t="s">
        <v>151</v>
      </c>
      <c r="B241" s="51" t="s">
        <v>109</v>
      </c>
      <c r="C241" s="47">
        <v>56712.311999999998</v>
      </c>
      <c r="D241" s="47">
        <v>2.5000000000000001E-3</v>
      </c>
      <c r="E241">
        <f>+(C241-C$7)/C$8</f>
        <v>36606.025619315471</v>
      </c>
      <c r="F241">
        <f>ROUND(2*E241,0)/2</f>
        <v>36606</v>
      </c>
      <c r="G241">
        <f>+C241-(C$7+F241*C$8)</f>
        <v>2.1247879798465874E-2</v>
      </c>
      <c r="H241" s="13"/>
      <c r="I241" s="6"/>
      <c r="J241">
        <f>+G241</f>
        <v>2.1247879798465874E-2</v>
      </c>
      <c r="O241">
        <f ca="1">+C$11+C$12*F241</f>
        <v>2.2433987242321873E-2</v>
      </c>
      <c r="Q241" s="2">
        <f>+C241-15018.5</f>
        <v>41693.811999999998</v>
      </c>
    </row>
    <row r="242" spans="1:17">
      <c r="A242" s="47" t="s">
        <v>151</v>
      </c>
      <c r="B242" s="51" t="s">
        <v>109</v>
      </c>
      <c r="C242" s="47">
        <v>56745.486700000001</v>
      </c>
      <c r="D242" s="47">
        <v>2.8999999999999998E-3</v>
      </c>
      <c r="E242">
        <f>+(C242-C$7)/C$8</f>
        <v>36646.02552109761</v>
      </c>
      <c r="F242">
        <f>ROUND(2*E242,0)/2</f>
        <v>36646</v>
      </c>
      <c r="G242">
        <f>+C242-(C$7+F242*C$8)</f>
        <v>2.1166420890949667E-2</v>
      </c>
      <c r="H242" s="13"/>
      <c r="I242" s="6"/>
      <c r="J242">
        <f>+G242</f>
        <v>2.1166420890949667E-2</v>
      </c>
      <c r="O242">
        <f ca="1">+C$11+C$12*F242</f>
        <v>2.2371690977670569E-2</v>
      </c>
      <c r="Q242" s="2">
        <f>+C242-15018.5</f>
        <v>41726.986700000001</v>
      </c>
    </row>
    <row r="243" spans="1:17">
      <c r="A243" s="47" t="s">
        <v>151</v>
      </c>
      <c r="B243" s="51" t="s">
        <v>109</v>
      </c>
      <c r="C243" s="47">
        <v>56746.317000000003</v>
      </c>
      <c r="D243" s="47">
        <v>2E-3</v>
      </c>
      <c r="E243">
        <f>+(C243-C$7)/C$8</f>
        <v>36647.026642990189</v>
      </c>
      <c r="F243">
        <f>ROUND(2*E243,0)/2</f>
        <v>36647</v>
      </c>
      <c r="G243">
        <f>+C243-(C$7+F243*C$8)</f>
        <v>2.2096884422353469E-2</v>
      </c>
      <c r="H243" s="13"/>
      <c r="I243" s="6"/>
      <c r="J243">
        <f>+G243</f>
        <v>2.2096884422353469E-2</v>
      </c>
      <c r="O243">
        <f ca="1">+C$11+C$12*F243</f>
        <v>2.2370133571054281E-2</v>
      </c>
      <c r="Q243" s="2">
        <f>+C243-15018.5</f>
        <v>41727.817000000003</v>
      </c>
    </row>
    <row r="244" spans="1:17">
      <c r="A244" s="70" t="s">
        <v>161</v>
      </c>
      <c r="B244" s="72" t="s">
        <v>109</v>
      </c>
      <c r="C244" s="71">
        <v>57080.552799999998</v>
      </c>
      <c r="D244" s="71" t="s">
        <v>138</v>
      </c>
      <c r="E244">
        <f>+(C244-C$7)/C$8</f>
        <v>37050.026494445417</v>
      </c>
      <c r="F244">
        <f>ROUND(2*E244,0)/2</f>
        <v>37050</v>
      </c>
      <c r="G244">
        <f>+C244-(C$7+F244*C$8)</f>
        <v>2.1973685907141771E-2</v>
      </c>
      <c r="K244">
        <f>+G244</f>
        <v>2.1973685907141771E-2</v>
      </c>
      <c r="O244">
        <f ca="1">+C$11+C$12*F244</f>
        <v>2.1742498704692394E-2</v>
      </c>
      <c r="Q244" s="2">
        <f>+C244-15018.5</f>
        <v>42062.052799999998</v>
      </c>
    </row>
    <row r="245" spans="1:17">
      <c r="A245" s="16" t="s">
        <v>161</v>
      </c>
      <c r="B245" s="44"/>
      <c r="C245" s="16">
        <v>57080.552799999998</v>
      </c>
      <c r="D245" s="16">
        <v>1.1999999999999999E-3</v>
      </c>
      <c r="E245">
        <f>+(C245-C$7)/C$8</f>
        <v>37050.026494445417</v>
      </c>
      <c r="F245">
        <f>ROUND(2*E245,0)/2</f>
        <v>37050</v>
      </c>
      <c r="G245">
        <f>+C245-(C$7+F245*C$8)</f>
        <v>2.1973685907141771E-2</v>
      </c>
      <c r="J245">
        <f>+G245</f>
        <v>2.1973685907141771E-2</v>
      </c>
      <c r="O245">
        <f ca="1">+C$11+C$12*F245</f>
        <v>2.1742498704692394E-2</v>
      </c>
      <c r="Q245" s="2">
        <f>+C245-15018.5</f>
        <v>42062.052799999998</v>
      </c>
    </row>
    <row r="246" spans="1:17">
      <c r="A246" s="80" t="s">
        <v>0</v>
      </c>
      <c r="B246" s="81" t="s">
        <v>109</v>
      </c>
      <c r="C246" s="80">
        <v>57403.175900000002</v>
      </c>
      <c r="D246" s="80" t="s">
        <v>910</v>
      </c>
      <c r="E246">
        <f>+(C246-C$7)/C$8</f>
        <v>37439.024505358757</v>
      </c>
      <c r="F246">
        <f>ROUND(2*E246,0)/2</f>
        <v>37439</v>
      </c>
      <c r="G246">
        <f>+C246-(C$7+F246*C$8)</f>
        <v>2.0323998032836244E-2</v>
      </c>
      <c r="K246">
        <f>+G246</f>
        <v>2.0323998032836244E-2</v>
      </c>
      <c r="O246">
        <f ca="1">+C$11+C$12*F246</f>
        <v>2.1136667530958456E-2</v>
      </c>
      <c r="Q246" s="2">
        <f>+C246-15018.5</f>
        <v>42384.675900000002</v>
      </c>
    </row>
    <row r="247" spans="1:17">
      <c r="A247" s="74" t="s">
        <v>3</v>
      </c>
      <c r="B247" s="75" t="s">
        <v>109</v>
      </c>
      <c r="C247" s="76">
        <v>57406.493309999998</v>
      </c>
      <c r="D247" s="76">
        <v>5.0000000000000001E-4</v>
      </c>
      <c r="E247">
        <f>+(C247-C$7)/C$8</f>
        <v>37443.024423192852</v>
      </c>
      <c r="F247">
        <f>ROUND(2*E247,0)/2</f>
        <v>37443</v>
      </c>
      <c r="G247">
        <f>+C247-(C$7+F247*C$8)</f>
        <v>2.0255852134141605E-2</v>
      </c>
      <c r="K247">
        <f>+G247</f>
        <v>2.0255852134141605E-2</v>
      </c>
      <c r="O247">
        <f ca="1">+C$11+C$12*F247</f>
        <v>2.1130437904493322E-2</v>
      </c>
      <c r="Q247" s="2">
        <f>+C247-15018.5</f>
        <v>42387.993309999998</v>
      </c>
    </row>
    <row r="248" spans="1:17">
      <c r="A248" s="77" t="s">
        <v>2</v>
      </c>
      <c r="B248" s="78" t="s">
        <v>109</v>
      </c>
      <c r="C248" s="79">
        <v>57465.379699999998</v>
      </c>
      <c r="D248" s="79" t="s">
        <v>4</v>
      </c>
      <c r="E248">
        <f>+(C248-C$7)/C$8</f>
        <v>37514.025813297485</v>
      </c>
      <c r="F248">
        <f>ROUND(2*E248,0)/2</f>
        <v>37514</v>
      </c>
      <c r="G248">
        <f>+C248-(C$7+F248*C$8)</f>
        <v>2.1408762571809348E-2</v>
      </c>
      <c r="K248">
        <f>+G248</f>
        <v>2.1408762571809348E-2</v>
      </c>
      <c r="O248">
        <f ca="1">+C$11+C$12*F248</f>
        <v>2.1019862034737262E-2</v>
      </c>
      <c r="Q248" s="2">
        <f>+C248-15018.5</f>
        <v>42446.879699999998</v>
      </c>
    </row>
    <row r="249" spans="1:17">
      <c r="A249" s="41" t="s">
        <v>939</v>
      </c>
      <c r="B249" s="42" t="s">
        <v>109</v>
      </c>
      <c r="C249" s="16">
        <v>57470.356399999997</v>
      </c>
      <c r="D249" s="16">
        <v>2.9999999999999997E-4</v>
      </c>
      <c r="E249">
        <f>+(C249-C$7)/C$8</f>
        <v>37520.026395403707</v>
      </c>
      <c r="F249">
        <f>ROUND(2*E249,0)/2</f>
        <v>37520</v>
      </c>
      <c r="G249">
        <f>+C249-(C$7+F249*C$8)</f>
        <v>2.1891543736273888E-2</v>
      </c>
      <c r="K249">
        <f>+G249</f>
        <v>2.1891543736273888E-2</v>
      </c>
      <c r="O249">
        <f ca="1">+C$11+C$12*F249</f>
        <v>2.1010517595039566E-2</v>
      </c>
      <c r="Q249" s="2">
        <f>+C249-15018.5</f>
        <v>42451.856399999997</v>
      </c>
    </row>
    <row r="250" spans="1:17">
      <c r="A250" s="80" t="s">
        <v>1</v>
      </c>
      <c r="B250" s="79" t="s">
        <v>109</v>
      </c>
      <c r="C250" s="79">
        <v>57799.615100000003</v>
      </c>
      <c r="D250" s="79">
        <v>4.0000000000000002E-4</v>
      </c>
      <c r="E250">
        <f>+(C250-C$7)/C$8</f>
        <v>37917.025182458667</v>
      </c>
      <c r="F250">
        <f>ROUND(2*E250,0)/2</f>
        <v>37917</v>
      </c>
      <c r="G250">
        <f>+C250-(C$7+F250*C$8)</f>
        <v>2.0885564073978458E-2</v>
      </c>
      <c r="K250">
        <f>+G250</f>
        <v>2.0885564073978458E-2</v>
      </c>
      <c r="O250">
        <f ca="1">+C$11+C$12*F250</f>
        <v>2.0392227168375368E-2</v>
      </c>
      <c r="Q250" s="2">
        <f>+C250-15018.5</f>
        <v>42781.115100000003</v>
      </c>
    </row>
    <row r="251" spans="1:17">
      <c r="A251" s="82" t="s">
        <v>940</v>
      </c>
      <c r="B251" s="81" t="s">
        <v>109</v>
      </c>
      <c r="C251" s="82">
        <v>57849.377</v>
      </c>
      <c r="D251" s="82">
        <v>1E-4</v>
      </c>
      <c r="E251">
        <f>+(C251-C$7)/C$8</f>
        <v>37977.024854271593</v>
      </c>
      <c r="F251">
        <f>ROUND(2*E251,0)/2</f>
        <v>37977</v>
      </c>
      <c r="G251">
        <f>+C251-(C$7+F251*C$8)</f>
        <v>2.0613375709217507E-2</v>
      </c>
      <c r="K251">
        <f>+G251</f>
        <v>2.0613375709217507E-2</v>
      </c>
      <c r="O251">
        <f ca="1">+C$11+C$12*F251</f>
        <v>2.0298782771398412E-2</v>
      </c>
      <c r="Q251" s="2">
        <f>+C251-15018.5</f>
        <v>42830.877</v>
      </c>
    </row>
    <row r="252" spans="1:17">
      <c r="A252" s="82" t="s">
        <v>940</v>
      </c>
      <c r="B252" s="81" t="s">
        <v>109</v>
      </c>
      <c r="C252" s="82">
        <v>57854.3534</v>
      </c>
      <c r="D252" s="82">
        <v>1E-4</v>
      </c>
      <c r="E252">
        <f>+(C252-C$7)/C$8</f>
        <v>37983.025074657264</v>
      </c>
      <c r="F252">
        <f>ROUND(2*E252,0)/2</f>
        <v>37983</v>
      </c>
      <c r="G252">
        <f>+C252-(C$7+F252*C$8)</f>
        <v>2.0796156873984728E-2</v>
      </c>
      <c r="K252">
        <f>+G252</f>
        <v>2.0796156873984728E-2</v>
      </c>
      <c r="O252">
        <f ca="1">+C$11+C$12*F252</f>
        <v>2.0289438331700715E-2</v>
      </c>
      <c r="Q252" s="2">
        <f>+C252-15018.5</f>
        <v>42835.8534</v>
      </c>
    </row>
    <row r="253" spans="1:17">
      <c r="A253" s="83" t="s">
        <v>941</v>
      </c>
      <c r="B253" s="84" t="s">
        <v>109</v>
      </c>
      <c r="C253" s="85">
        <v>58213.4692</v>
      </c>
      <c r="D253" s="85">
        <v>1E-4</v>
      </c>
      <c r="E253">
        <f>+(C253-C$7)/C$8</f>
        <v>38416.023616570572</v>
      </c>
      <c r="F253">
        <f>ROUND(2*E253,0)/2</f>
        <v>38416</v>
      </c>
      <c r="G253">
        <f>+C253-(C$7+F253*C$8)</f>
        <v>1.958686418220168E-2</v>
      </c>
      <c r="K253">
        <f>+G253</f>
        <v>1.958686418220168E-2</v>
      </c>
      <c r="O253">
        <f ca="1">+C$11+C$12*F253</f>
        <v>1.9615081266850347E-2</v>
      </c>
      <c r="Q253" s="2">
        <f>+C253-15018.5</f>
        <v>43194.9692</v>
      </c>
    </row>
    <row r="254" spans="1:17">
      <c r="A254" s="83" t="s">
        <v>944</v>
      </c>
      <c r="B254" s="84" t="s">
        <v>109</v>
      </c>
      <c r="C254" s="85">
        <v>58502.089</v>
      </c>
      <c r="D254" s="85" t="s">
        <v>910</v>
      </c>
      <c r="E254">
        <f>+(C254-C$7)/C$8</f>
        <v>38764.022653558946</v>
      </c>
      <c r="F254">
        <f>ROUND(2*E254,0)/2</f>
        <v>38764</v>
      </c>
      <c r="G254">
        <f>+C254-(C$7+F254*C$8)</f>
        <v>1.8788171677442733E-2</v>
      </c>
      <c r="K254">
        <f>+G254</f>
        <v>1.8788171677442733E-2</v>
      </c>
      <c r="O254">
        <f ca="1">+C$11+C$12*F254</f>
        <v>1.9073103764383995E-2</v>
      </c>
      <c r="Q254" s="2">
        <f>+C254-15018.5</f>
        <v>43483.589</v>
      </c>
    </row>
    <row r="255" spans="1:17" ht="12" customHeight="1">
      <c r="A255" s="83" t="s">
        <v>942</v>
      </c>
      <c r="B255" s="84" t="s">
        <v>109</v>
      </c>
      <c r="C255" s="85">
        <v>58544.386700000003</v>
      </c>
      <c r="D255" s="85">
        <v>1E-4</v>
      </c>
      <c r="E255">
        <f>+(C255-C$7)/C$8</f>
        <v>38815.022477087419</v>
      </c>
      <c r="F255">
        <f>ROUND(2*E255,0)/2</f>
        <v>38815</v>
      </c>
      <c r="G255">
        <f>+C255-(C$7+F255*C$8)</f>
        <v>1.8641811577253975E-2</v>
      </c>
      <c r="K255">
        <f>+G255</f>
        <v>1.8641811577253975E-2</v>
      </c>
      <c r="O255">
        <f ca="1">+C$11+C$12*F255</f>
        <v>1.8993676026953586E-2</v>
      </c>
      <c r="Q255" s="2">
        <f>+C255-15018.5</f>
        <v>43525.886700000003</v>
      </c>
    </row>
    <row r="256" spans="1:17" ht="12" customHeight="1">
      <c r="A256" s="86" t="s">
        <v>943</v>
      </c>
      <c r="B256" s="87" t="s">
        <v>109</v>
      </c>
      <c r="C256" s="88">
        <v>58904.332799999996</v>
      </c>
      <c r="D256" s="88">
        <v>2.0000000000000001E-4</v>
      </c>
      <c r="E256">
        <f>+(C256-C$7)/C$8</f>
        <v>39249.022140893299</v>
      </c>
      <c r="F256">
        <f>ROUND(2*E256,0)/2</f>
        <v>39249</v>
      </c>
      <c r="G256">
        <f>+C256-(C$7+F256*C$8)</f>
        <v>1.8362982409598771E-2</v>
      </c>
      <c r="K256">
        <f>+G256</f>
        <v>1.8362982409598771E-2</v>
      </c>
      <c r="O256">
        <f ca="1">+C$11+C$12*F256</f>
        <v>1.8317761555486929E-2</v>
      </c>
      <c r="Q256" s="2">
        <f>+C256-15018.5</f>
        <v>43885.832799999996</v>
      </c>
    </row>
    <row r="257" spans="1:17" ht="12" customHeight="1">
      <c r="A257" s="89" t="s">
        <v>946</v>
      </c>
      <c r="B257" s="90" t="s">
        <v>109</v>
      </c>
      <c r="C257" s="91">
        <v>58904.332799999996</v>
      </c>
      <c r="D257" s="89">
        <v>2.0000000000000001E-4</v>
      </c>
      <c r="E257">
        <f>+(C257-C$7)/C$8</f>
        <v>39249.022140893299</v>
      </c>
      <c r="F257">
        <f>ROUND(2*E257,0)/2</f>
        <v>39249</v>
      </c>
      <c r="G257">
        <f>+C257-(C$7+F257*C$8)</f>
        <v>1.8362982409598771E-2</v>
      </c>
      <c r="K257">
        <f>+G257</f>
        <v>1.8362982409598771E-2</v>
      </c>
      <c r="O257">
        <f ca="1">+C$11+C$12*F257</f>
        <v>1.8317761555486929E-2</v>
      </c>
      <c r="Q257" s="2">
        <f>+C257-15018.5</f>
        <v>43885.832799999996</v>
      </c>
    </row>
    <row r="258" spans="1:17" ht="12" customHeight="1">
      <c r="A258" s="89" t="s">
        <v>946</v>
      </c>
      <c r="B258" s="90" t="s">
        <v>109</v>
      </c>
      <c r="C258" s="91">
        <v>58904.332999999999</v>
      </c>
      <c r="D258" s="89">
        <v>4.0000000000000002E-4</v>
      </c>
      <c r="E258">
        <f>+(C258-C$7)/C$8</f>
        <v>39249.022382040326</v>
      </c>
      <c r="F258">
        <f>ROUND(2*E258,0)/2</f>
        <v>39249</v>
      </c>
      <c r="G258">
        <f>+C258-(C$7+F258*C$8)</f>
        <v>1.8562982411822304E-2</v>
      </c>
      <c r="K258">
        <f>+G258</f>
        <v>1.8562982411822304E-2</v>
      </c>
      <c r="O258">
        <f ca="1">+C$11+C$12*F258</f>
        <v>1.8317761555486929E-2</v>
      </c>
      <c r="Q258" s="2">
        <f>+C258-15018.5</f>
        <v>43885.832999999999</v>
      </c>
    </row>
    <row r="259" spans="1:17" ht="12" customHeight="1">
      <c r="A259" s="89" t="s">
        <v>946</v>
      </c>
      <c r="B259" s="90" t="s">
        <v>109</v>
      </c>
      <c r="C259" s="91">
        <v>58923.408000000003</v>
      </c>
      <c r="D259" s="89">
        <v>1E-4</v>
      </c>
      <c r="E259">
        <f>+(C259-C$7)/C$8</f>
        <v>39272.021779969909</v>
      </c>
      <c r="F259">
        <f>ROUND(2*E259,0)/2</f>
        <v>39272</v>
      </c>
      <c r="G259">
        <f>+C259-(C$7+F259*C$8)</f>
        <v>1.8063643547066022E-2</v>
      </c>
      <c r="K259">
        <f>+G259</f>
        <v>1.8063643547066022E-2</v>
      </c>
      <c r="O259">
        <f ca="1">+C$11+C$12*F259</f>
        <v>1.8281941203312432E-2</v>
      </c>
      <c r="Q259" s="2">
        <f>+C259-15018.5</f>
        <v>43904.908000000003</v>
      </c>
    </row>
    <row r="260" spans="1:17" ht="12" customHeight="1">
      <c r="A260" s="86" t="s">
        <v>945</v>
      </c>
      <c r="B260" s="87" t="s">
        <v>109</v>
      </c>
      <c r="C260" s="88">
        <v>58925.070200000002</v>
      </c>
      <c r="D260" s="88" t="s">
        <v>159</v>
      </c>
      <c r="E260">
        <f>+(C260-C$7)/C$8</f>
        <v>39274.025952931297</v>
      </c>
      <c r="F260">
        <f>ROUND(2*E260,0)/2</f>
        <v>39274</v>
      </c>
      <c r="G260">
        <f>+C260-(C$7+F260*C$8)</f>
        <v>2.1524570598558057E-2</v>
      </c>
      <c r="K260">
        <f>+G260</f>
        <v>2.1524570598558057E-2</v>
      </c>
      <c r="O260">
        <f ca="1">+C$11+C$12*F260</f>
        <v>1.8278826390079869E-2</v>
      </c>
      <c r="Q260" s="2">
        <f>+C260-15018.5</f>
        <v>43906.570200000002</v>
      </c>
    </row>
    <row r="261" spans="1:17" ht="12" customHeight="1">
      <c r="A261" s="89" t="s">
        <v>947</v>
      </c>
      <c r="B261" s="90" t="s">
        <v>109</v>
      </c>
      <c r="C261" s="91">
        <v>59258.472999999998</v>
      </c>
      <c r="D261" s="89">
        <v>1.1999999999999999E-3</v>
      </c>
      <c r="E261">
        <f>+(C261-C$7)/C$8</f>
        <v>39676.021427009044</v>
      </c>
      <c r="F261">
        <f>ROUND(2*E261,0)/2</f>
        <v>39676</v>
      </c>
      <c r="G261">
        <f>+C261-(C$7+F261*C$8)</f>
        <v>1.7770908569218591E-2</v>
      </c>
      <c r="K261">
        <f>+G261</f>
        <v>1.7770908569218591E-2</v>
      </c>
      <c r="O261">
        <f ca="1">+C$11+C$12*F261</f>
        <v>1.7652748930334257E-2</v>
      </c>
      <c r="Q261" s="2">
        <f>+C261-15018.5</f>
        <v>44239.972999999998</v>
      </c>
    </row>
    <row r="262" spans="1:17" ht="12" customHeight="1">
      <c r="A262" s="89" t="s">
        <v>948</v>
      </c>
      <c r="B262" s="90" t="s">
        <v>109</v>
      </c>
      <c r="C262" s="91">
        <v>59297.452100000002</v>
      </c>
      <c r="D262" s="89">
        <v>1E-4</v>
      </c>
      <c r="E262">
        <f>+(C262-C$7)/C$8</f>
        <v>39723.019897878599</v>
      </c>
      <c r="F262">
        <f>ROUND(2*E262,0)/2</f>
        <v>39723</v>
      </c>
      <c r="G262">
        <f>+C262-(C$7+F262*C$8)</f>
        <v>1.6502694350492675E-2</v>
      </c>
      <c r="K262">
        <f>+G262</f>
        <v>1.6502694350492675E-2</v>
      </c>
      <c r="O262">
        <f ca="1">+C$11+C$12*F262</f>
        <v>1.7579550819368975E-2</v>
      </c>
      <c r="Q262" s="2">
        <f>+C262-15018.5</f>
        <v>44278.952100000002</v>
      </c>
    </row>
    <row r="263" spans="1:17" ht="12" customHeight="1">
      <c r="A263" s="89" t="s">
        <v>949</v>
      </c>
      <c r="B263" s="90" t="s">
        <v>109</v>
      </c>
      <c r="C263" s="91">
        <v>59317.356500000227</v>
      </c>
      <c r="D263" s="89" t="s">
        <v>159</v>
      </c>
      <c r="E263">
        <f>+(C263-C$7)/C$8</f>
        <v>39747.019332539385</v>
      </c>
      <c r="F263">
        <f>ROUND(2*E263,0)/2</f>
        <v>39747</v>
      </c>
      <c r="G263">
        <f>+C263-(C$7+F263*C$8)</f>
        <v>1.6033819236326963E-2</v>
      </c>
      <c r="K263">
        <f>+G263</f>
        <v>1.6033819236326963E-2</v>
      </c>
      <c r="O263">
        <f ca="1">+C$11+C$12*F263</f>
        <v>1.7542173060578189E-2</v>
      </c>
      <c r="Q263" s="2">
        <f>+C263-15018.5</f>
        <v>44298.856500000227</v>
      </c>
    </row>
    <row r="264" spans="1:17" ht="12" customHeight="1">
      <c r="A264" s="89" t="s">
        <v>949</v>
      </c>
      <c r="B264" s="90" t="s">
        <v>109</v>
      </c>
      <c r="C264" s="91">
        <v>59319.017500000075</v>
      </c>
      <c r="D264" s="89" t="s">
        <v>159</v>
      </c>
      <c r="E264">
        <f>+(C264-C$7)/C$8</f>
        <v>39749.022058618415</v>
      </c>
      <c r="F264">
        <f>ROUND(2*E264,0)/2</f>
        <v>39749</v>
      </c>
      <c r="G264">
        <f>+C264-(C$7+F264*C$8)</f>
        <v>1.829474612895865E-2</v>
      </c>
      <c r="K264">
        <f>+G264</f>
        <v>1.829474612895865E-2</v>
      </c>
      <c r="O264">
        <f ca="1">+C$11+C$12*F264</f>
        <v>1.7539058247345626E-2</v>
      </c>
      <c r="Q264" s="2">
        <f>+C264-15018.5</f>
        <v>44300.517500000075</v>
      </c>
    </row>
    <row r="265" spans="1:17" ht="12" customHeight="1">
      <c r="B265" s="6"/>
      <c r="C265" s="36"/>
      <c r="D265" s="36"/>
    </row>
    <row r="266" spans="1:17" ht="12" customHeight="1">
      <c r="B266" s="6"/>
      <c r="C266" s="36"/>
      <c r="D266" s="36"/>
    </row>
    <row r="267" spans="1:17" ht="12" customHeight="1">
      <c r="B267" s="6"/>
      <c r="C267" s="36"/>
      <c r="D267" s="36"/>
    </row>
    <row r="268" spans="1:17" ht="12" customHeight="1">
      <c r="B268" s="6"/>
      <c r="C268" s="36"/>
      <c r="D268" s="36"/>
    </row>
    <row r="269" spans="1:17">
      <c r="B269" s="6"/>
      <c r="C269" s="36"/>
      <c r="D269" s="36"/>
    </row>
    <row r="270" spans="1:17">
      <c r="B270" s="6"/>
      <c r="C270" s="36"/>
      <c r="D270" s="36"/>
    </row>
    <row r="271" spans="1:17">
      <c r="B271" s="6"/>
      <c r="C271" s="36"/>
      <c r="D271" s="36"/>
    </row>
    <row r="272" spans="1:17">
      <c r="B272" s="6"/>
      <c r="C272" s="36"/>
      <c r="D272" s="36"/>
    </row>
    <row r="273" spans="2:4">
      <c r="B273" s="6"/>
      <c r="C273" s="36"/>
      <c r="D273" s="36"/>
    </row>
    <row r="274" spans="2:4">
      <c r="B274" s="6"/>
      <c r="C274" s="36"/>
      <c r="D274" s="36"/>
    </row>
    <row r="275" spans="2:4">
      <c r="B275" s="6"/>
      <c r="C275" s="36"/>
      <c r="D275" s="36"/>
    </row>
    <row r="276" spans="2:4">
      <c r="B276" s="6"/>
    </row>
    <row r="277" spans="2:4">
      <c r="B277" s="6"/>
    </row>
    <row r="278" spans="2:4">
      <c r="B278" s="6"/>
    </row>
    <row r="279" spans="2:4">
      <c r="B279" s="6"/>
    </row>
    <row r="280" spans="2:4">
      <c r="B280" s="6"/>
    </row>
    <row r="281" spans="2:4">
      <c r="B281" s="6"/>
    </row>
    <row r="282" spans="2:4">
      <c r="B282" s="6"/>
    </row>
    <row r="283" spans="2:4">
      <c r="B283" s="6"/>
    </row>
    <row r="284" spans="2:4">
      <c r="B284" s="6"/>
    </row>
  </sheetData>
  <protectedRanges>
    <protectedRange sqref="A253:D258" name="Range1"/>
  </protectedRanges>
  <sortState xmlns:xlrd2="http://schemas.microsoft.com/office/spreadsheetml/2017/richdata2" ref="A21:T264">
    <sortCondition ref="C21:C264"/>
  </sortState>
  <phoneticPr fontId="8" type="noConversion"/>
  <hyperlinks>
    <hyperlink ref="H1604" r:id="rId1" display="http://vsolj.cetus-net.org/bulletin.html"/>
    <hyperlink ref="H65045" r:id="rId2" display="http://vsolj.cetus-net.org/bulletin.html"/>
    <hyperlink ref="H65038" r:id="rId3" display="https://www.aavso.org/ejaavso"/>
    <hyperlink ref="AP1189" r:id="rId4" display="http://cdsbib.u-strasbg.fr/cgi-bin/cdsbib?1990RMxAA..21..381G"/>
    <hyperlink ref="AP1193" r:id="rId5" display="http://cdsbib.u-strasbg.fr/cgi-bin/cdsbib?1990RMxAA..21..381G"/>
    <hyperlink ref="AP1192" r:id="rId6" display="http://cdsbib.u-strasbg.fr/cgi-bin/cdsbib?1990RMxAA..21..381G"/>
    <hyperlink ref="AP1173" r:id="rId7" display="http://cdsbib.u-strasbg.fr/cgi-bin/cdsbib?1990RMxAA..21..381G"/>
    <hyperlink ref="I65045" r:id="rId8" display="http://vsolj.cetus-net.org/bulletin.html"/>
    <hyperlink ref="AQ1329" r:id="rId9" display="http://cdsbib.u-strasbg.fr/cgi-bin/cdsbib?1990RMxAA..21..381G"/>
    <hyperlink ref="AQ56095" r:id="rId10" display="http://cdsbib.u-strasbg.fr/cgi-bin/cdsbib?1990RMxAA..21..381G"/>
    <hyperlink ref="AQ1330" r:id="rId11" display="http://cdsbib.u-strasbg.fr/cgi-bin/cdsbib?1990RMxAA..21..381G"/>
    <hyperlink ref="H65042" r:id="rId12" display="https://www.aavso.org/ejaavso"/>
    <hyperlink ref="H2215" r:id="rId13" display="http://vsolj.cetus-net.org/bulletin.html"/>
    <hyperlink ref="AP3459" r:id="rId14" display="http://cdsbib.u-strasbg.fr/cgi-bin/cdsbib?1990RMxAA..21..381G"/>
    <hyperlink ref="AP3462" r:id="rId15" display="http://cdsbib.u-strasbg.fr/cgi-bin/cdsbib?1990RMxAA..21..381G"/>
    <hyperlink ref="AP3460" r:id="rId16" display="http://cdsbib.u-strasbg.fr/cgi-bin/cdsbib?1990RMxAA..21..381G"/>
    <hyperlink ref="AP3444" r:id="rId17" display="http://cdsbib.u-strasbg.fr/cgi-bin/cdsbib?1990RMxAA..21..381G"/>
    <hyperlink ref="I2215" r:id="rId18" display="http://vsolj.cetus-net.org/bulletin.html"/>
    <hyperlink ref="AQ3673" r:id="rId19" display="http://cdsbib.u-strasbg.fr/cgi-bin/cdsbib?1990RMxAA..21..381G"/>
    <hyperlink ref="AQ374" r:id="rId20" display="http://cdsbib.u-strasbg.fr/cgi-bin/cdsbib?1990RMxAA..21..381G"/>
    <hyperlink ref="AQ3677" r:id="rId21" display="http://cdsbib.u-strasbg.fr/cgi-bin/cdsbib?1990RMxAA..21..381G"/>
    <hyperlink ref="H64711" r:id="rId22" display="http://vsolj.cetus-net.org/bulletin.html"/>
    <hyperlink ref="H64704" r:id="rId23" display="https://www.aavso.org/ejaavso"/>
    <hyperlink ref="I64711" r:id="rId24" display="http://vsolj.cetus-net.org/bulletin.html"/>
    <hyperlink ref="AQ58362" r:id="rId25" display="http://cdsbib.u-strasbg.fr/cgi-bin/cdsbib?1990RMxAA..21..381G"/>
    <hyperlink ref="H64708" r:id="rId26" display="https://www.aavso.org/ejaavso"/>
    <hyperlink ref="AP5726" r:id="rId27" display="http://cdsbib.u-strasbg.fr/cgi-bin/cdsbib?1990RMxAA..21..381G"/>
    <hyperlink ref="AP5729" r:id="rId28" display="http://cdsbib.u-strasbg.fr/cgi-bin/cdsbib?1990RMxAA..21..381G"/>
    <hyperlink ref="AP5727" r:id="rId29" display="http://cdsbib.u-strasbg.fr/cgi-bin/cdsbib?1990RMxAA..21..381G"/>
    <hyperlink ref="AP5711" r:id="rId30" display="http://cdsbib.u-strasbg.fr/cgi-bin/cdsbib?1990RMxAA..21..381G"/>
    <hyperlink ref="AQ5940" r:id="rId31" display="http://cdsbib.u-strasbg.fr/cgi-bin/cdsbib?1990RMxAA..21..381G"/>
    <hyperlink ref="AQ5944" r:id="rId32" display="http://cdsbib.u-strasbg.fr/cgi-bin/cdsbib?1990RMxAA..21..381G"/>
    <hyperlink ref="AQ91" r:id="rId33" display="http://cdsbib.u-strasbg.fr/cgi-bin/cdsbib?1990RMxAA..21..381G"/>
    <hyperlink ref="I2832" r:id="rId34" display="http://vsolj.cetus-net.org/bulletin.html"/>
    <hyperlink ref="H2832" r:id="rId35" display="http://vsolj.cetus-net.org/bulletin.html"/>
    <hyperlink ref="AQ749" r:id="rId36" display="http://cdsbib.u-strasbg.fr/cgi-bin/cdsbib?1990RMxAA..21..381G"/>
    <hyperlink ref="AQ748" r:id="rId37" display="http://cdsbib.u-strasbg.fr/cgi-bin/cdsbib?1990RMxAA..21..381G"/>
    <hyperlink ref="AP4002" r:id="rId38" display="http://cdsbib.u-strasbg.fr/cgi-bin/cdsbib?1990RMxAA..21..381G"/>
    <hyperlink ref="AP4020" r:id="rId39" display="http://cdsbib.u-strasbg.fr/cgi-bin/cdsbib?1990RMxAA..21..381G"/>
    <hyperlink ref="AP4021" r:id="rId40" display="http://cdsbib.u-strasbg.fr/cgi-bin/cdsbib?1990RMxAA..21..381G"/>
    <hyperlink ref="AP4017" r:id="rId41" display="http://cdsbib.u-strasbg.fr/cgi-bin/cdsbib?1990RMxAA..21..381G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9"/>
  <sheetViews>
    <sheetView workbookViewId="0">
      <selection activeCell="C18" sqref="C18:D1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35</v>
      </c>
    </row>
    <row r="2" spans="1:4">
      <c r="A2" t="s">
        <v>31</v>
      </c>
    </row>
    <row r="4" spans="1:4">
      <c r="A4" s="8" t="s">
        <v>5</v>
      </c>
      <c r="C4" s="3">
        <v>26352.389500000001</v>
      </c>
      <c r="D4" s="4">
        <v>0.82937121999999996</v>
      </c>
    </row>
    <row r="6" spans="1:4">
      <c r="A6" s="8" t="s">
        <v>6</v>
      </c>
    </row>
    <row r="7" spans="1:4">
      <c r="A7" t="s">
        <v>7</v>
      </c>
      <c r="C7">
        <f>+C4</f>
        <v>26352.389500000001</v>
      </c>
    </row>
    <row r="8" spans="1:4">
      <c r="A8" t="s">
        <v>8</v>
      </c>
      <c r="C8">
        <f>+D4</f>
        <v>0.82937121999999996</v>
      </c>
    </row>
    <row r="10" spans="1:4" ht="13.5" thickBot="1">
      <c r="C10" s="7" t="s">
        <v>26</v>
      </c>
      <c r="D10" s="7" t="s">
        <v>27</v>
      </c>
    </row>
    <row r="11" spans="1:4">
      <c r="A11" t="s">
        <v>21</v>
      </c>
      <c r="C11">
        <f>INTERCEPT(G21:G993,F21:F993)</f>
        <v>3.70461029355574E-2</v>
      </c>
      <c r="D11" s="6"/>
    </row>
    <row r="12" spans="1:4">
      <c r="A12" t="s">
        <v>22</v>
      </c>
      <c r="C12">
        <f>SLOPE(G21:G993,F21:F993)</f>
        <v>-1.6835272851283135E-6</v>
      </c>
      <c r="D12" s="6"/>
    </row>
    <row r="13" spans="1:4">
      <c r="A13" t="s">
        <v>25</v>
      </c>
      <c r="C13" s="6" t="s">
        <v>19</v>
      </c>
      <c r="D13" s="6"/>
    </row>
    <row r="14" spans="1:4">
      <c r="A14" t="s">
        <v>30</v>
      </c>
    </row>
    <row r="15" spans="1:4">
      <c r="A15" s="5" t="s">
        <v>23</v>
      </c>
      <c r="C15" s="18">
        <v>52744.617200000001</v>
      </c>
    </row>
    <row r="16" spans="1:4">
      <c r="A16" s="8" t="s">
        <v>9</v>
      </c>
      <c r="C16">
        <f>+C8+C12</f>
        <v>0.82936953647271483</v>
      </c>
    </row>
    <row r="17" spans="1:32" ht="13.5" thickBot="1"/>
    <row r="18" spans="1:32">
      <c r="A18" s="8" t="s">
        <v>10</v>
      </c>
      <c r="C18" s="3">
        <f>+C15</f>
        <v>52744.617200000001</v>
      </c>
      <c r="D18" s="4">
        <f>+C16</f>
        <v>0.82936953647271483</v>
      </c>
    </row>
    <row r="19" spans="1:32" ht="13.5" thickTop="1"/>
    <row r="20" spans="1:32" ht="13.5" thickBot="1">
      <c r="A20" s="7" t="s">
        <v>11</v>
      </c>
      <c r="B20" s="7" t="s">
        <v>12</v>
      </c>
      <c r="C20" s="7" t="s">
        <v>13</v>
      </c>
      <c r="D20" s="7" t="s">
        <v>18</v>
      </c>
      <c r="E20" s="7" t="s">
        <v>14</v>
      </c>
      <c r="F20" s="7" t="s">
        <v>15</v>
      </c>
      <c r="G20" s="7" t="s">
        <v>16</v>
      </c>
      <c r="H20" s="10" t="s">
        <v>17</v>
      </c>
      <c r="I20" s="10" t="s">
        <v>105</v>
      </c>
      <c r="J20" s="10" t="s">
        <v>106</v>
      </c>
      <c r="K20" s="10" t="s">
        <v>24</v>
      </c>
      <c r="L20" s="10" t="s">
        <v>32</v>
      </c>
      <c r="M20" s="10" t="s">
        <v>33</v>
      </c>
      <c r="N20" s="10" t="s">
        <v>34</v>
      </c>
      <c r="O20" s="10" t="s">
        <v>29</v>
      </c>
      <c r="P20" s="9" t="s">
        <v>28</v>
      </c>
      <c r="Q20" s="7" t="s">
        <v>20</v>
      </c>
    </row>
    <row r="21" spans="1:32">
      <c r="A21" t="s">
        <v>17</v>
      </c>
      <c r="C21">
        <v>26352.389500000001</v>
      </c>
      <c r="D21" s="6" t="s">
        <v>19</v>
      </c>
      <c r="E21">
        <f t="shared" ref="E21:E52" si="0">+(C21-C$7)/C$8</f>
        <v>0</v>
      </c>
      <c r="F21">
        <f t="shared" ref="F21:F52" si="1">ROUND(2*E21,0)/2</f>
        <v>0</v>
      </c>
      <c r="H21" s="12">
        <v>0</v>
      </c>
      <c r="O21">
        <f t="shared" ref="O21:O52" si="2">+C$11+C$12*F21</f>
        <v>3.70461029355574E-2</v>
      </c>
      <c r="Q21" s="2">
        <f t="shared" ref="Q21:Q52" si="3">+C21-15018.5</f>
        <v>11333.889500000001</v>
      </c>
    </row>
    <row r="22" spans="1:32">
      <c r="A22" t="s">
        <v>37</v>
      </c>
      <c r="C22" s="11">
        <v>40988.307999999997</v>
      </c>
      <c r="D22" s="6"/>
      <c r="E22">
        <f t="shared" si="0"/>
        <v>17647.005523051543</v>
      </c>
      <c r="F22">
        <f t="shared" si="1"/>
        <v>17647</v>
      </c>
      <c r="G22">
        <f t="shared" ref="G22:G49" si="4">+C22-(C$7+F22*C$8)</f>
        <v>4.580659995554015E-3</v>
      </c>
      <c r="J22">
        <f t="shared" ref="J22:J49" si="5">+G22</f>
        <v>4.580659995554015E-3</v>
      </c>
      <c r="O22">
        <f t="shared" si="2"/>
        <v>7.3368969348980538E-3</v>
      </c>
      <c r="Q22" s="2">
        <f t="shared" si="3"/>
        <v>25969.807999999997</v>
      </c>
      <c r="AB22">
        <v>13</v>
      </c>
      <c r="AD22" t="s">
        <v>36</v>
      </c>
      <c r="AF22" t="s">
        <v>38</v>
      </c>
    </row>
    <row r="23" spans="1:32">
      <c r="A23" t="s">
        <v>37</v>
      </c>
      <c r="C23" s="11">
        <v>41041.383999999998</v>
      </c>
      <c r="D23" s="6"/>
      <c r="E23">
        <f t="shared" si="0"/>
        <v>17711.000991811601</v>
      </c>
      <c r="F23">
        <f t="shared" si="1"/>
        <v>17711</v>
      </c>
      <c r="G23">
        <f t="shared" si="4"/>
        <v>8.2257999747525901E-4</v>
      </c>
      <c r="J23">
        <f t="shared" si="5"/>
        <v>8.2257999747525901E-4</v>
      </c>
      <c r="O23">
        <f t="shared" si="2"/>
        <v>7.2291511886498384E-3</v>
      </c>
      <c r="Q23" s="2">
        <f t="shared" si="3"/>
        <v>26022.883999999998</v>
      </c>
      <c r="AB23">
        <v>12</v>
      </c>
      <c r="AD23" t="s">
        <v>36</v>
      </c>
      <c r="AF23" t="s">
        <v>38</v>
      </c>
    </row>
    <row r="24" spans="1:32">
      <c r="A24" t="s">
        <v>39</v>
      </c>
      <c r="C24" s="11">
        <v>41055.483999999997</v>
      </c>
      <c r="D24" s="6"/>
      <c r="E24">
        <f t="shared" si="0"/>
        <v>17728.001822874921</v>
      </c>
      <c r="F24">
        <f t="shared" si="1"/>
        <v>17728</v>
      </c>
      <c r="G24">
        <f t="shared" si="4"/>
        <v>1.5118399969651364E-3</v>
      </c>
      <c r="J24">
        <f t="shared" si="5"/>
        <v>1.5118399969651364E-3</v>
      </c>
      <c r="O24">
        <f t="shared" si="2"/>
        <v>7.2005312248026587E-3</v>
      </c>
      <c r="Q24" s="2">
        <f t="shared" si="3"/>
        <v>26036.983999999997</v>
      </c>
      <c r="AB24">
        <v>11</v>
      </c>
      <c r="AD24" t="s">
        <v>36</v>
      </c>
      <c r="AF24" t="s">
        <v>38</v>
      </c>
    </row>
    <row r="25" spans="1:32">
      <c r="A25" t="s">
        <v>41</v>
      </c>
      <c r="C25" s="11">
        <v>41396.358999999997</v>
      </c>
      <c r="D25" s="6"/>
      <c r="E25">
        <f t="shared" si="0"/>
        <v>18139.005956825938</v>
      </c>
      <c r="F25">
        <f t="shared" si="1"/>
        <v>18139</v>
      </c>
      <c r="G25">
        <f t="shared" si="4"/>
        <v>4.9404199962737039E-3</v>
      </c>
      <c r="J25">
        <f t="shared" si="5"/>
        <v>4.9404199962737039E-3</v>
      </c>
      <c r="O25">
        <f t="shared" si="2"/>
        <v>6.5086015106149211E-3</v>
      </c>
      <c r="Q25" s="2">
        <f t="shared" si="3"/>
        <v>26377.858999999997</v>
      </c>
      <c r="AB25">
        <v>12</v>
      </c>
      <c r="AD25" t="s">
        <v>40</v>
      </c>
      <c r="AF25" t="s">
        <v>38</v>
      </c>
    </row>
    <row r="26" spans="1:32">
      <c r="A26" t="s">
        <v>42</v>
      </c>
      <c r="C26" s="11">
        <v>42402.381000000001</v>
      </c>
      <c r="D26" s="6"/>
      <c r="E26">
        <f t="shared" si="0"/>
        <v>19351.999578668765</v>
      </c>
      <c r="F26">
        <f t="shared" si="1"/>
        <v>19352</v>
      </c>
      <c r="G26">
        <f t="shared" si="4"/>
        <v>-3.4944000071845949E-4</v>
      </c>
      <c r="J26">
        <f t="shared" si="5"/>
        <v>-3.4944000071845949E-4</v>
      </c>
      <c r="O26">
        <f t="shared" si="2"/>
        <v>4.4664829137542744E-3</v>
      </c>
      <c r="Q26" s="2">
        <f t="shared" si="3"/>
        <v>27383.881000000001</v>
      </c>
      <c r="AB26">
        <v>7</v>
      </c>
      <c r="AD26" t="s">
        <v>40</v>
      </c>
      <c r="AF26" t="s">
        <v>38</v>
      </c>
    </row>
    <row r="27" spans="1:32">
      <c r="A27" t="s">
        <v>43</v>
      </c>
      <c r="C27" s="11">
        <v>42416.476999999999</v>
      </c>
      <c r="D27" s="6"/>
      <c r="E27">
        <f t="shared" si="0"/>
        <v>19368.995586801288</v>
      </c>
      <c r="F27">
        <f t="shared" si="1"/>
        <v>19369</v>
      </c>
      <c r="G27">
        <f t="shared" si="4"/>
        <v>-3.6601800020434894E-3</v>
      </c>
      <c r="J27">
        <f t="shared" si="5"/>
        <v>-3.6601800020434894E-3</v>
      </c>
      <c r="O27">
        <f t="shared" si="2"/>
        <v>4.4378629499070982E-3</v>
      </c>
      <c r="Q27" s="2">
        <f t="shared" si="3"/>
        <v>27397.976999999999</v>
      </c>
      <c r="AB27">
        <v>6</v>
      </c>
      <c r="AD27" t="s">
        <v>40</v>
      </c>
      <c r="AF27" t="s">
        <v>38</v>
      </c>
    </row>
    <row r="28" spans="1:32">
      <c r="A28" t="s">
        <v>43</v>
      </c>
      <c r="C28" s="11">
        <v>42426.434999999998</v>
      </c>
      <c r="D28" s="6"/>
      <c r="E28">
        <f t="shared" si="0"/>
        <v>19381.002273023169</v>
      </c>
      <c r="F28">
        <f t="shared" si="1"/>
        <v>19381</v>
      </c>
      <c r="G28">
        <f t="shared" si="4"/>
        <v>1.8851799977710471E-3</v>
      </c>
      <c r="J28">
        <f t="shared" si="5"/>
        <v>1.8851799977710471E-3</v>
      </c>
      <c r="O28">
        <f t="shared" si="2"/>
        <v>4.41766062248556E-3</v>
      </c>
      <c r="Q28" s="2">
        <f t="shared" si="3"/>
        <v>27407.934999999998</v>
      </c>
      <c r="AB28">
        <v>11</v>
      </c>
      <c r="AD28" t="s">
        <v>36</v>
      </c>
      <c r="AF28" t="s">
        <v>38</v>
      </c>
    </row>
    <row r="29" spans="1:32">
      <c r="A29" t="s">
        <v>45</v>
      </c>
      <c r="C29" s="11">
        <v>42445.51</v>
      </c>
      <c r="D29" s="6"/>
      <c r="E29">
        <f t="shared" si="0"/>
        <v>19404.001624266635</v>
      </c>
      <c r="F29">
        <f t="shared" si="1"/>
        <v>19404</v>
      </c>
      <c r="G29">
        <f t="shared" si="4"/>
        <v>1.3471199999912642E-3</v>
      </c>
      <c r="J29">
        <f t="shared" si="5"/>
        <v>1.3471199999912642E-3</v>
      </c>
      <c r="O29">
        <f t="shared" si="2"/>
        <v>4.3789394949276042E-3</v>
      </c>
      <c r="Q29" s="2">
        <f t="shared" si="3"/>
        <v>27427.010000000002</v>
      </c>
      <c r="AB29">
        <v>12</v>
      </c>
      <c r="AD29" t="s">
        <v>44</v>
      </c>
      <c r="AF29" t="s">
        <v>38</v>
      </c>
    </row>
    <row r="30" spans="1:32">
      <c r="A30" t="s">
        <v>45</v>
      </c>
      <c r="C30" s="11">
        <v>42460.432999999997</v>
      </c>
      <c r="D30" s="6"/>
      <c r="E30">
        <f t="shared" si="0"/>
        <v>19421.994773341659</v>
      </c>
      <c r="F30">
        <f t="shared" si="1"/>
        <v>19422</v>
      </c>
      <c r="G30">
        <f t="shared" si="4"/>
        <v>-4.3348399995011277E-3</v>
      </c>
      <c r="J30">
        <f t="shared" si="5"/>
        <v>-4.3348399995011277E-3</v>
      </c>
      <c r="O30">
        <f t="shared" si="2"/>
        <v>4.3486360037952934E-3</v>
      </c>
      <c r="Q30" s="2">
        <f t="shared" si="3"/>
        <v>27441.932999999997</v>
      </c>
      <c r="AB30">
        <v>6</v>
      </c>
      <c r="AD30" t="s">
        <v>40</v>
      </c>
      <c r="AF30" t="s">
        <v>38</v>
      </c>
    </row>
    <row r="31" spans="1:32">
      <c r="A31" t="s">
        <v>45</v>
      </c>
      <c r="C31" s="11">
        <v>42460.438999999998</v>
      </c>
      <c r="D31" s="6"/>
      <c r="E31">
        <f t="shared" si="0"/>
        <v>19422.002007737861</v>
      </c>
      <c r="F31">
        <f t="shared" si="1"/>
        <v>19422</v>
      </c>
      <c r="G31">
        <f t="shared" si="4"/>
        <v>1.6651600017212331E-3</v>
      </c>
      <c r="J31">
        <f t="shared" si="5"/>
        <v>1.6651600017212331E-3</v>
      </c>
      <c r="O31">
        <f t="shared" si="2"/>
        <v>4.3486360037952934E-3</v>
      </c>
      <c r="Q31" s="2">
        <f t="shared" si="3"/>
        <v>27441.938999999998</v>
      </c>
      <c r="AB31">
        <v>6</v>
      </c>
      <c r="AD31" t="s">
        <v>44</v>
      </c>
      <c r="AF31" t="s">
        <v>38</v>
      </c>
    </row>
    <row r="32" spans="1:32">
      <c r="A32" t="s">
        <v>46</v>
      </c>
      <c r="C32" s="11">
        <v>42504.406000000003</v>
      </c>
      <c r="D32" s="6"/>
      <c r="E32">
        <f t="shared" si="0"/>
        <v>19475.014457337937</v>
      </c>
      <c r="F32">
        <f t="shared" si="1"/>
        <v>19475</v>
      </c>
      <c r="G32">
        <f t="shared" si="4"/>
        <v>1.1990500002866611E-2</v>
      </c>
      <c r="J32">
        <f t="shared" si="5"/>
        <v>1.1990500002866611E-2</v>
      </c>
      <c r="O32">
        <f t="shared" si="2"/>
        <v>4.2594090576834956E-3</v>
      </c>
      <c r="Q32" s="2">
        <f t="shared" si="3"/>
        <v>27485.906000000003</v>
      </c>
      <c r="AB32">
        <v>6</v>
      </c>
      <c r="AD32" t="s">
        <v>44</v>
      </c>
      <c r="AF32" t="s">
        <v>38</v>
      </c>
    </row>
    <row r="33" spans="1:32">
      <c r="A33" t="s">
        <v>46</v>
      </c>
      <c r="C33" s="11">
        <v>42528.447999999997</v>
      </c>
      <c r="D33" s="6"/>
      <c r="E33">
        <f t="shared" si="0"/>
        <v>19504.00268289994</v>
      </c>
      <c r="F33">
        <f t="shared" si="1"/>
        <v>19504</v>
      </c>
      <c r="G33">
        <f t="shared" si="4"/>
        <v>2.2251199989113957E-3</v>
      </c>
      <c r="J33">
        <f t="shared" si="5"/>
        <v>2.2251199989113957E-3</v>
      </c>
      <c r="O33">
        <f t="shared" si="2"/>
        <v>4.2105867664147742E-3</v>
      </c>
      <c r="Q33" s="2">
        <f t="shared" si="3"/>
        <v>27509.947999999997</v>
      </c>
      <c r="AB33">
        <v>6</v>
      </c>
      <c r="AD33" t="s">
        <v>40</v>
      </c>
      <c r="AF33" t="s">
        <v>38</v>
      </c>
    </row>
    <row r="34" spans="1:32">
      <c r="A34" t="s">
        <v>47</v>
      </c>
      <c r="C34" s="11">
        <v>42775.593000000001</v>
      </c>
      <c r="D34" s="6"/>
      <c r="E34">
        <f t="shared" si="0"/>
        <v>19801.993490924368</v>
      </c>
      <c r="F34">
        <f t="shared" si="1"/>
        <v>19802</v>
      </c>
      <c r="G34">
        <f t="shared" si="4"/>
        <v>-5.3984400001354516E-3</v>
      </c>
      <c r="J34">
        <f t="shared" si="5"/>
        <v>-5.3984400001354516E-3</v>
      </c>
      <c r="O34">
        <f t="shared" si="2"/>
        <v>3.7088956354465394E-3</v>
      </c>
      <c r="Q34" s="2">
        <f t="shared" si="3"/>
        <v>27757.093000000001</v>
      </c>
      <c r="AB34">
        <v>8</v>
      </c>
      <c r="AD34" t="s">
        <v>40</v>
      </c>
      <c r="AF34" t="s">
        <v>38</v>
      </c>
    </row>
    <row r="35" spans="1:32">
      <c r="A35" t="s">
        <v>49</v>
      </c>
      <c r="C35" s="11">
        <v>42835.307999999997</v>
      </c>
      <c r="D35" s="6"/>
      <c r="E35">
        <f t="shared" si="0"/>
        <v>19873.993819076572</v>
      </c>
      <c r="F35">
        <f t="shared" si="1"/>
        <v>19874</v>
      </c>
      <c r="G35">
        <f t="shared" si="4"/>
        <v>-5.126280004333239E-3</v>
      </c>
      <c r="J35">
        <f t="shared" si="5"/>
        <v>-5.126280004333239E-3</v>
      </c>
      <c r="O35">
        <f t="shared" si="2"/>
        <v>3.5876816709172962E-3</v>
      </c>
      <c r="Q35" s="2">
        <f t="shared" si="3"/>
        <v>27816.807999999997</v>
      </c>
      <c r="AB35">
        <v>7</v>
      </c>
      <c r="AD35" t="s">
        <v>48</v>
      </c>
      <c r="AF35" t="s">
        <v>38</v>
      </c>
    </row>
    <row r="36" spans="1:32">
      <c r="A36" t="s">
        <v>49</v>
      </c>
      <c r="C36" s="11">
        <v>42835.313000000002</v>
      </c>
      <c r="D36" s="6"/>
      <c r="E36">
        <f t="shared" si="0"/>
        <v>19873.999847740077</v>
      </c>
      <c r="F36">
        <f t="shared" si="1"/>
        <v>19874</v>
      </c>
      <c r="G36">
        <f t="shared" si="4"/>
        <v>-1.2627999967662618E-4</v>
      </c>
      <c r="J36">
        <f t="shared" si="5"/>
        <v>-1.2627999967662618E-4</v>
      </c>
      <c r="O36">
        <f t="shared" si="2"/>
        <v>3.5876816709172962E-3</v>
      </c>
      <c r="Q36" s="2">
        <f t="shared" si="3"/>
        <v>27816.813000000002</v>
      </c>
      <c r="AB36">
        <v>11</v>
      </c>
      <c r="AD36" t="s">
        <v>36</v>
      </c>
      <c r="AF36" t="s">
        <v>38</v>
      </c>
    </row>
    <row r="37" spans="1:32">
      <c r="A37" t="s">
        <v>50</v>
      </c>
      <c r="C37" s="11">
        <v>42840.288999999997</v>
      </c>
      <c r="D37" s="6"/>
      <c r="E37">
        <f t="shared" si="0"/>
        <v>19879.999573652913</v>
      </c>
      <c r="F37">
        <f t="shared" si="1"/>
        <v>19880</v>
      </c>
      <c r="G37">
        <f t="shared" si="4"/>
        <v>-3.5360000765649602E-4</v>
      </c>
      <c r="J37">
        <f t="shared" si="5"/>
        <v>-3.5360000765649602E-4</v>
      </c>
      <c r="O37">
        <f t="shared" si="2"/>
        <v>3.5775805072065306E-3</v>
      </c>
      <c r="Q37" s="2">
        <f t="shared" si="3"/>
        <v>27821.788999999997</v>
      </c>
      <c r="AB37">
        <v>6</v>
      </c>
      <c r="AD37" t="s">
        <v>48</v>
      </c>
      <c r="AF37" t="s">
        <v>38</v>
      </c>
    </row>
    <row r="38" spans="1:32">
      <c r="A38" t="s">
        <v>50</v>
      </c>
      <c r="C38" s="11">
        <v>42859.375999999997</v>
      </c>
      <c r="D38" s="6"/>
      <c r="E38">
        <f t="shared" si="0"/>
        <v>19903.013393688772</v>
      </c>
      <c r="F38">
        <f t="shared" si="1"/>
        <v>19903</v>
      </c>
      <c r="G38">
        <f t="shared" si="4"/>
        <v>1.1108339997008443E-2</v>
      </c>
      <c r="J38">
        <f t="shared" si="5"/>
        <v>1.1108339997008443E-2</v>
      </c>
      <c r="O38">
        <f t="shared" si="2"/>
        <v>3.5388593796485748E-3</v>
      </c>
      <c r="Q38" s="2">
        <f t="shared" si="3"/>
        <v>27840.875999999997</v>
      </c>
      <c r="AB38">
        <v>11</v>
      </c>
      <c r="AD38" t="s">
        <v>36</v>
      </c>
      <c r="AF38" t="s">
        <v>38</v>
      </c>
    </row>
    <row r="39" spans="1:32">
      <c r="A39" t="s">
        <v>50</v>
      </c>
      <c r="C39" s="11">
        <v>42864.336000000003</v>
      </c>
      <c r="D39" s="6"/>
      <c r="E39">
        <f t="shared" si="0"/>
        <v>19908.993827878428</v>
      </c>
      <c r="F39">
        <f t="shared" si="1"/>
        <v>19909</v>
      </c>
      <c r="G39">
        <f t="shared" si="4"/>
        <v>-5.1189799924031831E-3</v>
      </c>
      <c r="J39">
        <f t="shared" si="5"/>
        <v>-5.1189799924031831E-3</v>
      </c>
      <c r="O39">
        <f t="shared" si="2"/>
        <v>3.5287582159378092E-3</v>
      </c>
      <c r="Q39" s="2">
        <f t="shared" si="3"/>
        <v>27845.836000000003</v>
      </c>
      <c r="AB39">
        <v>8</v>
      </c>
      <c r="AD39" t="s">
        <v>48</v>
      </c>
      <c r="AF39" t="s">
        <v>38</v>
      </c>
    </row>
    <row r="40" spans="1:32">
      <c r="A40" t="s">
        <v>50</v>
      </c>
      <c r="C40" s="11">
        <v>42869.313000000002</v>
      </c>
      <c r="D40" s="6"/>
      <c r="E40">
        <f t="shared" si="0"/>
        <v>19914.994759523968</v>
      </c>
      <c r="F40">
        <f t="shared" si="1"/>
        <v>19915</v>
      </c>
      <c r="G40">
        <f t="shared" si="4"/>
        <v>-4.3462999965413474E-3</v>
      </c>
      <c r="J40">
        <f t="shared" si="5"/>
        <v>-4.3462999965413474E-3</v>
      </c>
      <c r="O40">
        <f t="shared" si="2"/>
        <v>3.5186570522270366E-3</v>
      </c>
      <c r="Q40" s="2">
        <f t="shared" si="3"/>
        <v>27850.813000000002</v>
      </c>
      <c r="AB40">
        <v>7</v>
      </c>
      <c r="AD40" t="s">
        <v>40</v>
      </c>
      <c r="AF40" t="s">
        <v>38</v>
      </c>
    </row>
    <row r="41" spans="1:32">
      <c r="A41" t="s">
        <v>50</v>
      </c>
      <c r="C41" s="11">
        <v>42869.322</v>
      </c>
      <c r="D41" s="6"/>
      <c r="E41">
        <f t="shared" si="0"/>
        <v>19915.005611118264</v>
      </c>
      <c r="F41">
        <f t="shared" si="1"/>
        <v>19915</v>
      </c>
      <c r="G41">
        <f t="shared" si="4"/>
        <v>4.6537000016542152E-3</v>
      </c>
      <c r="J41">
        <f t="shared" si="5"/>
        <v>4.6537000016542152E-3</v>
      </c>
      <c r="O41">
        <f t="shared" si="2"/>
        <v>3.5186570522270366E-3</v>
      </c>
      <c r="Q41" s="2">
        <f t="shared" si="3"/>
        <v>27850.822</v>
      </c>
      <c r="AB41">
        <v>7</v>
      </c>
      <c r="AD41" t="s">
        <v>48</v>
      </c>
      <c r="AF41" t="s">
        <v>38</v>
      </c>
    </row>
    <row r="42" spans="1:32">
      <c r="A42" t="s">
        <v>50</v>
      </c>
      <c r="C42" s="11">
        <v>42888.394</v>
      </c>
      <c r="D42" s="6"/>
      <c r="E42">
        <f t="shared" si="0"/>
        <v>19938.00134516363</v>
      </c>
      <c r="F42">
        <f t="shared" si="1"/>
        <v>19938</v>
      </c>
      <c r="G42">
        <f t="shared" si="4"/>
        <v>1.115639999625273E-3</v>
      </c>
      <c r="J42">
        <f t="shared" si="5"/>
        <v>1.115639999625273E-3</v>
      </c>
      <c r="O42">
        <f t="shared" si="2"/>
        <v>3.4799359246690878E-3</v>
      </c>
      <c r="Q42" s="2">
        <f t="shared" si="3"/>
        <v>27869.894</v>
      </c>
      <c r="AB42">
        <v>10</v>
      </c>
      <c r="AD42" t="s">
        <v>36</v>
      </c>
      <c r="AF42" t="s">
        <v>38</v>
      </c>
    </row>
    <row r="43" spans="1:32">
      <c r="A43" t="s">
        <v>51</v>
      </c>
      <c r="C43" s="11">
        <v>42922.385000000002</v>
      </c>
      <c r="D43" s="6"/>
      <c r="E43">
        <f t="shared" si="0"/>
        <v>19978.985405353229</v>
      </c>
      <c r="F43">
        <f t="shared" si="1"/>
        <v>19979</v>
      </c>
      <c r="G43">
        <f t="shared" si="4"/>
        <v>-1.2104379995435011E-2</v>
      </c>
      <c r="J43">
        <f t="shared" si="5"/>
        <v>-1.2104379995435011E-2</v>
      </c>
      <c r="O43">
        <f t="shared" si="2"/>
        <v>3.4109113059788282E-3</v>
      </c>
      <c r="Q43" s="2">
        <f t="shared" si="3"/>
        <v>27903.885000000002</v>
      </c>
      <c r="AB43">
        <v>8</v>
      </c>
      <c r="AD43" t="s">
        <v>36</v>
      </c>
      <c r="AF43" t="s">
        <v>38</v>
      </c>
    </row>
    <row r="44" spans="1:32">
      <c r="A44" t="s">
        <v>52</v>
      </c>
      <c r="C44" s="11">
        <v>43219.311000000002</v>
      </c>
      <c r="D44" s="6"/>
      <c r="E44">
        <f t="shared" si="0"/>
        <v>20336.998792892766</v>
      </c>
      <c r="F44">
        <f t="shared" si="1"/>
        <v>20337</v>
      </c>
      <c r="G44">
        <f t="shared" si="4"/>
        <v>-1.0011400008806959E-3</v>
      </c>
      <c r="J44">
        <f t="shared" si="5"/>
        <v>-1.0011400008806959E-3</v>
      </c>
      <c r="O44">
        <f t="shared" si="2"/>
        <v>2.8082085379028884E-3</v>
      </c>
      <c r="Q44" s="2">
        <f t="shared" si="3"/>
        <v>28200.811000000002</v>
      </c>
      <c r="AB44">
        <v>7</v>
      </c>
      <c r="AD44" t="s">
        <v>48</v>
      </c>
      <c r="AF44" t="s">
        <v>38</v>
      </c>
    </row>
    <row r="45" spans="1:32">
      <c r="A45" t="s">
        <v>53</v>
      </c>
      <c r="C45" s="11">
        <v>43544.430999999997</v>
      </c>
      <c r="D45" s="6"/>
      <c r="E45">
        <f t="shared" si="0"/>
        <v>20729.006608162745</v>
      </c>
      <c r="F45">
        <f t="shared" si="1"/>
        <v>20729</v>
      </c>
      <c r="G45">
        <f t="shared" si="4"/>
        <v>5.4806199914310127E-3</v>
      </c>
      <c r="J45">
        <f t="shared" si="5"/>
        <v>5.4806199914310127E-3</v>
      </c>
      <c r="O45">
        <f t="shared" si="2"/>
        <v>2.1482658421325893E-3</v>
      </c>
      <c r="Q45" s="2">
        <f t="shared" si="3"/>
        <v>28525.930999999997</v>
      </c>
      <c r="AB45">
        <v>6</v>
      </c>
      <c r="AD45" t="s">
        <v>36</v>
      </c>
      <c r="AF45" t="s">
        <v>38</v>
      </c>
    </row>
    <row r="46" spans="1:32">
      <c r="A46" t="s">
        <v>54</v>
      </c>
      <c r="C46" s="11">
        <v>43977.362999999998</v>
      </c>
      <c r="D46" s="6"/>
      <c r="E46">
        <f t="shared" si="0"/>
        <v>21251.006877234053</v>
      </c>
      <c r="F46">
        <f t="shared" si="1"/>
        <v>21251</v>
      </c>
      <c r="G46">
        <f t="shared" si="4"/>
        <v>5.7037799997488037E-3</v>
      </c>
      <c r="J46">
        <f t="shared" si="5"/>
        <v>5.7037799997488037E-3</v>
      </c>
      <c r="O46">
        <f t="shared" si="2"/>
        <v>1.2694645992956111E-3</v>
      </c>
      <c r="Q46" s="2">
        <f t="shared" si="3"/>
        <v>28958.862999999998</v>
      </c>
      <c r="AB46">
        <v>7</v>
      </c>
      <c r="AD46" t="s">
        <v>48</v>
      </c>
      <c r="AF46" t="s">
        <v>38</v>
      </c>
    </row>
    <row r="47" spans="1:32">
      <c r="A47" t="s">
        <v>54</v>
      </c>
      <c r="C47" s="11">
        <v>44001.413</v>
      </c>
      <c r="E47">
        <f t="shared" si="0"/>
        <v>21280.004748657662</v>
      </c>
      <c r="F47">
        <f t="shared" si="1"/>
        <v>21280</v>
      </c>
      <c r="G47">
        <f t="shared" si="4"/>
        <v>3.938399997423403E-3</v>
      </c>
      <c r="J47">
        <f t="shared" si="5"/>
        <v>3.938399997423403E-3</v>
      </c>
      <c r="O47">
        <f t="shared" si="2"/>
        <v>1.2206423080268897E-3</v>
      </c>
      <c r="Q47" s="2">
        <f t="shared" si="3"/>
        <v>28982.913</v>
      </c>
      <c r="AB47">
        <v>8</v>
      </c>
      <c r="AD47" t="s">
        <v>36</v>
      </c>
      <c r="AF47" t="s">
        <v>38</v>
      </c>
    </row>
    <row r="48" spans="1:32">
      <c r="A48" t="s">
        <v>55</v>
      </c>
      <c r="C48" s="11">
        <v>44341.451000000001</v>
      </c>
      <c r="E48">
        <f t="shared" si="0"/>
        <v>21689.999684339178</v>
      </c>
      <c r="F48">
        <f t="shared" si="1"/>
        <v>21690</v>
      </c>
      <c r="G48">
        <f t="shared" si="4"/>
        <v>-2.6179999986197799E-4</v>
      </c>
      <c r="J48">
        <f t="shared" si="5"/>
        <v>-2.6179999986197799E-4</v>
      </c>
      <c r="O48">
        <f t="shared" si="2"/>
        <v>5.303961211242797E-4</v>
      </c>
      <c r="Q48" s="2">
        <f t="shared" si="3"/>
        <v>29322.951000000001</v>
      </c>
      <c r="AB48">
        <v>10</v>
      </c>
      <c r="AD48" t="s">
        <v>36</v>
      </c>
      <c r="AF48" t="s">
        <v>38</v>
      </c>
    </row>
    <row r="49" spans="1:32">
      <c r="A49" t="s">
        <v>57</v>
      </c>
      <c r="C49" s="11">
        <v>44633.406999999999</v>
      </c>
      <c r="E49">
        <f t="shared" si="0"/>
        <v>22042.02058036207</v>
      </c>
      <c r="F49">
        <f t="shared" si="1"/>
        <v>22042</v>
      </c>
      <c r="G49">
        <f t="shared" si="4"/>
        <v>1.706875999661861E-2</v>
      </c>
      <c r="J49">
        <f t="shared" si="5"/>
        <v>1.706875999661861E-2</v>
      </c>
      <c r="O49">
        <f t="shared" si="2"/>
        <v>-6.2205483240887482E-5</v>
      </c>
      <c r="Q49" s="2">
        <f t="shared" si="3"/>
        <v>29614.906999999999</v>
      </c>
      <c r="AA49" t="s">
        <v>56</v>
      </c>
      <c r="AB49">
        <v>9</v>
      </c>
      <c r="AD49" t="s">
        <v>36</v>
      </c>
      <c r="AF49" t="s">
        <v>38</v>
      </c>
    </row>
    <row r="50" spans="1:32">
      <c r="A50" t="s">
        <v>58</v>
      </c>
      <c r="C50" s="11">
        <v>44642.428</v>
      </c>
      <c r="E50">
        <f t="shared" si="0"/>
        <v>22052.897495044497</v>
      </c>
      <c r="F50">
        <f t="shared" si="1"/>
        <v>22053</v>
      </c>
      <c r="J50" s="12">
        <v>-8.5014659998705611E-2</v>
      </c>
      <c r="O50">
        <f t="shared" si="2"/>
        <v>-8.0724283377298089E-5</v>
      </c>
      <c r="Q50" s="2">
        <f t="shared" si="3"/>
        <v>29623.928</v>
      </c>
      <c r="AA50" t="s">
        <v>56</v>
      </c>
      <c r="AB50">
        <v>7</v>
      </c>
      <c r="AD50" t="s">
        <v>36</v>
      </c>
      <c r="AF50" t="s">
        <v>38</v>
      </c>
    </row>
    <row r="51" spans="1:32">
      <c r="A51" t="s">
        <v>58</v>
      </c>
      <c r="C51" s="11">
        <v>44642.51</v>
      </c>
      <c r="E51">
        <f t="shared" si="0"/>
        <v>22052.996365125862</v>
      </c>
      <c r="F51">
        <f t="shared" si="1"/>
        <v>22053</v>
      </c>
      <c r="G51">
        <f t="shared" ref="G51:G82" si="6">+C51-(C$7+F51*C$8)</f>
        <v>-3.0146599965519272E-3</v>
      </c>
      <c r="J51">
        <f>+G51</f>
        <v>-3.0146599965519272E-3</v>
      </c>
      <c r="O51">
        <f t="shared" si="2"/>
        <v>-8.0724283377298089E-5</v>
      </c>
      <c r="Q51" s="2">
        <f t="shared" si="3"/>
        <v>29624.010000000002</v>
      </c>
      <c r="AA51" t="s">
        <v>56</v>
      </c>
      <c r="AB51">
        <v>8</v>
      </c>
      <c r="AD51" t="s">
        <v>36</v>
      </c>
      <c r="AF51" t="s">
        <v>38</v>
      </c>
    </row>
    <row r="52" spans="1:32">
      <c r="A52" t="s">
        <v>59</v>
      </c>
      <c r="C52" s="11">
        <v>44716.334999999999</v>
      </c>
      <c r="E52">
        <f t="shared" si="0"/>
        <v>22142.009581668386</v>
      </c>
      <c r="F52">
        <f t="shared" si="1"/>
        <v>22142</v>
      </c>
      <c r="G52">
        <f t="shared" si="6"/>
        <v>7.9467599935014732E-3</v>
      </c>
      <c r="J52">
        <f>+G52</f>
        <v>7.9467599935014732E-3</v>
      </c>
      <c r="O52">
        <f t="shared" si="2"/>
        <v>-2.3055821175371749E-4</v>
      </c>
      <c r="Q52" s="2">
        <f t="shared" si="3"/>
        <v>29697.834999999999</v>
      </c>
      <c r="AA52" t="s">
        <v>56</v>
      </c>
      <c r="AB52">
        <v>7</v>
      </c>
      <c r="AD52" t="s">
        <v>48</v>
      </c>
      <c r="AF52" t="s">
        <v>38</v>
      </c>
    </row>
    <row r="53" spans="1:32">
      <c r="A53" t="s">
        <v>61</v>
      </c>
      <c r="C53" s="11">
        <v>45022.360099999998</v>
      </c>
      <c r="E53">
        <f t="shared" ref="E53:E84" si="7">+(C53-C$7)/C$8</f>
        <v>22510.994051614183</v>
      </c>
      <c r="F53">
        <f t="shared" ref="F53:F84" si="8">ROUND(2*E53,0)/2</f>
        <v>22511</v>
      </c>
      <c r="G53">
        <f t="shared" si="6"/>
        <v>-4.9334200011799112E-3</v>
      </c>
      <c r="I53">
        <f>+G53</f>
        <v>-4.9334200011799112E-3</v>
      </c>
      <c r="O53">
        <f t="shared" ref="O53:O84" si="9">+C$11+C$12*F53</f>
        <v>-8.5177977996606785E-4</v>
      </c>
      <c r="Q53" s="2">
        <f t="shared" ref="Q53:Q84" si="10">+C53-15018.5</f>
        <v>30003.860099999998</v>
      </c>
      <c r="AA53" t="s">
        <v>60</v>
      </c>
      <c r="AF53" t="s">
        <v>62</v>
      </c>
    </row>
    <row r="54" spans="1:32">
      <c r="A54" t="s">
        <v>63</v>
      </c>
      <c r="C54" s="11">
        <v>45037.288</v>
      </c>
      <c r="E54">
        <f t="shared" si="7"/>
        <v>22528.993108779443</v>
      </c>
      <c r="F54">
        <f t="shared" si="8"/>
        <v>22529</v>
      </c>
      <c r="G54">
        <f t="shared" si="6"/>
        <v>-5.7153800007654354E-3</v>
      </c>
      <c r="J54">
        <f>+G54</f>
        <v>-5.7153800007654354E-3</v>
      </c>
      <c r="O54">
        <f t="shared" si="9"/>
        <v>-8.820832710983717E-4</v>
      </c>
      <c r="Q54" s="2">
        <f t="shared" si="10"/>
        <v>30018.788</v>
      </c>
      <c r="AA54" t="s">
        <v>56</v>
      </c>
      <c r="AB54">
        <v>8</v>
      </c>
      <c r="AD54" t="s">
        <v>48</v>
      </c>
      <c r="AF54" t="s">
        <v>38</v>
      </c>
    </row>
    <row r="55" spans="1:32">
      <c r="A55" t="s">
        <v>64</v>
      </c>
      <c r="C55" s="11">
        <v>45051.398999999998</v>
      </c>
      <c r="E55">
        <f t="shared" si="7"/>
        <v>22546.007202902456</v>
      </c>
      <c r="F55">
        <f t="shared" si="8"/>
        <v>22546</v>
      </c>
      <c r="G55">
        <f t="shared" si="6"/>
        <v>5.9738799973274581E-3</v>
      </c>
      <c r="N55">
        <f>+G55</f>
        <v>5.9738799973274581E-3</v>
      </c>
      <c r="O55">
        <f t="shared" si="9"/>
        <v>-9.1070323494555488E-4</v>
      </c>
      <c r="Q55" s="2">
        <f t="shared" si="10"/>
        <v>30032.898999999998</v>
      </c>
      <c r="AA55" t="s">
        <v>56</v>
      </c>
      <c r="AF55" t="s">
        <v>62</v>
      </c>
    </row>
    <row r="56" spans="1:32">
      <c r="A56" t="s">
        <v>66</v>
      </c>
      <c r="C56" s="11">
        <v>45406.36</v>
      </c>
      <c r="E56">
        <f t="shared" si="7"/>
        <v>22973.995287659007</v>
      </c>
      <c r="F56">
        <f t="shared" si="8"/>
        <v>22974</v>
      </c>
      <c r="G56">
        <f t="shared" si="6"/>
        <v>-3.9082799994503148E-3</v>
      </c>
      <c r="I56">
        <f>+G56</f>
        <v>-3.9082799994503148E-3</v>
      </c>
      <c r="O56">
        <f t="shared" si="9"/>
        <v>-1.6312529129804756E-3</v>
      </c>
      <c r="Q56" s="2">
        <f t="shared" si="10"/>
        <v>30387.86</v>
      </c>
      <c r="AA56" t="s">
        <v>65</v>
      </c>
      <c r="AF56" t="s">
        <v>62</v>
      </c>
    </row>
    <row r="57" spans="1:32">
      <c r="A57" t="s">
        <v>68</v>
      </c>
      <c r="C57" s="11">
        <v>45406.36</v>
      </c>
      <c r="E57">
        <f t="shared" si="7"/>
        <v>22973.995287659007</v>
      </c>
      <c r="F57">
        <f t="shared" si="8"/>
        <v>22974</v>
      </c>
      <c r="G57">
        <f t="shared" si="6"/>
        <v>-3.9082799994503148E-3</v>
      </c>
      <c r="J57">
        <f>+G57</f>
        <v>-3.9082799994503148E-3</v>
      </c>
      <c r="O57">
        <f t="shared" si="9"/>
        <v>-1.6312529129804756E-3</v>
      </c>
      <c r="Q57" s="2">
        <f t="shared" si="10"/>
        <v>30387.86</v>
      </c>
      <c r="AA57" t="s">
        <v>56</v>
      </c>
      <c r="AB57">
        <v>12</v>
      </c>
      <c r="AD57" t="s">
        <v>67</v>
      </c>
      <c r="AF57" t="s">
        <v>38</v>
      </c>
    </row>
    <row r="58" spans="1:32">
      <c r="A58" t="s">
        <v>69</v>
      </c>
      <c r="C58" s="11">
        <v>45440.379000000001</v>
      </c>
      <c r="E58">
        <f t="shared" si="7"/>
        <v>23015.01310836419</v>
      </c>
      <c r="F58">
        <f t="shared" si="8"/>
        <v>23015</v>
      </c>
      <c r="G58">
        <f t="shared" si="6"/>
        <v>1.0871699996641837E-2</v>
      </c>
      <c r="J58">
        <f>+G58</f>
        <v>1.0871699996641837E-2</v>
      </c>
      <c r="O58">
        <f t="shared" si="9"/>
        <v>-1.7002775316707353E-3</v>
      </c>
      <c r="Q58" s="2">
        <f t="shared" si="10"/>
        <v>30421.879000000001</v>
      </c>
      <c r="AA58" t="s">
        <v>56</v>
      </c>
      <c r="AB58">
        <v>8</v>
      </c>
      <c r="AD58" t="s">
        <v>67</v>
      </c>
      <c r="AF58" t="s">
        <v>38</v>
      </c>
    </row>
    <row r="59" spans="1:32">
      <c r="A59" t="s">
        <v>70</v>
      </c>
      <c r="C59" s="11">
        <v>46025.901400000002</v>
      </c>
      <c r="E59">
        <f t="shared" si="7"/>
        <v>23720.996612349296</v>
      </c>
      <c r="F59">
        <f t="shared" si="8"/>
        <v>23721</v>
      </c>
      <c r="G59">
        <f t="shared" si="6"/>
        <v>-2.8096199966967106E-3</v>
      </c>
      <c r="K59">
        <f>+G59</f>
        <v>-2.8096199966967106E-3</v>
      </c>
      <c r="O59">
        <f t="shared" si="9"/>
        <v>-2.8888477949713248E-3</v>
      </c>
      <c r="Q59" s="2">
        <f t="shared" si="10"/>
        <v>31007.401400000002</v>
      </c>
      <c r="AA59" t="s">
        <v>60</v>
      </c>
      <c r="AF59" t="s">
        <v>62</v>
      </c>
    </row>
    <row r="60" spans="1:32">
      <c r="A60" t="s">
        <v>71</v>
      </c>
      <c r="C60" s="11">
        <v>46025.901700000002</v>
      </c>
      <c r="E60">
        <f t="shared" si="7"/>
        <v>23720.996974069105</v>
      </c>
      <c r="F60">
        <f t="shared" si="8"/>
        <v>23721</v>
      </c>
      <c r="G60">
        <f t="shared" si="6"/>
        <v>-2.5096199969993904E-3</v>
      </c>
      <c r="K60">
        <f>+G60</f>
        <v>-2.5096199969993904E-3</v>
      </c>
      <c r="O60">
        <f t="shared" si="9"/>
        <v>-2.8888477949713248E-3</v>
      </c>
      <c r="Q60" s="2">
        <f t="shared" si="10"/>
        <v>31007.401700000002</v>
      </c>
      <c r="AA60" t="s">
        <v>60</v>
      </c>
      <c r="AF60" t="s">
        <v>62</v>
      </c>
    </row>
    <row r="61" spans="1:32">
      <c r="A61" t="s">
        <v>72</v>
      </c>
      <c r="C61" s="11">
        <v>46095.580999999998</v>
      </c>
      <c r="E61">
        <f t="shared" si="7"/>
        <v>23805.011584559201</v>
      </c>
      <c r="F61">
        <f t="shared" si="8"/>
        <v>23805</v>
      </c>
      <c r="G61">
        <f t="shared" si="6"/>
        <v>9.6078999995370395E-3</v>
      </c>
      <c r="N61">
        <f>+G61</f>
        <v>9.6078999995370395E-3</v>
      </c>
      <c r="O61">
        <f t="shared" si="9"/>
        <v>-3.0302640869220993E-3</v>
      </c>
      <c r="Q61" s="2">
        <f t="shared" si="10"/>
        <v>31077.080999999998</v>
      </c>
      <c r="AA61" t="s">
        <v>56</v>
      </c>
      <c r="AF61" t="s">
        <v>62</v>
      </c>
    </row>
    <row r="62" spans="1:32">
      <c r="A62" t="s">
        <v>72</v>
      </c>
      <c r="C62" s="11">
        <v>46120.44</v>
      </c>
      <c r="E62">
        <f t="shared" si="7"/>
        <v>23834.984893736731</v>
      </c>
      <c r="F62">
        <f t="shared" si="8"/>
        <v>23835</v>
      </c>
      <c r="G62">
        <f t="shared" si="6"/>
        <v>-1.2528699997346848E-2</v>
      </c>
      <c r="N62">
        <f>+G62</f>
        <v>-1.2528699997346848E-2</v>
      </c>
      <c r="O62">
        <f t="shared" si="9"/>
        <v>-3.0807699054759483E-3</v>
      </c>
      <c r="Q62" s="2">
        <f t="shared" si="10"/>
        <v>31101.940000000002</v>
      </c>
      <c r="AA62" t="s">
        <v>56</v>
      </c>
      <c r="AF62" t="s">
        <v>62</v>
      </c>
    </row>
    <row r="63" spans="1:32">
      <c r="A63" t="s">
        <v>70</v>
      </c>
      <c r="C63" s="11">
        <v>46143.672599999998</v>
      </c>
      <c r="E63">
        <f t="shared" si="7"/>
        <v>23862.997199251738</v>
      </c>
      <c r="F63">
        <f t="shared" si="8"/>
        <v>23863</v>
      </c>
      <c r="G63">
        <f t="shared" si="6"/>
        <v>-2.3228600039146841E-3</v>
      </c>
      <c r="K63">
        <f>+G63</f>
        <v>-2.3228600039146841E-3</v>
      </c>
      <c r="O63">
        <f t="shared" si="9"/>
        <v>-3.127908669459542E-3</v>
      </c>
      <c r="Q63" s="2">
        <f t="shared" si="10"/>
        <v>31125.172599999998</v>
      </c>
      <c r="AA63" t="s">
        <v>60</v>
      </c>
      <c r="AF63" t="s">
        <v>62</v>
      </c>
    </row>
    <row r="64" spans="1:32">
      <c r="A64" t="s">
        <v>73</v>
      </c>
      <c r="C64" s="11">
        <v>46465.464</v>
      </c>
      <c r="E64">
        <f t="shared" si="7"/>
        <v>24250.991612658079</v>
      </c>
      <c r="F64">
        <f t="shared" si="8"/>
        <v>24251</v>
      </c>
      <c r="G64">
        <f t="shared" si="6"/>
        <v>-6.9562200005748309E-3</v>
      </c>
      <c r="I64">
        <f>+G64</f>
        <v>-6.9562200005748309E-3</v>
      </c>
      <c r="O64">
        <f t="shared" si="9"/>
        <v>-3.7811172560893308E-3</v>
      </c>
      <c r="Q64" s="2">
        <f t="shared" si="10"/>
        <v>31446.964</v>
      </c>
      <c r="AA64" t="s">
        <v>56</v>
      </c>
      <c r="AF64" t="s">
        <v>62</v>
      </c>
    </row>
    <row r="65" spans="1:32">
      <c r="A65" t="s">
        <v>73</v>
      </c>
      <c r="C65" s="11">
        <v>46466.302000000003</v>
      </c>
      <c r="E65">
        <f t="shared" si="7"/>
        <v>24252.002016660288</v>
      </c>
      <c r="F65">
        <f t="shared" si="8"/>
        <v>24252</v>
      </c>
      <c r="G65">
        <f t="shared" si="6"/>
        <v>1.6725600071367808E-3</v>
      </c>
      <c r="I65">
        <f>+G65</f>
        <v>1.6725600071367808E-3</v>
      </c>
      <c r="O65">
        <f t="shared" si="9"/>
        <v>-3.7828007833744584E-3</v>
      </c>
      <c r="Q65" s="2">
        <f t="shared" si="10"/>
        <v>31447.802000000003</v>
      </c>
      <c r="AA65" t="s">
        <v>56</v>
      </c>
      <c r="AF65" t="s">
        <v>62</v>
      </c>
    </row>
    <row r="66" spans="1:32">
      <c r="A66" t="s">
        <v>74</v>
      </c>
      <c r="C66" s="11">
        <v>46490.353000000003</v>
      </c>
      <c r="E66">
        <f t="shared" si="7"/>
        <v>24281.001093816594</v>
      </c>
      <c r="F66">
        <f t="shared" si="8"/>
        <v>24281</v>
      </c>
      <c r="G66">
        <f t="shared" si="6"/>
        <v>9.0718000137712806E-4</v>
      </c>
      <c r="N66">
        <f>+G66</f>
        <v>9.0718000137712806E-4</v>
      </c>
      <c r="O66">
        <f t="shared" si="9"/>
        <v>-3.8316230746431798E-3</v>
      </c>
      <c r="Q66" s="2">
        <f t="shared" si="10"/>
        <v>31471.853000000003</v>
      </c>
      <c r="AA66" t="s">
        <v>56</v>
      </c>
      <c r="AF66" t="s">
        <v>62</v>
      </c>
    </row>
    <row r="67" spans="1:32">
      <c r="A67" t="s">
        <v>74</v>
      </c>
      <c r="C67" s="11">
        <v>46490.36</v>
      </c>
      <c r="E67">
        <f t="shared" si="7"/>
        <v>24281.009533945486</v>
      </c>
      <c r="F67">
        <f t="shared" si="8"/>
        <v>24281</v>
      </c>
      <c r="G67">
        <f t="shared" si="6"/>
        <v>7.9071799991652369E-3</v>
      </c>
      <c r="N67">
        <f>+G67</f>
        <v>7.9071799991652369E-3</v>
      </c>
      <c r="O67">
        <f t="shared" si="9"/>
        <v>-3.8316230746431798E-3</v>
      </c>
      <c r="Q67" s="2">
        <f t="shared" si="10"/>
        <v>31471.86</v>
      </c>
      <c r="AA67" t="s">
        <v>56</v>
      </c>
      <c r="AF67" t="s">
        <v>62</v>
      </c>
    </row>
    <row r="68" spans="1:32">
      <c r="A68" t="s">
        <v>76</v>
      </c>
      <c r="C68" s="11">
        <v>46884.309000000001</v>
      </c>
      <c r="E68">
        <f t="shared" si="7"/>
        <v>24756.006725191164</v>
      </c>
      <c r="F68">
        <f t="shared" si="8"/>
        <v>24756</v>
      </c>
      <c r="G68">
        <f t="shared" si="6"/>
        <v>5.5776799999875948E-3</v>
      </c>
      <c r="J68">
        <f>+G68</f>
        <v>5.5776799999875948E-3</v>
      </c>
      <c r="O68">
        <f t="shared" si="9"/>
        <v>-4.6312985350791258E-3</v>
      </c>
      <c r="Q68" s="2">
        <f t="shared" si="10"/>
        <v>31865.809000000001</v>
      </c>
      <c r="AA68" t="s">
        <v>56</v>
      </c>
      <c r="AB68">
        <v>10</v>
      </c>
      <c r="AD68" t="s">
        <v>75</v>
      </c>
      <c r="AF68" t="s">
        <v>38</v>
      </c>
    </row>
    <row r="69" spans="1:32">
      <c r="A69" t="s">
        <v>77</v>
      </c>
      <c r="C69" s="11">
        <v>46903.37</v>
      </c>
      <c r="E69">
        <f t="shared" si="7"/>
        <v>24778.989196176837</v>
      </c>
      <c r="F69">
        <f t="shared" si="8"/>
        <v>24779</v>
      </c>
      <c r="G69">
        <f t="shared" si="6"/>
        <v>-8.9603799933684058E-3</v>
      </c>
      <c r="I69">
        <f>+G69</f>
        <v>-8.9603799933684058E-3</v>
      </c>
      <c r="O69">
        <f t="shared" si="9"/>
        <v>-4.6700196626370816E-3</v>
      </c>
      <c r="Q69" s="2">
        <f t="shared" si="10"/>
        <v>31884.870000000003</v>
      </c>
      <c r="AA69" t="s">
        <v>56</v>
      </c>
      <c r="AF69" t="s">
        <v>62</v>
      </c>
    </row>
    <row r="70" spans="1:32">
      <c r="A70" t="s">
        <v>78</v>
      </c>
      <c r="C70" s="11">
        <v>46908.3508</v>
      </c>
      <c r="E70">
        <f t="shared" si="7"/>
        <v>24784.994709606635</v>
      </c>
      <c r="F70">
        <f t="shared" si="8"/>
        <v>24785</v>
      </c>
      <c r="G70">
        <f t="shared" si="6"/>
        <v>-4.3876999989151955E-3</v>
      </c>
      <c r="J70">
        <f>+G70</f>
        <v>-4.3876999989151955E-3</v>
      </c>
      <c r="O70">
        <f t="shared" si="9"/>
        <v>-4.6801208263478472E-3</v>
      </c>
      <c r="Q70" s="2">
        <f t="shared" si="10"/>
        <v>31889.8508</v>
      </c>
      <c r="AA70" t="s">
        <v>60</v>
      </c>
      <c r="AB70">
        <v>4</v>
      </c>
      <c r="AD70" t="s">
        <v>40</v>
      </c>
      <c r="AF70" t="s">
        <v>38</v>
      </c>
    </row>
    <row r="71" spans="1:32">
      <c r="A71" t="s">
        <v>79</v>
      </c>
      <c r="C71" s="11">
        <v>46913.345000000001</v>
      </c>
      <c r="E71">
        <f t="shared" si="7"/>
        <v>24791.016379854609</v>
      </c>
      <c r="F71">
        <f t="shared" si="8"/>
        <v>24791</v>
      </c>
      <c r="G71">
        <f t="shared" si="6"/>
        <v>1.358497999899555E-2</v>
      </c>
      <c r="N71">
        <f>+G71</f>
        <v>1.358497999899555E-2</v>
      </c>
      <c r="O71">
        <f t="shared" si="9"/>
        <v>-4.6902219900586198E-3</v>
      </c>
      <c r="Q71" s="2">
        <f t="shared" si="10"/>
        <v>31894.845000000001</v>
      </c>
      <c r="AA71" t="s">
        <v>56</v>
      </c>
      <c r="AF71" t="s">
        <v>62</v>
      </c>
    </row>
    <row r="72" spans="1:32">
      <c r="A72" t="s">
        <v>76</v>
      </c>
      <c r="C72" s="11">
        <v>46952.315999999999</v>
      </c>
      <c r="E72">
        <f t="shared" si="7"/>
        <v>24838.004988887846</v>
      </c>
      <c r="F72">
        <f t="shared" si="8"/>
        <v>24838</v>
      </c>
      <c r="G72">
        <f t="shared" si="6"/>
        <v>4.1376399967703037E-3</v>
      </c>
      <c r="J72">
        <f>+G72</f>
        <v>4.1376399967703037E-3</v>
      </c>
      <c r="O72">
        <f t="shared" si="9"/>
        <v>-4.769347772459652E-3</v>
      </c>
      <c r="Q72" s="2">
        <f t="shared" si="10"/>
        <v>31933.815999999999</v>
      </c>
      <c r="AA72" t="s">
        <v>56</v>
      </c>
      <c r="AB72">
        <v>5</v>
      </c>
      <c r="AD72" t="s">
        <v>75</v>
      </c>
      <c r="AF72" t="s">
        <v>38</v>
      </c>
    </row>
    <row r="73" spans="1:32">
      <c r="A73" t="s">
        <v>80</v>
      </c>
      <c r="C73" s="11">
        <v>47195.32</v>
      </c>
      <c r="E73">
        <f t="shared" si="7"/>
        <v>25131.002857803531</v>
      </c>
      <c r="F73">
        <f t="shared" si="8"/>
        <v>25131</v>
      </c>
      <c r="G73">
        <f t="shared" si="6"/>
        <v>2.3701800018898211E-3</v>
      </c>
      <c r="J73">
        <f>+G73</f>
        <v>2.3701800018898211E-3</v>
      </c>
      <c r="O73">
        <f t="shared" si="9"/>
        <v>-5.2626212670022487E-3</v>
      </c>
      <c r="Q73" s="2">
        <f t="shared" si="10"/>
        <v>32176.82</v>
      </c>
      <c r="AA73" t="s">
        <v>56</v>
      </c>
      <c r="AB73">
        <v>9</v>
      </c>
      <c r="AD73" t="s">
        <v>36</v>
      </c>
      <c r="AF73" t="s">
        <v>38</v>
      </c>
    </row>
    <row r="74" spans="1:32">
      <c r="A74" t="s">
        <v>70</v>
      </c>
      <c r="C74" s="11">
        <v>47202.777399999999</v>
      </c>
      <c r="E74">
        <f t="shared" si="7"/>
        <v>25139.994488836976</v>
      </c>
      <c r="F74">
        <f t="shared" si="8"/>
        <v>25140</v>
      </c>
      <c r="G74">
        <f t="shared" si="6"/>
        <v>-4.5708000034210272E-3</v>
      </c>
      <c r="K74">
        <f>+G74</f>
        <v>-4.5708000034210272E-3</v>
      </c>
      <c r="O74">
        <f t="shared" si="9"/>
        <v>-5.2777730125683972E-3</v>
      </c>
      <c r="Q74" s="2">
        <f t="shared" si="10"/>
        <v>32184.277399999999</v>
      </c>
      <c r="AA74" t="s">
        <v>60</v>
      </c>
      <c r="AF74" t="s">
        <v>62</v>
      </c>
    </row>
    <row r="75" spans="1:32">
      <c r="A75" t="s">
        <v>81</v>
      </c>
      <c r="C75" s="11">
        <v>47210.252999999997</v>
      </c>
      <c r="E75">
        <f t="shared" si="7"/>
        <v>25149.008064205551</v>
      </c>
      <c r="F75">
        <f t="shared" si="8"/>
        <v>25149</v>
      </c>
      <c r="G75">
        <f t="shared" si="6"/>
        <v>6.6882199971587397E-3</v>
      </c>
      <c r="J75">
        <f>+G75</f>
        <v>6.6882199971587397E-3</v>
      </c>
      <c r="O75">
        <f t="shared" si="9"/>
        <v>-5.2929247581345526E-3</v>
      </c>
      <c r="Q75" s="2">
        <f t="shared" si="10"/>
        <v>32191.752999999997</v>
      </c>
      <c r="AA75" t="s">
        <v>56</v>
      </c>
      <c r="AB75">
        <v>6</v>
      </c>
      <c r="AD75" t="s">
        <v>75</v>
      </c>
      <c r="AF75" t="s">
        <v>38</v>
      </c>
    </row>
    <row r="76" spans="1:32">
      <c r="A76" t="s">
        <v>70</v>
      </c>
      <c r="C76" s="11">
        <v>47241.758000000002</v>
      </c>
      <c r="E76">
        <f t="shared" si="7"/>
        <v>25186.994672904133</v>
      </c>
      <c r="F76">
        <f t="shared" si="8"/>
        <v>25187</v>
      </c>
      <c r="G76">
        <f t="shared" si="6"/>
        <v>-4.418140000780113E-3</v>
      </c>
      <c r="K76">
        <f>+G76</f>
        <v>-4.418140000780113E-3</v>
      </c>
      <c r="O76">
        <f t="shared" si="9"/>
        <v>-5.3568987949694294E-3</v>
      </c>
      <c r="Q76" s="2">
        <f t="shared" si="10"/>
        <v>32223.258000000002</v>
      </c>
      <c r="AA76" t="s">
        <v>60</v>
      </c>
      <c r="AF76" t="s">
        <v>62</v>
      </c>
    </row>
    <row r="77" spans="1:32">
      <c r="A77" t="s">
        <v>82</v>
      </c>
      <c r="C77" s="11">
        <v>47263.326999999997</v>
      </c>
      <c r="E77">
        <f t="shared" si="7"/>
        <v>25213.001121500209</v>
      </c>
      <c r="F77">
        <f t="shared" si="8"/>
        <v>25213</v>
      </c>
      <c r="G77">
        <f t="shared" si="6"/>
        <v>9.3013999867253006E-4</v>
      </c>
      <c r="I77">
        <f>+G77</f>
        <v>9.3013999867253006E-4</v>
      </c>
      <c r="O77">
        <f t="shared" si="9"/>
        <v>-5.400670504382768E-3</v>
      </c>
      <c r="Q77" s="2">
        <f t="shared" si="10"/>
        <v>32244.826999999997</v>
      </c>
      <c r="AA77" t="s">
        <v>56</v>
      </c>
      <c r="AF77" t="s">
        <v>62</v>
      </c>
    </row>
    <row r="78" spans="1:32">
      <c r="A78" t="s">
        <v>84</v>
      </c>
      <c r="C78" s="11">
        <v>47559.404000000002</v>
      </c>
      <c r="E78">
        <f t="shared" si="7"/>
        <v>25569.990841977855</v>
      </c>
      <c r="F78">
        <f t="shared" si="8"/>
        <v>25570</v>
      </c>
      <c r="G78">
        <f t="shared" si="6"/>
        <v>-7.5953999985358678E-3</v>
      </c>
      <c r="J78">
        <f>+G78</f>
        <v>-7.5953999985358678E-3</v>
      </c>
      <c r="O78">
        <f t="shared" si="9"/>
        <v>-6.0016897451735732E-3</v>
      </c>
      <c r="Q78" s="2">
        <f t="shared" si="10"/>
        <v>32540.904000000002</v>
      </c>
      <c r="AA78" t="s">
        <v>56</v>
      </c>
      <c r="AB78">
        <v>8</v>
      </c>
      <c r="AD78" t="s">
        <v>83</v>
      </c>
      <c r="AF78" t="s">
        <v>38</v>
      </c>
    </row>
    <row r="79" spans="1:32">
      <c r="A79" t="s">
        <v>71</v>
      </c>
      <c r="C79" s="11">
        <v>47567.699800000002</v>
      </c>
      <c r="E79">
        <f t="shared" si="7"/>
        <v>25579.993359306587</v>
      </c>
      <c r="F79">
        <f t="shared" si="8"/>
        <v>25580</v>
      </c>
      <c r="G79">
        <f t="shared" si="6"/>
        <v>-5.5075999989639968E-3</v>
      </c>
      <c r="K79">
        <f>+G79</f>
        <v>-5.5075999989639968E-3</v>
      </c>
      <c r="O79">
        <f t="shared" si="9"/>
        <v>-6.0185250180248562E-3</v>
      </c>
      <c r="Q79" s="2">
        <f t="shared" si="10"/>
        <v>32549.199800000002</v>
      </c>
      <c r="AA79" t="s">
        <v>60</v>
      </c>
      <c r="AF79" t="s">
        <v>62</v>
      </c>
    </row>
    <row r="80" spans="1:32">
      <c r="A80" t="s">
        <v>84</v>
      </c>
      <c r="C80" s="11">
        <v>47568.536</v>
      </c>
      <c r="E80">
        <f t="shared" si="7"/>
        <v>25581.001592989927</v>
      </c>
      <c r="F80">
        <f t="shared" si="8"/>
        <v>25581</v>
      </c>
      <c r="G80">
        <f t="shared" si="6"/>
        <v>1.3211800032877363E-3</v>
      </c>
      <c r="J80">
        <f>+G80</f>
        <v>1.3211800032877363E-3</v>
      </c>
      <c r="O80">
        <f t="shared" si="9"/>
        <v>-6.0202085453099838E-3</v>
      </c>
      <c r="Q80" s="2">
        <f t="shared" si="10"/>
        <v>32550.036</v>
      </c>
      <c r="AA80" t="s">
        <v>56</v>
      </c>
      <c r="AB80">
        <v>6</v>
      </c>
      <c r="AD80" t="s">
        <v>36</v>
      </c>
      <c r="AF80" t="s">
        <v>38</v>
      </c>
    </row>
    <row r="81" spans="1:32">
      <c r="A81" t="s">
        <v>85</v>
      </c>
      <c r="C81" s="11">
        <v>47929.317999999999</v>
      </c>
      <c r="E81">
        <f t="shared" si="7"/>
        <v>26016.008247790414</v>
      </c>
      <c r="F81">
        <f t="shared" si="8"/>
        <v>26016</v>
      </c>
      <c r="G81">
        <f t="shared" si="6"/>
        <v>6.8404799967538565E-3</v>
      </c>
      <c r="J81">
        <f>+G81</f>
        <v>6.8404799967538565E-3</v>
      </c>
      <c r="O81">
        <f t="shared" si="9"/>
        <v>-6.7525429143408047E-3</v>
      </c>
      <c r="Q81" s="2">
        <f t="shared" si="10"/>
        <v>32910.817999999999</v>
      </c>
      <c r="AA81" t="s">
        <v>56</v>
      </c>
      <c r="AB81">
        <v>10</v>
      </c>
      <c r="AD81" t="s">
        <v>36</v>
      </c>
      <c r="AF81" t="s">
        <v>38</v>
      </c>
    </row>
    <row r="82" spans="1:32">
      <c r="A82" t="s">
        <v>86</v>
      </c>
      <c r="C82" s="11">
        <v>47943.409</v>
      </c>
      <c r="E82">
        <f t="shared" si="7"/>
        <v>26032.998227259439</v>
      </c>
      <c r="F82">
        <f t="shared" si="8"/>
        <v>26033</v>
      </c>
      <c r="G82">
        <f t="shared" si="6"/>
        <v>-1.4702600019518286E-3</v>
      </c>
      <c r="I82">
        <f>+G82</f>
        <v>-1.4702600019518286E-3</v>
      </c>
      <c r="O82">
        <f t="shared" si="9"/>
        <v>-6.7811628781879879E-3</v>
      </c>
      <c r="Q82" s="2">
        <f t="shared" si="10"/>
        <v>32924.909</v>
      </c>
      <c r="AA82" t="s">
        <v>56</v>
      </c>
      <c r="AF82" t="s">
        <v>62</v>
      </c>
    </row>
    <row r="83" spans="1:32">
      <c r="A83" t="s">
        <v>87</v>
      </c>
      <c r="C83" s="11">
        <v>47971.602099999996</v>
      </c>
      <c r="E83">
        <f t="shared" si="7"/>
        <v>26066.99156983045</v>
      </c>
      <c r="F83">
        <f t="shared" si="8"/>
        <v>26067</v>
      </c>
      <c r="G83">
        <f t="shared" ref="G83:G98" si="11">+C83-(C$7+F83*C$8)</f>
        <v>-6.9917400032863952E-3</v>
      </c>
      <c r="K83">
        <f>+G83</f>
        <v>-6.9917400032863952E-3</v>
      </c>
      <c r="O83">
        <f t="shared" si="9"/>
        <v>-6.8384028058823473E-3</v>
      </c>
      <c r="Q83" s="2">
        <f t="shared" si="10"/>
        <v>32953.102099999996</v>
      </c>
      <c r="AA83" t="s">
        <v>60</v>
      </c>
      <c r="AF83" t="s">
        <v>62</v>
      </c>
    </row>
    <row r="84" spans="1:32">
      <c r="A84" t="s">
        <v>88</v>
      </c>
      <c r="C84" s="11">
        <v>48011.415000000001</v>
      </c>
      <c r="E84">
        <f t="shared" si="7"/>
        <v>26114.995285223427</v>
      </c>
      <c r="F84">
        <f t="shared" si="8"/>
        <v>26115</v>
      </c>
      <c r="G84">
        <f t="shared" si="11"/>
        <v>-3.9102999944589101E-3</v>
      </c>
      <c r="J84">
        <f>+G84</f>
        <v>-3.9102999944589101E-3</v>
      </c>
      <c r="O84">
        <f t="shared" si="9"/>
        <v>-6.9192121155685071E-3</v>
      </c>
      <c r="Q84" s="2">
        <f t="shared" si="10"/>
        <v>32992.915000000001</v>
      </c>
      <c r="AA84" t="s">
        <v>56</v>
      </c>
      <c r="AB84">
        <v>7</v>
      </c>
      <c r="AD84" t="s">
        <v>36</v>
      </c>
      <c r="AF84" t="s">
        <v>38</v>
      </c>
    </row>
    <row r="85" spans="1:32">
      <c r="A85" t="s">
        <v>90</v>
      </c>
      <c r="C85" s="11">
        <v>48332.385000000002</v>
      </c>
      <c r="E85">
        <f t="shared" ref="E85:E98" si="12">+(C85-C$7)/C$8</f>
        <v>26501.999309790375</v>
      </c>
      <c r="F85">
        <f t="shared" ref="F85:F98" si="13">ROUND(2*E85,0)/2</f>
        <v>26502</v>
      </c>
      <c r="G85">
        <f t="shared" si="11"/>
        <v>-5.724400034523569E-4</v>
      </c>
      <c r="J85">
        <f>+G85</f>
        <v>-5.724400034523569E-4</v>
      </c>
      <c r="O85">
        <f t="shared" ref="O85:O98" si="14">+C$11+C$12*F85</f>
        <v>-7.5707371749131613E-3</v>
      </c>
      <c r="Q85" s="2">
        <f t="shared" ref="Q85:Q98" si="15">+C85-15018.5</f>
        <v>33313.885000000002</v>
      </c>
      <c r="AA85" t="s">
        <v>56</v>
      </c>
      <c r="AB85">
        <v>9</v>
      </c>
      <c r="AD85" t="s">
        <v>89</v>
      </c>
      <c r="AF85" t="s">
        <v>38</v>
      </c>
    </row>
    <row r="86" spans="1:32">
      <c r="A86" t="s">
        <v>90</v>
      </c>
      <c r="C86" s="11">
        <v>48361.408000000003</v>
      </c>
      <c r="E86">
        <f t="shared" si="12"/>
        <v>26536.993289928727</v>
      </c>
      <c r="F86">
        <f t="shared" si="13"/>
        <v>26537</v>
      </c>
      <c r="G86">
        <f t="shared" si="11"/>
        <v>-5.5651399961789139E-3</v>
      </c>
      <c r="J86">
        <f>+G86</f>
        <v>-5.5651399961789139E-3</v>
      </c>
      <c r="O86">
        <f t="shared" si="14"/>
        <v>-7.6296606298926553E-3</v>
      </c>
      <c r="Q86" s="2">
        <f t="shared" si="15"/>
        <v>33342.908000000003</v>
      </c>
      <c r="AA86" t="s">
        <v>56</v>
      </c>
      <c r="AB86">
        <v>6</v>
      </c>
      <c r="AD86" t="s">
        <v>36</v>
      </c>
      <c r="AF86" t="s">
        <v>38</v>
      </c>
    </row>
    <row r="87" spans="1:32">
      <c r="A87" t="s">
        <v>91</v>
      </c>
      <c r="C87" s="11">
        <v>48653.347000000002</v>
      </c>
      <c r="D87">
        <v>4.0000000000000001E-3</v>
      </c>
      <c r="E87">
        <f t="shared" si="12"/>
        <v>26888.993688495728</v>
      </c>
      <c r="F87">
        <f t="shared" si="13"/>
        <v>26889</v>
      </c>
      <c r="G87">
        <f t="shared" si="11"/>
        <v>-5.234579999523703E-3</v>
      </c>
      <c r="J87">
        <f>+G87</f>
        <v>-5.234579999523703E-3</v>
      </c>
      <c r="O87">
        <f t="shared" si="14"/>
        <v>-8.2222622342578225E-3</v>
      </c>
      <c r="Q87" s="2">
        <f t="shared" si="15"/>
        <v>33634.847000000002</v>
      </c>
      <c r="AA87" t="s">
        <v>56</v>
      </c>
      <c r="AB87">
        <v>11</v>
      </c>
      <c r="AD87" t="s">
        <v>36</v>
      </c>
      <c r="AF87" t="s">
        <v>38</v>
      </c>
    </row>
    <row r="88" spans="1:32">
      <c r="A88" t="s">
        <v>92</v>
      </c>
      <c r="C88" s="11">
        <v>48682.36</v>
      </c>
      <c r="E88">
        <f t="shared" si="12"/>
        <v>26923.975611307083</v>
      </c>
      <c r="F88">
        <f t="shared" si="13"/>
        <v>26924</v>
      </c>
      <c r="G88">
        <f t="shared" si="11"/>
        <v>-2.0227279994287528E-2</v>
      </c>
      <c r="I88">
        <f>+G88</f>
        <v>-2.0227279994287528E-2</v>
      </c>
      <c r="O88">
        <f t="shared" si="14"/>
        <v>-8.2811856892373095E-3</v>
      </c>
      <c r="Q88" s="2">
        <f t="shared" si="15"/>
        <v>33663.86</v>
      </c>
      <c r="AA88" t="s">
        <v>56</v>
      </c>
      <c r="AF88" t="s">
        <v>62</v>
      </c>
    </row>
    <row r="89" spans="1:32">
      <c r="A89" t="s">
        <v>92</v>
      </c>
      <c r="C89" s="11">
        <v>48686.521999999997</v>
      </c>
      <c r="E89">
        <f t="shared" si="12"/>
        <v>26928.993870802507</v>
      </c>
      <c r="F89">
        <f t="shared" si="13"/>
        <v>26929</v>
      </c>
      <c r="G89">
        <f t="shared" si="11"/>
        <v>-5.0833800050895661E-3</v>
      </c>
      <c r="I89">
        <f>+G89</f>
        <v>-5.0833800050895661E-3</v>
      </c>
      <c r="O89">
        <f t="shared" si="14"/>
        <v>-8.2896033256629545E-3</v>
      </c>
      <c r="Q89" s="2">
        <f t="shared" si="15"/>
        <v>33668.021999999997</v>
      </c>
      <c r="AA89" t="s">
        <v>56</v>
      </c>
      <c r="AF89" t="s">
        <v>62</v>
      </c>
    </row>
    <row r="90" spans="1:32">
      <c r="A90" t="s">
        <v>93</v>
      </c>
      <c r="C90" s="11">
        <v>48692.322</v>
      </c>
      <c r="D90">
        <v>5.0000000000000001E-3</v>
      </c>
      <c r="E90">
        <f t="shared" si="12"/>
        <v>26935.987120459762</v>
      </c>
      <c r="F90">
        <f t="shared" si="13"/>
        <v>26936</v>
      </c>
      <c r="G90">
        <f t="shared" si="11"/>
        <v>-1.0681920000934042E-2</v>
      </c>
      <c r="J90">
        <f>+G90</f>
        <v>-1.0681920000934042E-2</v>
      </c>
      <c r="O90">
        <f t="shared" si="14"/>
        <v>-8.3013880166588547E-3</v>
      </c>
      <c r="Q90" s="2">
        <f t="shared" si="15"/>
        <v>33673.822</v>
      </c>
      <c r="AA90" t="s">
        <v>56</v>
      </c>
      <c r="AB90">
        <v>10</v>
      </c>
      <c r="AD90" t="s">
        <v>36</v>
      </c>
      <c r="AF90" t="s">
        <v>38</v>
      </c>
    </row>
    <row r="91" spans="1:32">
      <c r="A91" t="s">
        <v>93</v>
      </c>
      <c r="C91" s="11">
        <v>48721.351600000002</v>
      </c>
      <c r="D91">
        <v>6.9999999999999999E-4</v>
      </c>
      <c r="E91">
        <f t="shared" si="12"/>
        <v>26970.989058433934</v>
      </c>
      <c r="F91">
        <f t="shared" si="13"/>
        <v>26971</v>
      </c>
      <c r="G91">
        <f t="shared" si="11"/>
        <v>-9.0746199930435978E-3</v>
      </c>
      <c r="J91">
        <f>+G91</f>
        <v>-9.0746199930435978E-3</v>
      </c>
      <c r="O91">
        <f t="shared" si="14"/>
        <v>-8.3603114716383417E-3</v>
      </c>
      <c r="Q91" s="2">
        <f t="shared" si="15"/>
        <v>33702.851600000002</v>
      </c>
      <c r="AA91" t="s">
        <v>94</v>
      </c>
      <c r="AB91">
        <v>18</v>
      </c>
      <c r="AD91" t="s">
        <v>40</v>
      </c>
      <c r="AF91" t="s">
        <v>38</v>
      </c>
    </row>
    <row r="92" spans="1:32">
      <c r="A92" t="s">
        <v>95</v>
      </c>
      <c r="C92" s="11">
        <v>48721.358999999997</v>
      </c>
      <c r="E92">
        <f t="shared" si="12"/>
        <v>26970.997980855904</v>
      </c>
      <c r="F92">
        <f t="shared" si="13"/>
        <v>26971</v>
      </c>
      <c r="G92">
        <f t="shared" si="11"/>
        <v>-1.6746199980843812E-3</v>
      </c>
      <c r="I92">
        <f>+G92</f>
        <v>-1.6746199980843812E-3</v>
      </c>
      <c r="O92">
        <f t="shared" si="14"/>
        <v>-8.3603114716383417E-3</v>
      </c>
      <c r="Q92" s="2">
        <f t="shared" si="15"/>
        <v>33702.858999999997</v>
      </c>
      <c r="AA92" t="s">
        <v>56</v>
      </c>
      <c r="AF92" t="s">
        <v>62</v>
      </c>
    </row>
    <row r="93" spans="1:32">
      <c r="A93" t="s">
        <v>96</v>
      </c>
      <c r="C93" s="11">
        <v>49066.372000000003</v>
      </c>
      <c r="D93">
        <v>5.0000000000000001E-3</v>
      </c>
      <c r="E93">
        <f t="shared" si="12"/>
        <v>27386.99143671757</v>
      </c>
      <c r="F93">
        <f t="shared" si="13"/>
        <v>27387</v>
      </c>
      <c r="G93">
        <f t="shared" si="11"/>
        <v>-7.1021399926394224E-3</v>
      </c>
      <c r="J93">
        <f>+G93</f>
        <v>-7.1021399926394224E-3</v>
      </c>
      <c r="O93">
        <f t="shared" si="14"/>
        <v>-9.0606588222517243E-3</v>
      </c>
      <c r="Q93" s="2">
        <f t="shared" si="15"/>
        <v>34047.872000000003</v>
      </c>
      <c r="AA93" t="s">
        <v>56</v>
      </c>
      <c r="AB93">
        <v>10</v>
      </c>
      <c r="AD93" t="s">
        <v>36</v>
      </c>
      <c r="AF93" t="s">
        <v>38</v>
      </c>
    </row>
    <row r="94" spans="1:32">
      <c r="A94" t="s">
        <v>97</v>
      </c>
      <c r="C94" s="11">
        <v>49416.374000000003</v>
      </c>
      <c r="E94">
        <f t="shared" si="12"/>
        <v>27809.000293017165</v>
      </c>
      <c r="F94">
        <f t="shared" si="13"/>
        <v>27809</v>
      </c>
      <c r="G94">
        <f t="shared" si="11"/>
        <v>2.4302000383613631E-4</v>
      </c>
      <c r="I94">
        <f>+G94</f>
        <v>2.4302000383613631E-4</v>
      </c>
      <c r="O94">
        <f t="shared" si="14"/>
        <v>-9.7711073365758724E-3</v>
      </c>
      <c r="Q94" s="2">
        <f t="shared" si="15"/>
        <v>34397.874000000003</v>
      </c>
      <c r="AA94" t="s">
        <v>56</v>
      </c>
      <c r="AF94" t="s">
        <v>62</v>
      </c>
    </row>
    <row r="95" spans="1:32">
      <c r="A95" t="s">
        <v>98</v>
      </c>
      <c r="C95" s="11">
        <v>49771.345999999998</v>
      </c>
      <c r="E95">
        <f t="shared" si="12"/>
        <v>28237.001640833398</v>
      </c>
      <c r="F95">
        <f t="shared" si="13"/>
        <v>28237</v>
      </c>
      <c r="G95">
        <f t="shared" si="11"/>
        <v>1.3608599983854219E-3</v>
      </c>
      <c r="I95">
        <f>+G95</f>
        <v>1.3608599983854219E-3</v>
      </c>
      <c r="O95">
        <f t="shared" si="14"/>
        <v>-1.0491657014610786E-2</v>
      </c>
      <c r="Q95" s="2">
        <f t="shared" si="15"/>
        <v>34752.845999999998</v>
      </c>
      <c r="AA95" t="s">
        <v>56</v>
      </c>
      <c r="AF95" t="s">
        <v>62</v>
      </c>
    </row>
    <row r="96" spans="1:32">
      <c r="A96" t="s">
        <v>99</v>
      </c>
      <c r="C96" s="22">
        <v>49776.311000000002</v>
      </c>
      <c r="D96">
        <v>4.0000000000000001E-3</v>
      </c>
      <c r="E96">
        <f t="shared" si="12"/>
        <v>28242.988103686552</v>
      </c>
      <c r="F96">
        <f t="shared" si="13"/>
        <v>28243</v>
      </c>
      <c r="G96">
        <f t="shared" si="11"/>
        <v>-9.8664599936455488E-3</v>
      </c>
      <c r="J96">
        <f>+G96</f>
        <v>-9.8664599936455488E-3</v>
      </c>
      <c r="O96">
        <f t="shared" si="14"/>
        <v>-1.0501758178321559E-2</v>
      </c>
      <c r="Q96" s="2">
        <f t="shared" si="15"/>
        <v>34757.811000000002</v>
      </c>
      <c r="AA96" t="s">
        <v>56</v>
      </c>
      <c r="AB96">
        <v>8</v>
      </c>
      <c r="AD96" t="s">
        <v>36</v>
      </c>
      <c r="AF96" t="s">
        <v>38</v>
      </c>
    </row>
    <row r="97" spans="1:32">
      <c r="A97" t="s">
        <v>99</v>
      </c>
      <c r="C97" s="22">
        <v>49800.360500000003</v>
      </c>
      <c r="D97">
        <v>1.5E-3</v>
      </c>
      <c r="E97">
        <f t="shared" si="12"/>
        <v>28271.985372243809</v>
      </c>
      <c r="F97">
        <f t="shared" si="13"/>
        <v>28272</v>
      </c>
      <c r="G97">
        <f t="shared" si="11"/>
        <v>-1.2131839997891802E-2</v>
      </c>
      <c r="J97">
        <f>+G97</f>
        <v>-1.2131839997891802E-2</v>
      </c>
      <c r="O97">
        <f t="shared" si="14"/>
        <v>-1.055058046959028E-2</v>
      </c>
      <c r="Q97" s="2">
        <f t="shared" si="15"/>
        <v>34781.860500000003</v>
      </c>
      <c r="AA97" t="s">
        <v>94</v>
      </c>
      <c r="AB97">
        <v>14</v>
      </c>
      <c r="AD97" t="s">
        <v>40</v>
      </c>
      <c r="AF97" t="s">
        <v>38</v>
      </c>
    </row>
    <row r="98" spans="1:32">
      <c r="A98" t="s">
        <v>100</v>
      </c>
      <c r="C98" s="22">
        <v>49810.315000000002</v>
      </c>
      <c r="D98">
        <v>5.0000000000000001E-3</v>
      </c>
      <c r="E98">
        <f t="shared" si="12"/>
        <v>28283.987838401245</v>
      </c>
      <c r="F98">
        <f t="shared" si="13"/>
        <v>28284</v>
      </c>
      <c r="G98">
        <f t="shared" si="11"/>
        <v>-1.008647999697132E-2</v>
      </c>
      <c r="J98">
        <f>+G98</f>
        <v>-1.008647999697132E-2</v>
      </c>
      <c r="O98">
        <f t="shared" si="14"/>
        <v>-1.0570782797011818E-2</v>
      </c>
      <c r="Q98" s="2">
        <f t="shared" si="15"/>
        <v>34791.815000000002</v>
      </c>
      <c r="AA98" t="s">
        <v>56</v>
      </c>
      <c r="AB98">
        <v>7</v>
      </c>
      <c r="AD98" t="s">
        <v>36</v>
      </c>
      <c r="AF98" t="s">
        <v>38</v>
      </c>
    </row>
    <row r="99" spans="1:32">
      <c r="A99" t="s">
        <v>101</v>
      </c>
      <c r="C99" s="22">
        <v>50150.354500000001</v>
      </c>
      <c r="D99">
        <v>6.9999999999999999E-4</v>
      </c>
      <c r="E99">
        <f t="shared" ref="E99:E121" si="16">+(C99-C$7)/C$8</f>
        <v>28693.984582681805</v>
      </c>
      <c r="F99">
        <f t="shared" ref="F99:F121" si="17">ROUND(2*E99,0)/2</f>
        <v>28694</v>
      </c>
      <c r="G99">
        <f t="shared" ref="G99:G121" si="18">+C99-(C$7+F99*C$8)</f>
        <v>-1.2786680003046058E-2</v>
      </c>
      <c r="J99">
        <f>+G99</f>
        <v>-1.2786680003046058E-2</v>
      </c>
      <c r="O99">
        <f t="shared" ref="O99:O121" si="19">+C$11+C$12*F99</f>
        <v>-1.1261028983914428E-2</v>
      </c>
      <c r="Q99" s="2">
        <f t="shared" ref="Q99:Q121" si="20">+C99-15018.5</f>
        <v>35131.854500000001</v>
      </c>
      <c r="AA99" t="s">
        <v>60</v>
      </c>
      <c r="AB99">
        <v>20</v>
      </c>
      <c r="AD99" t="s">
        <v>89</v>
      </c>
      <c r="AF99" t="s">
        <v>38</v>
      </c>
    </row>
    <row r="100" spans="1:32">
      <c r="A100" t="s">
        <v>103</v>
      </c>
      <c r="C100" s="22">
        <v>50184.3586</v>
      </c>
      <c r="E100">
        <f t="shared" si="16"/>
        <v>28734.984437969768</v>
      </c>
      <c r="F100">
        <f t="shared" si="17"/>
        <v>28735</v>
      </c>
      <c r="G100">
        <f t="shared" si="18"/>
        <v>-1.2906700001622085E-2</v>
      </c>
      <c r="K100">
        <f>+G100</f>
        <v>-1.2906700001622085E-2</v>
      </c>
      <c r="O100">
        <f t="shared" si="19"/>
        <v>-1.1330053602604688E-2</v>
      </c>
      <c r="Q100" s="2">
        <f t="shared" si="20"/>
        <v>35165.8586</v>
      </c>
      <c r="AA100" t="s">
        <v>102</v>
      </c>
      <c r="AF100" t="s">
        <v>62</v>
      </c>
    </row>
    <row r="101" spans="1:32">
      <c r="A101" t="s">
        <v>103</v>
      </c>
      <c r="C101" s="22">
        <v>50184.359499999999</v>
      </c>
      <c r="E101">
        <f t="shared" si="16"/>
        <v>28734.985523129195</v>
      </c>
      <c r="F101">
        <f t="shared" si="17"/>
        <v>28735</v>
      </c>
      <c r="G101">
        <f t="shared" si="18"/>
        <v>-1.2006700002530124E-2</v>
      </c>
      <c r="K101">
        <f>+G101</f>
        <v>-1.2006700002530124E-2</v>
      </c>
      <c r="O101">
        <f t="shared" si="19"/>
        <v>-1.1330053602604688E-2</v>
      </c>
      <c r="Q101" s="2">
        <f t="shared" si="20"/>
        <v>35165.859499999999</v>
      </c>
      <c r="AA101" t="s">
        <v>94</v>
      </c>
      <c r="AF101" t="s">
        <v>62</v>
      </c>
    </row>
    <row r="102" spans="1:32">
      <c r="A102" t="s">
        <v>104</v>
      </c>
      <c r="C102" s="22">
        <v>50840.398999999998</v>
      </c>
      <c r="E102">
        <f t="shared" si="16"/>
        <v>29525.993800460063</v>
      </c>
      <c r="F102">
        <f t="shared" si="17"/>
        <v>29526</v>
      </c>
      <c r="G102">
        <f t="shared" si="18"/>
        <v>-5.1417200011201203E-3</v>
      </c>
      <c r="I102">
        <f t="shared" ref="I102:I107" si="21">+G102</f>
        <v>-5.1417200011201203E-3</v>
      </c>
      <c r="O102">
        <f t="shared" si="19"/>
        <v>-1.2661723685141187E-2</v>
      </c>
      <c r="Q102" s="2">
        <f t="shared" si="20"/>
        <v>35821.898999999998</v>
      </c>
      <c r="AA102" t="s">
        <v>56</v>
      </c>
      <c r="AF102" t="s">
        <v>62</v>
      </c>
    </row>
    <row r="103" spans="1:32">
      <c r="A103" t="s">
        <v>104</v>
      </c>
      <c r="C103" s="22">
        <v>50845.364999999998</v>
      </c>
      <c r="E103">
        <f t="shared" si="16"/>
        <v>29531.98146904591</v>
      </c>
      <c r="F103">
        <f t="shared" si="17"/>
        <v>29532</v>
      </c>
      <c r="G103">
        <f t="shared" si="18"/>
        <v>-1.5369040003861301E-2</v>
      </c>
      <c r="I103">
        <f t="shared" si="21"/>
        <v>-1.5369040003861301E-2</v>
      </c>
      <c r="O103">
        <f t="shared" si="19"/>
        <v>-1.2671824848851952E-2</v>
      </c>
      <c r="Q103" s="2">
        <f t="shared" si="20"/>
        <v>35826.864999999998</v>
      </c>
      <c r="AA103" t="s">
        <v>56</v>
      </c>
      <c r="AF103" t="s">
        <v>62</v>
      </c>
    </row>
    <row r="104" spans="1:32">
      <c r="A104" t="s">
        <v>104</v>
      </c>
      <c r="C104" s="22">
        <v>50850.345000000001</v>
      </c>
      <c r="E104">
        <f t="shared" si="16"/>
        <v>29537.986017889554</v>
      </c>
      <c r="F104">
        <f t="shared" si="17"/>
        <v>29538</v>
      </c>
      <c r="G104">
        <f t="shared" si="18"/>
        <v>-1.1596359996474348E-2</v>
      </c>
      <c r="I104">
        <f t="shared" si="21"/>
        <v>-1.1596359996474348E-2</v>
      </c>
      <c r="O104">
        <f t="shared" si="19"/>
        <v>-1.2681926012562725E-2</v>
      </c>
      <c r="Q104" s="2">
        <f t="shared" si="20"/>
        <v>35831.845000000001</v>
      </c>
      <c r="AA104" t="s">
        <v>56</v>
      </c>
      <c r="AF104" t="s">
        <v>62</v>
      </c>
    </row>
    <row r="105" spans="1:32">
      <c r="A105" t="s">
        <v>104</v>
      </c>
      <c r="C105" s="22">
        <v>50860.296000000002</v>
      </c>
      <c r="E105">
        <f t="shared" si="16"/>
        <v>29549.98426398254</v>
      </c>
      <c r="F105">
        <f t="shared" si="17"/>
        <v>29550</v>
      </c>
      <c r="G105">
        <f t="shared" si="18"/>
        <v>-1.3051000001723878E-2</v>
      </c>
      <c r="I105">
        <f t="shared" si="21"/>
        <v>-1.3051000001723878E-2</v>
      </c>
      <c r="O105">
        <f t="shared" si="19"/>
        <v>-1.2702128339984263E-2</v>
      </c>
      <c r="Q105" s="2">
        <f t="shared" si="20"/>
        <v>35841.796000000002</v>
      </c>
      <c r="AA105" t="s">
        <v>56</v>
      </c>
      <c r="AF105" t="s">
        <v>62</v>
      </c>
    </row>
    <row r="106" spans="1:32">
      <c r="A106" t="s">
        <v>104</v>
      </c>
      <c r="C106" s="22">
        <v>50865.269</v>
      </c>
      <c r="E106">
        <f t="shared" si="16"/>
        <v>29555.980372697282</v>
      </c>
      <c r="F106">
        <f t="shared" si="17"/>
        <v>29556</v>
      </c>
      <c r="G106">
        <f t="shared" si="18"/>
        <v>-1.6278319999400992E-2</v>
      </c>
      <c r="I106">
        <f t="shared" si="21"/>
        <v>-1.6278319999400992E-2</v>
      </c>
      <c r="O106">
        <f t="shared" si="19"/>
        <v>-1.2712229503695036E-2</v>
      </c>
      <c r="Q106" s="2">
        <f t="shared" si="20"/>
        <v>35846.769</v>
      </c>
      <c r="AA106" t="s">
        <v>56</v>
      </c>
      <c r="AF106" t="s">
        <v>62</v>
      </c>
    </row>
    <row r="107" spans="1:32">
      <c r="A107" t="s">
        <v>104</v>
      </c>
      <c r="C107" s="22">
        <v>50898.442000000003</v>
      </c>
      <c r="E107">
        <f t="shared" si="16"/>
        <v>29595.978143538672</v>
      </c>
      <c r="F107">
        <f t="shared" si="17"/>
        <v>29596</v>
      </c>
      <c r="G107">
        <f t="shared" si="18"/>
        <v>-1.8127119998098351E-2</v>
      </c>
      <c r="I107">
        <f t="shared" si="21"/>
        <v>-1.8127119998098351E-2</v>
      </c>
      <c r="O107">
        <f t="shared" si="19"/>
        <v>-1.2779570595100168E-2</v>
      </c>
      <c r="Q107" s="2">
        <f t="shared" si="20"/>
        <v>35879.942000000003</v>
      </c>
      <c r="AA107" t="s">
        <v>56</v>
      </c>
      <c r="AF107" t="s">
        <v>62</v>
      </c>
    </row>
    <row r="108" spans="1:32">
      <c r="A108" t="s">
        <v>114</v>
      </c>
      <c r="B108" s="6" t="s">
        <v>109</v>
      </c>
      <c r="C108" s="15">
        <v>51150.572970000001</v>
      </c>
      <c r="D108" s="15">
        <v>8.0000000000000007E-5</v>
      </c>
      <c r="E108">
        <f t="shared" si="16"/>
        <v>29899.980698630949</v>
      </c>
      <c r="F108">
        <f t="shared" si="17"/>
        <v>29900</v>
      </c>
      <c r="G108">
        <f t="shared" si="18"/>
        <v>-1.6007999998691957E-2</v>
      </c>
      <c r="K108">
        <f t="shared" ref="K108:K121" si="22">+G108</f>
        <v>-1.6007999998691957E-2</v>
      </c>
      <c r="O108">
        <f t="shared" si="19"/>
        <v>-1.3291362889779175E-2</v>
      </c>
      <c r="Q108" s="2">
        <f t="shared" si="20"/>
        <v>36132.072970000001</v>
      </c>
    </row>
    <row r="109" spans="1:32">
      <c r="A109" t="s">
        <v>114</v>
      </c>
      <c r="B109" s="6" t="s">
        <v>109</v>
      </c>
      <c r="C109" s="15">
        <v>51150.573239999998</v>
      </c>
      <c r="D109" s="15">
        <v>3.0000000000000001E-5</v>
      </c>
      <c r="E109">
        <f t="shared" si="16"/>
        <v>29899.981024178771</v>
      </c>
      <c r="F109">
        <f t="shared" si="17"/>
        <v>29900</v>
      </c>
      <c r="G109">
        <f t="shared" si="18"/>
        <v>-1.5738000001874752E-2</v>
      </c>
      <c r="K109">
        <f t="shared" si="22"/>
        <v>-1.5738000001874752E-2</v>
      </c>
      <c r="O109">
        <f t="shared" si="19"/>
        <v>-1.3291362889779175E-2</v>
      </c>
      <c r="Q109" s="2">
        <f t="shared" si="20"/>
        <v>36132.073239999998</v>
      </c>
    </row>
    <row r="110" spans="1:32">
      <c r="A110" t="s">
        <v>114</v>
      </c>
      <c r="B110" s="6" t="s">
        <v>109</v>
      </c>
      <c r="C110" s="15">
        <v>51150.574090000002</v>
      </c>
      <c r="D110" s="15">
        <v>1.8000000000000001E-4</v>
      </c>
      <c r="E110">
        <f t="shared" si="16"/>
        <v>29899.98204905157</v>
      </c>
      <c r="F110">
        <f t="shared" si="17"/>
        <v>29900</v>
      </c>
      <c r="G110">
        <f t="shared" si="18"/>
        <v>-1.4887999997881707E-2</v>
      </c>
      <c r="K110">
        <f t="shared" si="22"/>
        <v>-1.4887999997881707E-2</v>
      </c>
      <c r="O110">
        <f t="shared" si="19"/>
        <v>-1.3291362889779175E-2</v>
      </c>
      <c r="Q110" s="2">
        <f t="shared" si="20"/>
        <v>36132.074090000002</v>
      </c>
    </row>
    <row r="111" spans="1:32">
      <c r="A111" t="s">
        <v>113</v>
      </c>
      <c r="B111" s="6" t="s">
        <v>109</v>
      </c>
      <c r="C111" s="15">
        <v>51618.334929999997</v>
      </c>
      <c r="D111" s="15">
        <v>5.9999999999999995E-4</v>
      </c>
      <c r="E111">
        <f t="shared" si="16"/>
        <v>30463.976589397444</v>
      </c>
      <c r="F111">
        <f t="shared" si="17"/>
        <v>30464</v>
      </c>
      <c r="G111">
        <f t="shared" si="18"/>
        <v>-1.9416080001974478E-2</v>
      </c>
      <c r="K111">
        <f t="shared" si="22"/>
        <v>-1.9416080001974478E-2</v>
      </c>
      <c r="O111">
        <f t="shared" si="19"/>
        <v>-1.424087227859154E-2</v>
      </c>
      <c r="Q111" s="2">
        <f t="shared" si="20"/>
        <v>36599.834929999997</v>
      </c>
    </row>
    <row r="112" spans="1:32">
      <c r="A112" t="s">
        <v>113</v>
      </c>
      <c r="B112" s="6" t="s">
        <v>109</v>
      </c>
      <c r="C112" s="15">
        <v>51632.434179999997</v>
      </c>
      <c r="D112" s="15">
        <v>4.6000000000000001E-4</v>
      </c>
      <c r="E112">
        <f t="shared" si="16"/>
        <v>30480.976516161238</v>
      </c>
      <c r="F112">
        <f t="shared" si="17"/>
        <v>30481</v>
      </c>
      <c r="G112">
        <f t="shared" si="18"/>
        <v>-1.9476820001727901E-2</v>
      </c>
      <c r="K112">
        <f t="shared" si="22"/>
        <v>-1.9476820001727901E-2</v>
      </c>
      <c r="O112">
        <f t="shared" si="19"/>
        <v>-1.4269492242438724E-2</v>
      </c>
      <c r="Q112" s="2">
        <f t="shared" si="20"/>
        <v>36613.934179999997</v>
      </c>
    </row>
    <row r="113" spans="1:17">
      <c r="A113" t="s">
        <v>112</v>
      </c>
      <c r="B113" s="6" t="s">
        <v>109</v>
      </c>
      <c r="C113" s="15">
        <v>51958.375460000003</v>
      </c>
      <c r="D113">
        <v>3.3E-4</v>
      </c>
      <c r="E113">
        <f t="shared" si="16"/>
        <v>30873.974575582695</v>
      </c>
      <c r="F113">
        <f t="shared" si="17"/>
        <v>30874</v>
      </c>
      <c r="G113">
        <f t="shared" si="18"/>
        <v>-2.1086279994051438E-2</v>
      </c>
      <c r="K113">
        <f t="shared" si="22"/>
        <v>-2.1086279994051438E-2</v>
      </c>
      <c r="O113">
        <f t="shared" si="19"/>
        <v>-1.493111846549415E-2</v>
      </c>
      <c r="Q113" s="2">
        <f t="shared" si="20"/>
        <v>36939.875460000003</v>
      </c>
    </row>
    <row r="114" spans="1:17">
      <c r="A114" t="s">
        <v>112</v>
      </c>
      <c r="B114" s="6" t="s">
        <v>109</v>
      </c>
      <c r="C114" s="15">
        <v>51958.376270000001</v>
      </c>
      <c r="D114">
        <v>2.1000000000000001E-4</v>
      </c>
      <c r="E114">
        <f t="shared" si="16"/>
        <v>30873.97555222618</v>
      </c>
      <c r="F114">
        <f t="shared" si="17"/>
        <v>30874</v>
      </c>
      <c r="G114">
        <f t="shared" si="18"/>
        <v>-2.0276279996323865E-2</v>
      </c>
      <c r="K114">
        <f t="shared" si="22"/>
        <v>-2.0276279996323865E-2</v>
      </c>
      <c r="O114">
        <f t="shared" si="19"/>
        <v>-1.493111846549415E-2</v>
      </c>
      <c r="Q114" s="2">
        <f t="shared" si="20"/>
        <v>36939.876270000001</v>
      </c>
    </row>
    <row r="115" spans="1:17">
      <c r="A115" t="s">
        <v>108</v>
      </c>
      <c r="B115" s="6" t="s">
        <v>109</v>
      </c>
      <c r="C115" s="18">
        <v>52308.369599999998</v>
      </c>
      <c r="D115" s="14">
        <v>2.0000000000000001E-4</v>
      </c>
      <c r="E115">
        <f t="shared" si="16"/>
        <v>31295.973954823268</v>
      </c>
      <c r="F115">
        <f t="shared" si="17"/>
        <v>31296</v>
      </c>
      <c r="G115">
        <f t="shared" si="18"/>
        <v>-2.1601120002742391E-2</v>
      </c>
      <c r="K115">
        <f t="shared" si="22"/>
        <v>-2.1601120002742391E-2</v>
      </c>
      <c r="O115">
        <f t="shared" si="19"/>
        <v>-1.5641566979818299E-2</v>
      </c>
      <c r="Q115" s="2">
        <f t="shared" si="20"/>
        <v>37289.869599999998</v>
      </c>
    </row>
    <row r="116" spans="1:17">
      <c r="A116" t="s">
        <v>110</v>
      </c>
      <c r="B116" s="6" t="s">
        <v>111</v>
      </c>
      <c r="C116" s="15">
        <v>52339.459799999997</v>
      </c>
      <c r="D116">
        <v>5.9999999999999995E-4</v>
      </c>
      <c r="E116">
        <f t="shared" si="16"/>
        <v>31333.460425598078</v>
      </c>
      <c r="F116">
        <f t="shared" si="17"/>
        <v>31333.5</v>
      </c>
      <c r="G116">
        <f t="shared" si="18"/>
        <v>-3.282187000149861E-2</v>
      </c>
      <c r="H116" s="13"/>
      <c r="I116" s="6"/>
      <c r="J116" s="6"/>
      <c r="K116">
        <f t="shared" si="22"/>
        <v>-3.282187000149861E-2</v>
      </c>
      <c r="O116">
        <f t="shared" si="19"/>
        <v>-1.5704699253010608E-2</v>
      </c>
      <c r="Q116" s="2">
        <f t="shared" si="20"/>
        <v>37320.959799999997</v>
      </c>
    </row>
    <row r="117" spans="1:17">
      <c r="A117" t="s">
        <v>110</v>
      </c>
      <c r="B117" s="6" t="s">
        <v>109</v>
      </c>
      <c r="C117" s="15">
        <v>52342.373599999999</v>
      </c>
      <c r="D117">
        <v>1E-4</v>
      </c>
      <c r="E117">
        <f t="shared" si="16"/>
        <v>31336.973689537961</v>
      </c>
      <c r="F117">
        <f t="shared" si="17"/>
        <v>31337</v>
      </c>
      <c r="G117">
        <f t="shared" si="18"/>
        <v>-2.1821139998792205E-2</v>
      </c>
      <c r="H117" s="13"/>
      <c r="I117" s="6"/>
      <c r="J117" s="6"/>
      <c r="K117">
        <f t="shared" si="22"/>
        <v>-2.1821139998792205E-2</v>
      </c>
      <c r="O117">
        <f t="shared" si="19"/>
        <v>-1.5710591598508558E-2</v>
      </c>
      <c r="Q117" s="2">
        <f t="shared" si="20"/>
        <v>37323.873599999999</v>
      </c>
    </row>
    <row r="118" spans="1:17">
      <c r="A118" t="s">
        <v>110</v>
      </c>
      <c r="B118" s="6" t="s">
        <v>109</v>
      </c>
      <c r="C118" s="15">
        <v>52352.326000000001</v>
      </c>
      <c r="D118">
        <v>1E-4</v>
      </c>
      <c r="E118">
        <f t="shared" si="16"/>
        <v>31348.973623656726</v>
      </c>
      <c r="F118">
        <f t="shared" si="17"/>
        <v>31349</v>
      </c>
      <c r="G118">
        <f t="shared" si="18"/>
        <v>-2.1875780003028922E-2</v>
      </c>
      <c r="H118" s="13"/>
      <c r="I118" s="6"/>
      <c r="J118" s="6"/>
      <c r="K118">
        <f t="shared" si="22"/>
        <v>-2.1875780003028922E-2</v>
      </c>
      <c r="O118">
        <f t="shared" si="19"/>
        <v>-1.5730793925930096E-2</v>
      </c>
      <c r="Q118" s="2">
        <f t="shared" si="20"/>
        <v>37333.826000000001</v>
      </c>
    </row>
    <row r="119" spans="1:17">
      <c r="A119" t="s">
        <v>107</v>
      </c>
      <c r="B119" s="13"/>
      <c r="C119" s="15">
        <v>52371.402600000001</v>
      </c>
      <c r="D119" s="15">
        <v>2.0999999999999999E-3</v>
      </c>
      <c r="E119">
        <f t="shared" si="16"/>
        <v>31371.974904072511</v>
      </c>
      <c r="F119">
        <f t="shared" si="17"/>
        <v>31372</v>
      </c>
      <c r="G119">
        <f t="shared" si="18"/>
        <v>-2.0813839997572359E-2</v>
      </c>
      <c r="H119" s="13"/>
      <c r="I119" s="14"/>
      <c r="J119" s="6"/>
      <c r="K119">
        <f t="shared" si="22"/>
        <v>-2.0813839997572359E-2</v>
      </c>
      <c r="O119">
        <f t="shared" si="19"/>
        <v>-1.5769515053488052E-2</v>
      </c>
      <c r="Q119" s="2">
        <f t="shared" si="20"/>
        <v>37352.902600000001</v>
      </c>
    </row>
    <row r="120" spans="1:17">
      <c r="A120" t="s">
        <v>107</v>
      </c>
      <c r="B120" s="14"/>
      <c r="C120" s="15">
        <v>52376.381699999998</v>
      </c>
      <c r="D120" s="15">
        <v>1E-3</v>
      </c>
      <c r="E120">
        <f t="shared" si="16"/>
        <v>31377.978367756717</v>
      </c>
      <c r="F120">
        <f t="shared" si="17"/>
        <v>31378</v>
      </c>
      <c r="G120">
        <f t="shared" si="18"/>
        <v>-1.7941159996553324E-2</v>
      </c>
      <c r="H120" s="13"/>
      <c r="I120" s="6"/>
      <c r="J120" s="6"/>
      <c r="K120">
        <f t="shared" si="22"/>
        <v>-1.7941159996553324E-2</v>
      </c>
      <c r="O120">
        <f t="shared" si="19"/>
        <v>-1.5779616217198818E-2</v>
      </c>
      <c r="Q120" s="2">
        <f t="shared" si="20"/>
        <v>37357.881699999998</v>
      </c>
    </row>
    <row r="121" spans="1:17">
      <c r="A121" s="16" t="s">
        <v>115</v>
      </c>
      <c r="B121" s="17" t="s">
        <v>109</v>
      </c>
      <c r="C121" s="18">
        <v>52744.617200000001</v>
      </c>
      <c r="D121" s="20">
        <v>1E-4</v>
      </c>
      <c r="E121">
        <f t="shared" si="16"/>
        <v>31821.971951233128</v>
      </c>
      <c r="F121">
        <f t="shared" si="17"/>
        <v>31822</v>
      </c>
      <c r="G121">
        <f t="shared" si="18"/>
        <v>-2.3262840004463214E-2</v>
      </c>
      <c r="H121" s="13"/>
      <c r="I121" s="6"/>
      <c r="J121" s="6"/>
      <c r="K121">
        <f t="shared" si="22"/>
        <v>-2.3262840004463214E-2</v>
      </c>
      <c r="O121">
        <f t="shared" si="19"/>
        <v>-1.6527102331795794E-2</v>
      </c>
      <c r="Q121" s="2">
        <f t="shared" si="20"/>
        <v>37726.117200000001</v>
      </c>
    </row>
    <row r="122" spans="1:17">
      <c r="A122" s="21"/>
      <c r="B122" s="6"/>
      <c r="C122" s="15"/>
      <c r="D122" s="15"/>
      <c r="H122" s="13"/>
      <c r="I122" s="6"/>
      <c r="J122" s="6"/>
      <c r="Q122" s="2"/>
    </row>
    <row r="123" spans="1:17">
      <c r="A123" s="21"/>
      <c r="B123" s="6"/>
      <c r="C123" s="15"/>
      <c r="D123" s="15"/>
      <c r="H123" s="13"/>
      <c r="I123" s="6"/>
      <c r="J123" s="6"/>
      <c r="Q123" s="2"/>
    </row>
    <row r="124" spans="1:17">
      <c r="A124" s="21"/>
      <c r="B124" s="17"/>
      <c r="C124" s="18"/>
      <c r="D124" s="19"/>
      <c r="H124" s="13"/>
      <c r="I124" s="6"/>
      <c r="J124" s="6"/>
      <c r="Q124" s="2"/>
    </row>
    <row r="125" spans="1:17">
      <c r="A125" s="21"/>
      <c r="B125" s="6"/>
      <c r="C125" s="15"/>
      <c r="D125" s="20"/>
      <c r="H125" s="13"/>
      <c r="I125" s="6"/>
      <c r="J125" s="6"/>
      <c r="Q125" s="2"/>
    </row>
    <row r="126" spans="1:17">
      <c r="A126" s="21"/>
      <c r="B126" s="6"/>
      <c r="C126" s="15"/>
      <c r="D126" s="20"/>
      <c r="H126" s="13"/>
      <c r="I126" s="6"/>
      <c r="J126" s="6"/>
      <c r="Q126" s="2"/>
    </row>
    <row r="127" spans="1:17">
      <c r="A127" s="21"/>
      <c r="B127" s="6"/>
      <c r="C127" s="15"/>
      <c r="D127" s="20"/>
      <c r="H127" s="13"/>
      <c r="I127" s="6"/>
      <c r="J127" s="6"/>
      <c r="Q127" s="2"/>
    </row>
    <row r="128" spans="1:17">
      <c r="A128" s="21"/>
      <c r="B128" s="14"/>
      <c r="C128" s="20"/>
      <c r="D128" s="20"/>
      <c r="H128" s="13"/>
      <c r="I128" s="6"/>
      <c r="J128" s="6"/>
      <c r="Q128" s="2"/>
    </row>
    <row r="129" spans="1:17">
      <c r="A129" s="21"/>
      <c r="B129" s="14"/>
      <c r="C129" s="20"/>
      <c r="D129" s="20"/>
      <c r="H129" s="13"/>
      <c r="I129" s="6"/>
      <c r="J129" s="6"/>
      <c r="Q129" s="2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80" workbookViewId="0">
      <selection activeCell="A159" sqref="A159:D223"/>
    </sheetView>
  </sheetViews>
  <sheetFormatPr defaultRowHeight="12.75"/>
  <cols>
    <col min="1" max="1" width="19.7109375" style="13" customWidth="1"/>
    <col min="2" max="2" width="4.42578125" style="25" customWidth="1"/>
    <col min="3" max="3" width="12.7109375" style="13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13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>
      <c r="A1" s="57" t="s">
        <v>152</v>
      </c>
      <c r="I1" s="58" t="s">
        <v>153</v>
      </c>
      <c r="J1" s="59" t="s">
        <v>154</v>
      </c>
    </row>
    <row r="2" spans="1:16">
      <c r="I2" s="60" t="s">
        <v>155</v>
      </c>
      <c r="J2" s="61" t="s">
        <v>143</v>
      </c>
    </row>
    <row r="3" spans="1:16">
      <c r="A3" s="62" t="s">
        <v>156</v>
      </c>
      <c r="I3" s="60" t="s">
        <v>157</v>
      </c>
      <c r="J3" s="61" t="s">
        <v>65</v>
      </c>
    </row>
    <row r="4" spans="1:16">
      <c r="I4" s="60" t="s">
        <v>158</v>
      </c>
      <c r="J4" s="61" t="s">
        <v>65</v>
      </c>
    </row>
    <row r="5" spans="1:16" ht="13.5" thickBot="1">
      <c r="I5" s="63" t="s">
        <v>159</v>
      </c>
      <c r="J5" s="64" t="s">
        <v>138</v>
      </c>
    </row>
    <row r="10" spans="1:16" ht="13.5" thickBot="1"/>
    <row r="11" spans="1:16" ht="12.75" customHeight="1" thickBot="1">
      <c r="A11" s="13" t="str">
        <f t="shared" ref="A11:A74" si="0">P11</f>
        <v> AN 282.74 </v>
      </c>
      <c r="B11" s="6" t="str">
        <f t="shared" ref="B11:B74" si="1">IF(H11=INT(H11),"I","II")</f>
        <v>I</v>
      </c>
      <c r="C11" s="13">
        <f t="shared" ref="C11:C74" si="2">1*G11</f>
        <v>26352.392</v>
      </c>
      <c r="D11" s="25" t="str">
        <f t="shared" ref="D11:D74" si="3">VLOOKUP(F11,I$1:J$5,2,FALSE)</f>
        <v>vis</v>
      </c>
      <c r="E11" s="65">
        <f>VLOOKUP(C11,Active!C$21:E$960,3,FALSE)</f>
        <v>3.0143378659924706E-3</v>
      </c>
      <c r="F11" s="6" t="s">
        <v>159</v>
      </c>
      <c r="G11" s="25" t="str">
        <f t="shared" ref="G11:G74" si="4">MID(I11,3,LEN(I11)-3)</f>
        <v>26352.392</v>
      </c>
      <c r="H11" s="13">
        <f t="shared" ref="H11:H74" si="5">1*K11</f>
        <v>-36138</v>
      </c>
      <c r="I11" s="66" t="s">
        <v>162</v>
      </c>
      <c r="J11" s="67" t="s">
        <v>163</v>
      </c>
      <c r="K11" s="66">
        <v>-36138</v>
      </c>
      <c r="L11" s="66" t="s">
        <v>164</v>
      </c>
      <c r="M11" s="67" t="s">
        <v>165</v>
      </c>
      <c r="N11" s="67"/>
      <c r="O11" s="68" t="s">
        <v>166</v>
      </c>
      <c r="P11" s="68" t="s">
        <v>167</v>
      </c>
    </row>
    <row r="12" spans="1:16" ht="12.75" customHeight="1" thickBot="1">
      <c r="A12" s="13" t="str">
        <f t="shared" si="0"/>
        <v> AN 282.74 </v>
      </c>
      <c r="B12" s="6" t="str">
        <f t="shared" si="1"/>
        <v>I</v>
      </c>
      <c r="C12" s="13">
        <f t="shared" si="2"/>
        <v>26396.351999999999</v>
      </c>
      <c r="D12" s="25" t="str">
        <f t="shared" si="3"/>
        <v>vis</v>
      </c>
      <c r="E12" s="65">
        <f>VLOOKUP(C12,Active!C$21:E$960,3,FALSE)</f>
        <v>53.007131401243754</v>
      </c>
      <c r="F12" s="6" t="s">
        <v>159</v>
      </c>
      <c r="G12" s="25" t="str">
        <f t="shared" si="4"/>
        <v>26396.352</v>
      </c>
      <c r="H12" s="13">
        <f t="shared" si="5"/>
        <v>-36085</v>
      </c>
      <c r="I12" s="66" t="s">
        <v>168</v>
      </c>
      <c r="J12" s="67" t="s">
        <v>169</v>
      </c>
      <c r="K12" s="66">
        <v>-36085</v>
      </c>
      <c r="L12" s="66" t="s">
        <v>170</v>
      </c>
      <c r="M12" s="67" t="s">
        <v>165</v>
      </c>
      <c r="N12" s="67"/>
      <c r="O12" s="68" t="s">
        <v>166</v>
      </c>
      <c r="P12" s="68" t="s">
        <v>167</v>
      </c>
    </row>
    <row r="13" spans="1:16" ht="12.75" customHeight="1" thickBot="1">
      <c r="A13" s="13" t="str">
        <f t="shared" si="0"/>
        <v> AN 282.74 </v>
      </c>
      <c r="B13" s="6" t="str">
        <f t="shared" si="1"/>
        <v>I</v>
      </c>
      <c r="C13" s="13">
        <f t="shared" si="2"/>
        <v>26608.644</v>
      </c>
      <c r="D13" s="25" t="str">
        <f t="shared" si="3"/>
        <v>vis</v>
      </c>
      <c r="E13" s="65">
        <f>VLOOKUP(C13,Active!C$21:E$960,3,FALSE)</f>
        <v>308.97505723424837</v>
      </c>
      <c r="F13" s="6" t="s">
        <v>159</v>
      </c>
      <c r="G13" s="25" t="str">
        <f t="shared" si="4"/>
        <v>26608.644</v>
      </c>
      <c r="H13" s="13">
        <f t="shared" si="5"/>
        <v>-35829</v>
      </c>
      <c r="I13" s="66" t="s">
        <v>171</v>
      </c>
      <c r="J13" s="67" t="s">
        <v>172</v>
      </c>
      <c r="K13" s="66">
        <v>-35829</v>
      </c>
      <c r="L13" s="66" t="s">
        <v>173</v>
      </c>
      <c r="M13" s="67" t="s">
        <v>165</v>
      </c>
      <c r="N13" s="67"/>
      <c r="O13" s="68" t="s">
        <v>166</v>
      </c>
      <c r="P13" s="68" t="s">
        <v>167</v>
      </c>
    </row>
    <row r="14" spans="1:16" ht="12.75" customHeight="1" thickBot="1">
      <c r="A14" s="13" t="str">
        <f t="shared" si="0"/>
        <v> AN 282.74 </v>
      </c>
      <c r="B14" s="6" t="str">
        <f t="shared" si="1"/>
        <v>I</v>
      </c>
      <c r="C14" s="13">
        <f t="shared" si="2"/>
        <v>27898.341</v>
      </c>
      <c r="D14" s="25" t="str">
        <f t="shared" si="3"/>
        <v>vis</v>
      </c>
      <c r="E14" s="65">
        <f>VLOOKUP(C14,Active!C$21:E$960,3,FALSE)</f>
        <v>1864.0080591516385</v>
      </c>
      <c r="F14" s="6" t="s">
        <v>159</v>
      </c>
      <c r="G14" s="25" t="str">
        <f t="shared" si="4"/>
        <v>27898.341</v>
      </c>
      <c r="H14" s="13">
        <f t="shared" si="5"/>
        <v>-34274</v>
      </c>
      <c r="I14" s="66" t="s">
        <v>177</v>
      </c>
      <c r="J14" s="67" t="s">
        <v>178</v>
      </c>
      <c r="K14" s="66">
        <v>-34274</v>
      </c>
      <c r="L14" s="66" t="s">
        <v>179</v>
      </c>
      <c r="M14" s="67" t="s">
        <v>165</v>
      </c>
      <c r="N14" s="67"/>
      <c r="O14" s="68" t="s">
        <v>166</v>
      </c>
      <c r="P14" s="68" t="s">
        <v>167</v>
      </c>
    </row>
    <row r="15" spans="1:16" ht="12.75" customHeight="1" thickBot="1">
      <c r="A15" s="13" t="str">
        <f t="shared" si="0"/>
        <v> AN 282.74 </v>
      </c>
      <c r="B15" s="6" t="str">
        <f t="shared" si="1"/>
        <v>I</v>
      </c>
      <c r="C15" s="13">
        <f t="shared" si="2"/>
        <v>28607.463</v>
      </c>
      <c r="D15" s="25" t="str">
        <f t="shared" si="3"/>
        <v>vis</v>
      </c>
      <c r="E15" s="65">
        <f>VLOOKUP(C15,Active!C$21:E$960,3,FALSE)</f>
        <v>2719.0213780828776</v>
      </c>
      <c r="F15" s="6" t="s">
        <v>159</v>
      </c>
      <c r="G15" s="25" t="str">
        <f t="shared" si="4"/>
        <v>28607.463</v>
      </c>
      <c r="H15" s="13">
        <f t="shared" si="5"/>
        <v>-33419</v>
      </c>
      <c r="I15" s="66" t="s">
        <v>183</v>
      </c>
      <c r="J15" s="67" t="s">
        <v>184</v>
      </c>
      <c r="K15" s="66">
        <v>-33419</v>
      </c>
      <c r="L15" s="66" t="s">
        <v>185</v>
      </c>
      <c r="M15" s="67" t="s">
        <v>165</v>
      </c>
      <c r="N15" s="67"/>
      <c r="O15" s="68" t="s">
        <v>166</v>
      </c>
      <c r="P15" s="68" t="s">
        <v>167</v>
      </c>
    </row>
    <row r="16" spans="1:16" ht="12.75" customHeight="1" thickBot="1">
      <c r="A16" s="13" t="str">
        <f t="shared" si="0"/>
        <v> AN 282.74 </v>
      </c>
      <c r="B16" s="6" t="str">
        <f t="shared" si="1"/>
        <v>I</v>
      </c>
      <c r="C16" s="13">
        <f t="shared" si="2"/>
        <v>28622.377</v>
      </c>
      <c r="D16" s="25" t="str">
        <f t="shared" si="3"/>
        <v>vis</v>
      </c>
      <c r="E16" s="65">
        <f>VLOOKUP(C16,Active!C$21:E$960,3,FALSE)</f>
        <v>2737.0037120656634</v>
      </c>
      <c r="F16" s="6" t="s">
        <v>159</v>
      </c>
      <c r="G16" s="25" t="str">
        <f t="shared" si="4"/>
        <v>28622.377</v>
      </c>
      <c r="H16" s="13">
        <f t="shared" si="5"/>
        <v>-33401</v>
      </c>
      <c r="I16" s="66" t="s">
        <v>186</v>
      </c>
      <c r="J16" s="67" t="s">
        <v>187</v>
      </c>
      <c r="K16" s="66">
        <v>-33401</v>
      </c>
      <c r="L16" s="66" t="s">
        <v>188</v>
      </c>
      <c r="M16" s="67" t="s">
        <v>165</v>
      </c>
      <c r="N16" s="67"/>
      <c r="O16" s="68" t="s">
        <v>166</v>
      </c>
      <c r="P16" s="68" t="s">
        <v>167</v>
      </c>
    </row>
    <row r="17" spans="1:16" ht="12.75" customHeight="1" thickBot="1">
      <c r="A17" s="13" t="str">
        <f t="shared" si="0"/>
        <v> MVS 2.122 </v>
      </c>
      <c r="B17" s="6" t="str">
        <f t="shared" si="1"/>
        <v>I</v>
      </c>
      <c r="C17" s="13">
        <f t="shared" si="2"/>
        <v>36612.534</v>
      </c>
      <c r="D17" s="25" t="str">
        <f t="shared" si="3"/>
        <v>vis</v>
      </c>
      <c r="E17" s="65">
        <f>VLOOKUP(C17,Active!C$21:E$960,3,FALSE)</f>
        <v>12371.016837242543</v>
      </c>
      <c r="F17" s="6" t="s">
        <v>159</v>
      </c>
      <c r="G17" s="25" t="str">
        <f t="shared" si="4"/>
        <v>36612.534</v>
      </c>
      <c r="H17" s="13">
        <f t="shared" si="5"/>
        <v>-23767</v>
      </c>
      <c r="I17" s="66" t="s">
        <v>189</v>
      </c>
      <c r="J17" s="67" t="s">
        <v>190</v>
      </c>
      <c r="K17" s="66">
        <v>-23767</v>
      </c>
      <c r="L17" s="66" t="s">
        <v>191</v>
      </c>
      <c r="M17" s="67" t="s">
        <v>160</v>
      </c>
      <c r="N17" s="67"/>
      <c r="O17" s="68" t="s">
        <v>192</v>
      </c>
      <c r="P17" s="68" t="s">
        <v>193</v>
      </c>
    </row>
    <row r="18" spans="1:16" ht="12.75" customHeight="1" thickBot="1">
      <c r="A18" s="13" t="str">
        <f t="shared" si="0"/>
        <v>BAVM 15 </v>
      </c>
      <c r="B18" s="6" t="str">
        <f t="shared" si="1"/>
        <v>I</v>
      </c>
      <c r="C18" s="13">
        <f t="shared" si="2"/>
        <v>37346.533000000003</v>
      </c>
      <c r="D18" s="25" t="str">
        <f t="shared" si="3"/>
        <v>vis</v>
      </c>
      <c r="E18" s="65">
        <f>VLOOKUP(C18,Active!C$21:E$960,3,FALSE)</f>
        <v>13256.025229426419</v>
      </c>
      <c r="F18" s="6" t="s">
        <v>159</v>
      </c>
      <c r="G18" s="25" t="str">
        <f t="shared" si="4"/>
        <v>37346.533</v>
      </c>
      <c r="H18" s="13">
        <f t="shared" si="5"/>
        <v>-22882</v>
      </c>
      <c r="I18" s="66" t="s">
        <v>194</v>
      </c>
      <c r="J18" s="67" t="s">
        <v>195</v>
      </c>
      <c r="K18" s="66">
        <v>-22882</v>
      </c>
      <c r="L18" s="66" t="s">
        <v>196</v>
      </c>
      <c r="M18" s="67" t="s">
        <v>165</v>
      </c>
      <c r="N18" s="67"/>
      <c r="O18" s="68" t="s">
        <v>197</v>
      </c>
      <c r="P18" s="69" t="s">
        <v>198</v>
      </c>
    </row>
    <row r="19" spans="1:16" ht="12.75" customHeight="1" thickBot="1">
      <c r="A19" s="13" t="str">
        <f t="shared" si="0"/>
        <v>BAVM 15 </v>
      </c>
      <c r="B19" s="6" t="str">
        <f t="shared" si="1"/>
        <v>I</v>
      </c>
      <c r="C19" s="13">
        <f t="shared" si="2"/>
        <v>37352.341</v>
      </c>
      <c r="D19" s="25" t="str">
        <f t="shared" si="3"/>
        <v>vis</v>
      </c>
      <c r="E19" s="65">
        <f>VLOOKUP(C19,Active!C$21:E$960,3,FALSE)</f>
        <v>13263.028139160357</v>
      </c>
      <c r="F19" s="6" t="s">
        <v>159</v>
      </c>
      <c r="G19" s="25" t="str">
        <f t="shared" si="4"/>
        <v>37352.341</v>
      </c>
      <c r="H19" s="13">
        <f t="shared" si="5"/>
        <v>-22875</v>
      </c>
      <c r="I19" s="66" t="s">
        <v>199</v>
      </c>
      <c r="J19" s="67" t="s">
        <v>200</v>
      </c>
      <c r="K19" s="66">
        <v>-22875</v>
      </c>
      <c r="L19" s="66" t="s">
        <v>201</v>
      </c>
      <c r="M19" s="67" t="s">
        <v>165</v>
      </c>
      <c r="N19" s="67"/>
      <c r="O19" s="68" t="s">
        <v>202</v>
      </c>
      <c r="P19" s="69" t="s">
        <v>198</v>
      </c>
    </row>
    <row r="20" spans="1:16" ht="12.75" customHeight="1" thickBot="1">
      <c r="A20" s="13" t="str">
        <f t="shared" si="0"/>
        <v>BAVM 15 </v>
      </c>
      <c r="B20" s="6" t="str">
        <f t="shared" si="1"/>
        <v>I</v>
      </c>
      <c r="C20" s="13">
        <f t="shared" si="2"/>
        <v>37356.485000000001</v>
      </c>
      <c r="D20" s="25" t="str">
        <f t="shared" si="3"/>
        <v>vis</v>
      </c>
      <c r="E20" s="65">
        <f>VLOOKUP(C20,Active!C$21:E$960,3,FALSE)</f>
        <v>13268.024705609645</v>
      </c>
      <c r="F20" s="6" t="s">
        <v>159</v>
      </c>
      <c r="G20" s="25" t="str">
        <f t="shared" si="4"/>
        <v>37356.485</v>
      </c>
      <c r="H20" s="13">
        <f t="shared" si="5"/>
        <v>-22870</v>
      </c>
      <c r="I20" s="66" t="s">
        <v>207</v>
      </c>
      <c r="J20" s="67" t="s">
        <v>208</v>
      </c>
      <c r="K20" s="66">
        <v>-22870</v>
      </c>
      <c r="L20" s="66" t="s">
        <v>209</v>
      </c>
      <c r="M20" s="67" t="s">
        <v>165</v>
      </c>
      <c r="N20" s="67"/>
      <c r="O20" s="68" t="s">
        <v>202</v>
      </c>
      <c r="P20" s="69" t="s">
        <v>198</v>
      </c>
    </row>
    <row r="21" spans="1:16" ht="12.75" customHeight="1" thickBot="1">
      <c r="A21" s="13" t="str">
        <f t="shared" si="0"/>
        <v>BAVM 15 </v>
      </c>
      <c r="B21" s="6" t="str">
        <f t="shared" si="1"/>
        <v>I</v>
      </c>
      <c r="C21" s="13">
        <f t="shared" si="2"/>
        <v>37366.438999999998</v>
      </c>
      <c r="D21" s="25" t="str">
        <f t="shared" si="3"/>
        <v>vis</v>
      </c>
      <c r="E21" s="65">
        <f>VLOOKUP(C21,Active!C$21:E$960,3,FALSE)</f>
        <v>13280.026593263165</v>
      </c>
      <c r="F21" s="6" t="s">
        <v>159</v>
      </c>
      <c r="G21" s="25" t="str">
        <f t="shared" si="4"/>
        <v>37366.439</v>
      </c>
      <c r="H21" s="13">
        <f t="shared" si="5"/>
        <v>-22858</v>
      </c>
      <c r="I21" s="66" t="s">
        <v>217</v>
      </c>
      <c r="J21" s="67" t="s">
        <v>218</v>
      </c>
      <c r="K21" s="66">
        <v>-22858</v>
      </c>
      <c r="L21" s="66" t="s">
        <v>212</v>
      </c>
      <c r="M21" s="67" t="s">
        <v>165</v>
      </c>
      <c r="N21" s="67"/>
      <c r="O21" s="68" t="s">
        <v>213</v>
      </c>
      <c r="P21" s="69" t="s">
        <v>198</v>
      </c>
    </row>
    <row r="22" spans="1:16" ht="12.75" customHeight="1" thickBot="1">
      <c r="A22" s="13" t="str">
        <f t="shared" si="0"/>
        <v>BAVM 15 </v>
      </c>
      <c r="B22" s="6" t="str">
        <f t="shared" si="1"/>
        <v>I</v>
      </c>
      <c r="C22" s="13">
        <f t="shared" si="2"/>
        <v>37376.392999999996</v>
      </c>
      <c r="D22" s="25" t="str">
        <f t="shared" si="3"/>
        <v>vis</v>
      </c>
      <c r="E22" s="65">
        <f>VLOOKUP(C22,Active!C$21:E$960,3,FALSE)</f>
        <v>13292.028480916686</v>
      </c>
      <c r="F22" s="6" t="s">
        <v>159</v>
      </c>
      <c r="G22" s="25" t="str">
        <f t="shared" si="4"/>
        <v>37376.393</v>
      </c>
      <c r="H22" s="13">
        <f t="shared" si="5"/>
        <v>-22846</v>
      </c>
      <c r="I22" s="66" t="s">
        <v>223</v>
      </c>
      <c r="J22" s="67" t="s">
        <v>224</v>
      </c>
      <c r="K22" s="66">
        <v>-22846</v>
      </c>
      <c r="L22" s="66" t="s">
        <v>201</v>
      </c>
      <c r="M22" s="67" t="s">
        <v>165</v>
      </c>
      <c r="N22" s="67"/>
      <c r="O22" s="68" t="s">
        <v>197</v>
      </c>
      <c r="P22" s="69" t="s">
        <v>198</v>
      </c>
    </row>
    <row r="23" spans="1:16" ht="12.75" customHeight="1" thickBot="1">
      <c r="A23" s="13" t="str">
        <f t="shared" si="0"/>
        <v>BAVM 15 </v>
      </c>
      <c r="B23" s="6" t="str">
        <f t="shared" si="1"/>
        <v>I</v>
      </c>
      <c r="C23" s="13">
        <f t="shared" si="2"/>
        <v>37667.504000000001</v>
      </c>
      <c r="D23" s="25" t="str">
        <f t="shared" si="3"/>
        <v>vis</v>
      </c>
      <c r="E23" s="65">
        <f>VLOOKUP(C23,Active!C$21:E$960,3,FALSE)</f>
        <v>13643.031245303344</v>
      </c>
      <c r="F23" s="6" t="s">
        <v>159</v>
      </c>
      <c r="G23" s="25" t="str">
        <f t="shared" si="4"/>
        <v>37667.504</v>
      </c>
      <c r="H23" s="13">
        <f t="shared" si="5"/>
        <v>-22495</v>
      </c>
      <c r="I23" s="66" t="s">
        <v>232</v>
      </c>
      <c r="J23" s="67" t="s">
        <v>233</v>
      </c>
      <c r="K23" s="66">
        <v>-22495</v>
      </c>
      <c r="L23" s="66" t="s">
        <v>234</v>
      </c>
      <c r="M23" s="67" t="s">
        <v>165</v>
      </c>
      <c r="N23" s="67"/>
      <c r="O23" s="68" t="s">
        <v>235</v>
      </c>
      <c r="P23" s="69" t="s">
        <v>198</v>
      </c>
    </row>
    <row r="24" spans="1:16" ht="12.75" customHeight="1" thickBot="1">
      <c r="A24" s="13" t="str">
        <f t="shared" si="0"/>
        <v>BAVM 15 </v>
      </c>
      <c r="B24" s="6" t="str">
        <f t="shared" si="1"/>
        <v>I</v>
      </c>
      <c r="C24" s="13">
        <f t="shared" si="2"/>
        <v>37707.31</v>
      </c>
      <c r="D24" s="25" t="str">
        <f t="shared" si="3"/>
        <v>vis</v>
      </c>
      <c r="E24" s="65">
        <f>VLOOKUP(C24,Active!C$21:E$960,3,FALSE)</f>
        <v>13691.026738565963</v>
      </c>
      <c r="F24" s="6" t="s">
        <v>159</v>
      </c>
      <c r="G24" s="25" t="str">
        <f t="shared" si="4"/>
        <v>37707.310</v>
      </c>
      <c r="H24" s="13">
        <f t="shared" si="5"/>
        <v>-22447</v>
      </c>
      <c r="I24" s="66" t="s">
        <v>239</v>
      </c>
      <c r="J24" s="67" t="s">
        <v>240</v>
      </c>
      <c r="K24" s="66">
        <v>-22447</v>
      </c>
      <c r="L24" s="66" t="s">
        <v>201</v>
      </c>
      <c r="M24" s="67" t="s">
        <v>165</v>
      </c>
      <c r="N24" s="67"/>
      <c r="O24" s="68" t="s">
        <v>202</v>
      </c>
      <c r="P24" s="69" t="s">
        <v>198</v>
      </c>
    </row>
    <row r="25" spans="1:16" ht="12.75" customHeight="1" thickBot="1">
      <c r="A25" s="13" t="str">
        <f t="shared" si="0"/>
        <v>BAVM 18 </v>
      </c>
      <c r="B25" s="6" t="str">
        <f t="shared" si="1"/>
        <v>I</v>
      </c>
      <c r="C25" s="13">
        <f t="shared" si="2"/>
        <v>38091.309000000001</v>
      </c>
      <c r="D25" s="25" t="str">
        <f t="shared" si="3"/>
        <v>vis</v>
      </c>
      <c r="E25" s="65">
        <f>VLOOKUP(C25,Active!C$21:E$960,3,FALSE)</f>
        <v>14154.027829289815</v>
      </c>
      <c r="F25" s="6" t="s">
        <v>159</v>
      </c>
      <c r="G25" s="25" t="str">
        <f t="shared" si="4"/>
        <v>38091.309</v>
      </c>
      <c r="H25" s="13">
        <f t="shared" si="5"/>
        <v>-21984</v>
      </c>
      <c r="I25" s="66" t="s">
        <v>246</v>
      </c>
      <c r="J25" s="67" t="s">
        <v>247</v>
      </c>
      <c r="K25" s="66">
        <v>-21984</v>
      </c>
      <c r="L25" s="66" t="s">
        <v>227</v>
      </c>
      <c r="M25" s="67" t="s">
        <v>165</v>
      </c>
      <c r="N25" s="67"/>
      <c r="O25" s="68" t="s">
        <v>202</v>
      </c>
      <c r="P25" s="69" t="s">
        <v>248</v>
      </c>
    </row>
    <row r="26" spans="1:16" ht="12.75" customHeight="1" thickBot="1">
      <c r="A26" s="13" t="str">
        <f t="shared" si="0"/>
        <v>IBVS 1029 </v>
      </c>
      <c r="B26" s="6" t="str">
        <f t="shared" si="1"/>
        <v>I</v>
      </c>
      <c r="C26" s="13">
        <f t="shared" si="2"/>
        <v>38739.877899999999</v>
      </c>
      <c r="D26" s="25" t="str">
        <f t="shared" si="3"/>
        <v>vis</v>
      </c>
      <c r="E26" s="65">
        <f>VLOOKUP(C26,Active!C$21:E$960,3,FALSE)</f>
        <v>14936.030147289513</v>
      </c>
      <c r="F26" s="6" t="s">
        <v>159</v>
      </c>
      <c r="G26" s="25" t="str">
        <f t="shared" si="4"/>
        <v>38739.8779</v>
      </c>
      <c r="H26" s="13">
        <f t="shared" si="5"/>
        <v>-21202</v>
      </c>
      <c r="I26" s="66" t="s">
        <v>249</v>
      </c>
      <c r="J26" s="67" t="s">
        <v>250</v>
      </c>
      <c r="K26" s="66">
        <v>-21202</v>
      </c>
      <c r="L26" s="66" t="s">
        <v>251</v>
      </c>
      <c r="M26" s="67" t="s">
        <v>252</v>
      </c>
      <c r="N26" s="67" t="s">
        <v>253</v>
      </c>
      <c r="O26" s="68" t="s">
        <v>254</v>
      </c>
      <c r="P26" s="69" t="s">
        <v>255</v>
      </c>
    </row>
    <row r="27" spans="1:16" ht="12.75" customHeight="1" thickBot="1">
      <c r="A27" s="13" t="str">
        <f t="shared" si="0"/>
        <v>IBVS 1029 </v>
      </c>
      <c r="B27" s="6" t="str">
        <f t="shared" si="1"/>
        <v>I</v>
      </c>
      <c r="C27" s="13">
        <f t="shared" si="2"/>
        <v>38788.811099999999</v>
      </c>
      <c r="D27" s="25" t="str">
        <f t="shared" si="3"/>
        <v>vis</v>
      </c>
      <c r="E27" s="65">
        <f>VLOOKUP(C27,Active!C$21:E$960,3,FALSE)</f>
        <v>14995.030626386095</v>
      </c>
      <c r="F27" s="6" t="s">
        <v>159</v>
      </c>
      <c r="G27" s="25" t="str">
        <f t="shared" si="4"/>
        <v>38788.8111</v>
      </c>
      <c r="H27" s="13">
        <f t="shared" si="5"/>
        <v>-21143</v>
      </c>
      <c r="I27" s="66" t="s">
        <v>256</v>
      </c>
      <c r="J27" s="67" t="s">
        <v>257</v>
      </c>
      <c r="K27" s="66">
        <v>-21143</v>
      </c>
      <c r="L27" s="66" t="s">
        <v>258</v>
      </c>
      <c r="M27" s="67" t="s">
        <v>252</v>
      </c>
      <c r="N27" s="67" t="s">
        <v>253</v>
      </c>
      <c r="O27" s="68" t="s">
        <v>254</v>
      </c>
      <c r="P27" s="69" t="s">
        <v>255</v>
      </c>
    </row>
    <row r="28" spans="1:16" ht="12.75" customHeight="1" thickBot="1">
      <c r="A28" s="13" t="str">
        <f t="shared" si="0"/>
        <v>IBVS 1029 </v>
      </c>
      <c r="B28" s="6" t="str">
        <f t="shared" si="1"/>
        <v>I</v>
      </c>
      <c r="C28" s="13">
        <f t="shared" si="2"/>
        <v>38794.616900000001</v>
      </c>
      <c r="D28" s="25" t="str">
        <f t="shared" si="3"/>
        <v>vis</v>
      </c>
      <c r="E28" s="65">
        <f>VLOOKUP(C28,Active!C$21:E$960,3,FALSE)</f>
        <v>15002.030883502715</v>
      </c>
      <c r="F28" s="6" t="s">
        <v>159</v>
      </c>
      <c r="G28" s="25" t="str">
        <f t="shared" si="4"/>
        <v>38794.6169</v>
      </c>
      <c r="H28" s="13">
        <f t="shared" si="5"/>
        <v>-21136</v>
      </c>
      <c r="I28" s="66" t="s">
        <v>259</v>
      </c>
      <c r="J28" s="67" t="s">
        <v>260</v>
      </c>
      <c r="K28" s="66">
        <v>-21136</v>
      </c>
      <c r="L28" s="66" t="s">
        <v>261</v>
      </c>
      <c r="M28" s="67" t="s">
        <v>252</v>
      </c>
      <c r="N28" s="67" t="s">
        <v>253</v>
      </c>
      <c r="O28" s="68" t="s">
        <v>254</v>
      </c>
      <c r="P28" s="69" t="s">
        <v>255</v>
      </c>
    </row>
    <row r="29" spans="1:16" ht="12.75" customHeight="1" thickBot="1">
      <c r="A29" s="13" t="str">
        <f t="shared" si="0"/>
        <v>IBVS 1029 </v>
      </c>
      <c r="B29" s="6" t="str">
        <f t="shared" si="1"/>
        <v>I</v>
      </c>
      <c r="C29" s="13">
        <f t="shared" si="2"/>
        <v>38847.695899999999</v>
      </c>
      <c r="D29" s="25" t="str">
        <f t="shared" si="3"/>
        <v>vis</v>
      </c>
      <c r="E29" s="65">
        <f>VLOOKUP(C29,Active!C$21:E$960,3,FALSE)</f>
        <v>15066.030099371847</v>
      </c>
      <c r="F29" s="6" t="s">
        <v>159</v>
      </c>
      <c r="G29" s="25" t="str">
        <f t="shared" si="4"/>
        <v>38847.6959</v>
      </c>
      <c r="H29" s="13">
        <f t="shared" si="5"/>
        <v>-21072</v>
      </c>
      <c r="I29" s="66" t="s">
        <v>267</v>
      </c>
      <c r="J29" s="67" t="s">
        <v>268</v>
      </c>
      <c r="K29" s="66">
        <v>-21072</v>
      </c>
      <c r="L29" s="66" t="s">
        <v>269</v>
      </c>
      <c r="M29" s="67" t="s">
        <v>252</v>
      </c>
      <c r="N29" s="67" t="s">
        <v>253</v>
      </c>
      <c r="O29" s="68" t="s">
        <v>254</v>
      </c>
      <c r="P29" s="69" t="s">
        <v>255</v>
      </c>
    </row>
    <row r="30" spans="1:16" ht="12.75" customHeight="1" thickBot="1">
      <c r="A30" s="13" t="str">
        <f t="shared" si="0"/>
        <v>BAVM 18 </v>
      </c>
      <c r="B30" s="6" t="str">
        <f t="shared" si="1"/>
        <v>I</v>
      </c>
      <c r="C30" s="13">
        <f t="shared" si="2"/>
        <v>38854.324999999997</v>
      </c>
      <c r="D30" s="25" t="str">
        <f t="shared" si="3"/>
        <v>vis</v>
      </c>
      <c r="E30" s="65">
        <f>VLOOKUP(C30,Active!C$21:E$960,3,FALSE)</f>
        <v>15074.023038235011</v>
      </c>
      <c r="F30" s="6" t="s">
        <v>159</v>
      </c>
      <c r="G30" s="25" t="str">
        <f t="shared" si="4"/>
        <v>38854.325</v>
      </c>
      <c r="H30" s="13">
        <f t="shared" si="5"/>
        <v>-21064</v>
      </c>
      <c r="I30" s="66" t="s">
        <v>270</v>
      </c>
      <c r="J30" s="67" t="s">
        <v>271</v>
      </c>
      <c r="K30" s="66">
        <v>-21064</v>
      </c>
      <c r="L30" s="66" t="s">
        <v>212</v>
      </c>
      <c r="M30" s="67" t="s">
        <v>165</v>
      </c>
      <c r="N30" s="67"/>
      <c r="O30" s="68" t="s">
        <v>272</v>
      </c>
      <c r="P30" s="69" t="s">
        <v>248</v>
      </c>
    </row>
    <row r="31" spans="1:16" ht="12.75" customHeight="1" thickBot="1">
      <c r="A31" s="13" t="str">
        <f t="shared" si="0"/>
        <v>BAVM 23 </v>
      </c>
      <c r="B31" s="6" t="str">
        <f t="shared" si="1"/>
        <v>I</v>
      </c>
      <c r="C31" s="13">
        <f t="shared" si="2"/>
        <v>39238.313999999998</v>
      </c>
      <c r="D31" s="25" t="str">
        <f t="shared" si="3"/>
        <v>vis</v>
      </c>
      <c r="E31" s="65">
        <f>VLOOKUP(C31,Active!C$21:E$960,3,FALSE)</f>
        <v>15537.012071607392</v>
      </c>
      <c r="F31" s="6" t="s">
        <v>159</v>
      </c>
      <c r="G31" s="25" t="str">
        <f t="shared" si="4"/>
        <v>39238.314</v>
      </c>
      <c r="H31" s="13">
        <f t="shared" si="5"/>
        <v>-20601</v>
      </c>
      <c r="I31" s="66" t="s">
        <v>286</v>
      </c>
      <c r="J31" s="67" t="s">
        <v>287</v>
      </c>
      <c r="K31" s="66">
        <v>-20601</v>
      </c>
      <c r="L31" s="66" t="s">
        <v>182</v>
      </c>
      <c r="M31" s="67" t="s">
        <v>165</v>
      </c>
      <c r="N31" s="67"/>
      <c r="O31" s="68" t="s">
        <v>284</v>
      </c>
      <c r="P31" s="69" t="s">
        <v>285</v>
      </c>
    </row>
    <row r="32" spans="1:16" ht="12.75" customHeight="1" thickBot="1">
      <c r="A32" s="13" t="str">
        <f t="shared" si="0"/>
        <v>BAVM 23 </v>
      </c>
      <c r="B32" s="6" t="str">
        <f t="shared" si="1"/>
        <v>I</v>
      </c>
      <c r="C32" s="13">
        <f t="shared" si="2"/>
        <v>39490.461000000003</v>
      </c>
      <c r="D32" s="25" t="str">
        <f t="shared" si="3"/>
        <v>vis</v>
      </c>
      <c r="E32" s="65">
        <f>VLOOKUP(C32,Active!C$21:E$960,3,FALSE)</f>
        <v>15841.034571725226</v>
      </c>
      <c r="F32" s="6" t="s">
        <v>159</v>
      </c>
      <c r="G32" s="25" t="str">
        <f t="shared" si="4"/>
        <v>39490.461</v>
      </c>
      <c r="H32" s="13">
        <f t="shared" si="5"/>
        <v>-20297</v>
      </c>
      <c r="I32" s="66" t="s">
        <v>288</v>
      </c>
      <c r="J32" s="67" t="s">
        <v>289</v>
      </c>
      <c r="K32" s="66">
        <v>-20297</v>
      </c>
      <c r="L32" s="66" t="s">
        <v>238</v>
      </c>
      <c r="M32" s="67" t="s">
        <v>165</v>
      </c>
      <c r="N32" s="67"/>
      <c r="O32" s="68" t="s">
        <v>290</v>
      </c>
      <c r="P32" s="69" t="s">
        <v>285</v>
      </c>
    </row>
    <row r="33" spans="1:16" ht="12.75" customHeight="1" thickBot="1">
      <c r="A33" s="13" t="str">
        <f t="shared" si="0"/>
        <v>BAVM 23 </v>
      </c>
      <c r="B33" s="6" t="str">
        <f t="shared" si="1"/>
        <v>I</v>
      </c>
      <c r="C33" s="13">
        <f t="shared" si="2"/>
        <v>39932.517999999996</v>
      </c>
      <c r="D33" s="25" t="str">
        <f t="shared" si="3"/>
        <v>vis</v>
      </c>
      <c r="E33" s="65">
        <f>VLOOKUP(C33,Active!C$21:E$960,3,FALSE)</f>
        <v>16374.038233615256</v>
      </c>
      <c r="F33" s="6" t="s">
        <v>159</v>
      </c>
      <c r="G33" s="25" t="str">
        <f t="shared" si="4"/>
        <v>39932.518</v>
      </c>
      <c r="H33" s="13">
        <f t="shared" si="5"/>
        <v>-19764</v>
      </c>
      <c r="I33" s="66" t="s">
        <v>291</v>
      </c>
      <c r="J33" s="67" t="s">
        <v>292</v>
      </c>
      <c r="K33" s="66">
        <v>-19764</v>
      </c>
      <c r="L33" s="66" t="s">
        <v>293</v>
      </c>
      <c r="M33" s="67" t="s">
        <v>165</v>
      </c>
      <c r="N33" s="67"/>
      <c r="O33" s="68" t="s">
        <v>290</v>
      </c>
      <c r="P33" s="69" t="s">
        <v>285</v>
      </c>
    </row>
    <row r="34" spans="1:16" ht="12.75" customHeight="1" thickBot="1">
      <c r="A34" s="13" t="str">
        <f t="shared" si="0"/>
        <v>BAVM 23 </v>
      </c>
      <c r="B34" s="6" t="str">
        <f t="shared" si="1"/>
        <v>I</v>
      </c>
      <c r="C34" s="13">
        <f t="shared" si="2"/>
        <v>39932.517999999996</v>
      </c>
      <c r="D34" s="25" t="str">
        <f t="shared" si="3"/>
        <v>vis</v>
      </c>
      <c r="E34" s="65">
        <f>VLOOKUP(C34,Active!C$21:E$960,3,FALSE)</f>
        <v>16374.038233615256</v>
      </c>
      <c r="F34" s="6" t="s">
        <v>159</v>
      </c>
      <c r="G34" s="25" t="str">
        <f t="shared" si="4"/>
        <v>39932.518</v>
      </c>
      <c r="H34" s="13">
        <f t="shared" si="5"/>
        <v>-19764</v>
      </c>
      <c r="I34" s="66" t="s">
        <v>291</v>
      </c>
      <c r="J34" s="67" t="s">
        <v>292</v>
      </c>
      <c r="K34" s="66">
        <v>-19764</v>
      </c>
      <c r="L34" s="66" t="s">
        <v>293</v>
      </c>
      <c r="M34" s="67" t="s">
        <v>165</v>
      </c>
      <c r="N34" s="67"/>
      <c r="O34" s="68" t="s">
        <v>202</v>
      </c>
      <c r="P34" s="69" t="s">
        <v>285</v>
      </c>
    </row>
    <row r="35" spans="1:16" ht="12.75" customHeight="1" thickBot="1">
      <c r="A35" s="13" t="str">
        <f t="shared" si="0"/>
        <v> ORI 124 </v>
      </c>
      <c r="B35" s="6" t="str">
        <f t="shared" si="1"/>
        <v>I</v>
      </c>
      <c r="C35" s="13">
        <f t="shared" si="2"/>
        <v>40988.307999999997</v>
      </c>
      <c r="D35" s="25" t="str">
        <f t="shared" si="3"/>
        <v>vis</v>
      </c>
      <c r="E35" s="65">
        <f>VLOOKUP(C35,Active!C$21:E$960,3,FALSE)</f>
        <v>17647.041344496622</v>
      </c>
      <c r="F35" s="6" t="s">
        <v>159</v>
      </c>
      <c r="G35" s="25" t="str">
        <f t="shared" si="4"/>
        <v>40988.308</v>
      </c>
      <c r="H35" s="13">
        <f t="shared" si="5"/>
        <v>-18491</v>
      </c>
      <c r="I35" s="66" t="s">
        <v>302</v>
      </c>
      <c r="J35" s="67" t="s">
        <v>303</v>
      </c>
      <c r="K35" s="66">
        <v>-18491</v>
      </c>
      <c r="L35" s="66" t="s">
        <v>304</v>
      </c>
      <c r="M35" s="67" t="s">
        <v>165</v>
      </c>
      <c r="N35" s="67"/>
      <c r="O35" s="68" t="s">
        <v>305</v>
      </c>
      <c r="P35" s="68" t="s">
        <v>306</v>
      </c>
    </row>
    <row r="36" spans="1:16" ht="12.75" customHeight="1" thickBot="1">
      <c r="A36" s="13" t="str">
        <f t="shared" si="0"/>
        <v> ORI 124 </v>
      </c>
      <c r="B36" s="6" t="str">
        <f t="shared" si="1"/>
        <v>I</v>
      </c>
      <c r="C36" s="13">
        <f t="shared" si="2"/>
        <v>41041.383999999998</v>
      </c>
      <c r="D36" s="25" t="str">
        <f t="shared" si="3"/>
        <v>vis</v>
      </c>
      <c r="E36" s="65">
        <f>VLOOKUP(C36,Active!C$21:E$960,3,FALSE)</f>
        <v>17711.036943160314</v>
      </c>
      <c r="F36" s="6" t="s">
        <v>159</v>
      </c>
      <c r="G36" s="25" t="str">
        <f t="shared" si="4"/>
        <v>41041.384</v>
      </c>
      <c r="H36" s="13">
        <f t="shared" si="5"/>
        <v>-18427</v>
      </c>
      <c r="I36" s="66" t="s">
        <v>307</v>
      </c>
      <c r="J36" s="67" t="s">
        <v>308</v>
      </c>
      <c r="K36" s="66">
        <v>-18427</v>
      </c>
      <c r="L36" s="66" t="s">
        <v>309</v>
      </c>
      <c r="M36" s="67" t="s">
        <v>165</v>
      </c>
      <c r="N36" s="67"/>
      <c r="O36" s="68" t="s">
        <v>305</v>
      </c>
      <c r="P36" s="68" t="s">
        <v>306</v>
      </c>
    </row>
    <row r="37" spans="1:16" ht="12.75" customHeight="1" thickBot="1">
      <c r="A37" s="13" t="str">
        <f t="shared" si="0"/>
        <v> ORI 125 </v>
      </c>
      <c r="B37" s="6" t="str">
        <f t="shared" si="1"/>
        <v>I</v>
      </c>
      <c r="C37" s="13">
        <f t="shared" si="2"/>
        <v>41055.483999999997</v>
      </c>
      <c r="D37" s="25" t="str">
        <f t="shared" si="3"/>
        <v>vis</v>
      </c>
      <c r="E37" s="65">
        <f>VLOOKUP(C37,Active!C$21:E$960,3,FALSE)</f>
        <v>17728.037808733414</v>
      </c>
      <c r="F37" s="6" t="s">
        <v>159</v>
      </c>
      <c r="G37" s="25" t="str">
        <f t="shared" si="4"/>
        <v>41055.484</v>
      </c>
      <c r="H37" s="13">
        <f t="shared" si="5"/>
        <v>-18410</v>
      </c>
      <c r="I37" s="66" t="s">
        <v>310</v>
      </c>
      <c r="J37" s="67" t="s">
        <v>311</v>
      </c>
      <c r="K37" s="66">
        <v>-18410</v>
      </c>
      <c r="L37" s="66" t="s">
        <v>312</v>
      </c>
      <c r="M37" s="67" t="s">
        <v>165</v>
      </c>
      <c r="N37" s="67"/>
      <c r="O37" s="68" t="s">
        <v>305</v>
      </c>
      <c r="P37" s="68" t="s">
        <v>313</v>
      </c>
    </row>
    <row r="38" spans="1:16" ht="12.75" customHeight="1" thickBot="1">
      <c r="A38" s="13" t="str">
        <f t="shared" si="0"/>
        <v> BBS 2 </v>
      </c>
      <c r="B38" s="6" t="str">
        <f t="shared" si="1"/>
        <v>I</v>
      </c>
      <c r="C38" s="13">
        <f t="shared" si="2"/>
        <v>41396.358999999997</v>
      </c>
      <c r="D38" s="25" t="str">
        <f t="shared" si="3"/>
        <v>vis</v>
      </c>
      <c r="E38" s="65">
        <f>VLOOKUP(C38,Active!C$21:E$960,3,FALSE)</f>
        <v>18139.042776976803</v>
      </c>
      <c r="F38" s="6" t="s">
        <v>159</v>
      </c>
      <c r="G38" s="25" t="str">
        <f t="shared" si="4"/>
        <v>41396.359</v>
      </c>
      <c r="H38" s="13">
        <f t="shared" si="5"/>
        <v>-17999</v>
      </c>
      <c r="I38" s="66" t="s">
        <v>320</v>
      </c>
      <c r="J38" s="67" t="s">
        <v>321</v>
      </c>
      <c r="K38" s="66">
        <v>-17999</v>
      </c>
      <c r="L38" s="66" t="s">
        <v>300</v>
      </c>
      <c r="M38" s="67" t="s">
        <v>165</v>
      </c>
      <c r="N38" s="67"/>
      <c r="O38" s="68" t="s">
        <v>322</v>
      </c>
      <c r="P38" s="68" t="s">
        <v>323</v>
      </c>
    </row>
    <row r="39" spans="1:16" ht="12.75" customHeight="1" thickBot="1">
      <c r="A39" s="13" t="str">
        <f t="shared" si="0"/>
        <v> MVS 6.63 </v>
      </c>
      <c r="B39" s="6" t="str">
        <f t="shared" si="1"/>
        <v>I</v>
      </c>
      <c r="C39" s="13">
        <f t="shared" si="2"/>
        <v>41765.422500000001</v>
      </c>
      <c r="D39" s="25" t="str">
        <f t="shared" si="3"/>
        <v>vis</v>
      </c>
      <c r="E39" s="65">
        <f>VLOOKUP(C39,Active!C$21:E$960,3,FALSE)</f>
        <v>18584.035610412207</v>
      </c>
      <c r="F39" s="6" t="s">
        <v>159</v>
      </c>
      <c r="G39" s="25" t="str">
        <f t="shared" si="4"/>
        <v>41765.4225</v>
      </c>
      <c r="H39" s="13">
        <f t="shared" si="5"/>
        <v>-17554</v>
      </c>
      <c r="I39" s="66" t="s">
        <v>324</v>
      </c>
      <c r="J39" s="67" t="s">
        <v>325</v>
      </c>
      <c r="K39" s="66">
        <v>-17554</v>
      </c>
      <c r="L39" s="66" t="s">
        <v>326</v>
      </c>
      <c r="M39" s="67" t="s">
        <v>160</v>
      </c>
      <c r="N39" s="67"/>
      <c r="O39" s="68" t="s">
        <v>327</v>
      </c>
      <c r="P39" s="68" t="s">
        <v>328</v>
      </c>
    </row>
    <row r="40" spans="1:16" ht="12.75" customHeight="1" thickBot="1">
      <c r="A40" s="13" t="str">
        <f t="shared" si="0"/>
        <v> BBS 19 </v>
      </c>
      <c r="B40" s="6" t="str">
        <f t="shared" si="1"/>
        <v>I</v>
      </c>
      <c r="C40" s="13">
        <f t="shared" si="2"/>
        <v>42402.381000000001</v>
      </c>
      <c r="D40" s="25" t="str">
        <f t="shared" si="3"/>
        <v>vis</v>
      </c>
      <c r="E40" s="65">
        <f>VLOOKUP(C40,Active!C$21:E$960,3,FALSE)</f>
        <v>19352.03886106085</v>
      </c>
      <c r="F40" s="6" t="s">
        <v>159</v>
      </c>
      <c r="G40" s="25" t="str">
        <f t="shared" si="4"/>
        <v>42402.381</v>
      </c>
      <c r="H40" s="13">
        <f t="shared" si="5"/>
        <v>-16786</v>
      </c>
      <c r="I40" s="66" t="s">
        <v>343</v>
      </c>
      <c r="J40" s="67" t="s">
        <v>344</v>
      </c>
      <c r="K40" s="66">
        <v>-16786</v>
      </c>
      <c r="L40" s="66" t="s">
        <v>304</v>
      </c>
      <c r="M40" s="67" t="s">
        <v>165</v>
      </c>
      <c r="N40" s="67"/>
      <c r="O40" s="68" t="s">
        <v>322</v>
      </c>
      <c r="P40" s="68" t="s">
        <v>345</v>
      </c>
    </row>
    <row r="41" spans="1:16" ht="12.75" customHeight="1" thickBot="1">
      <c r="A41" s="13" t="str">
        <f t="shared" si="0"/>
        <v> BBS 20 </v>
      </c>
      <c r="B41" s="6" t="str">
        <f t="shared" si="1"/>
        <v>I</v>
      </c>
      <c r="C41" s="13">
        <f t="shared" si="2"/>
        <v>42416.476999999999</v>
      </c>
      <c r="D41" s="25" t="str">
        <f t="shared" si="3"/>
        <v>vis</v>
      </c>
      <c r="E41" s="65">
        <f>VLOOKUP(C41,Active!C$21:E$960,3,FALSE)</f>
        <v>19369.034903693362</v>
      </c>
      <c r="F41" s="6" t="s">
        <v>159</v>
      </c>
      <c r="G41" s="25" t="str">
        <f t="shared" si="4"/>
        <v>42416.477</v>
      </c>
      <c r="H41" s="13">
        <f t="shared" si="5"/>
        <v>-16769</v>
      </c>
      <c r="I41" s="66" t="s">
        <v>346</v>
      </c>
      <c r="J41" s="67" t="s">
        <v>347</v>
      </c>
      <c r="K41" s="66">
        <v>-16769</v>
      </c>
      <c r="L41" s="66" t="s">
        <v>312</v>
      </c>
      <c r="M41" s="67" t="s">
        <v>165</v>
      </c>
      <c r="N41" s="67"/>
      <c r="O41" s="68" t="s">
        <v>322</v>
      </c>
      <c r="P41" s="68" t="s">
        <v>348</v>
      </c>
    </row>
    <row r="42" spans="1:16" ht="12.75" customHeight="1" thickBot="1">
      <c r="A42" s="13" t="str">
        <f t="shared" si="0"/>
        <v> BBS 20 </v>
      </c>
      <c r="B42" s="6" t="str">
        <f t="shared" si="1"/>
        <v>I</v>
      </c>
      <c r="C42" s="13">
        <f t="shared" si="2"/>
        <v>42416.476999999999</v>
      </c>
      <c r="D42" s="25" t="str">
        <f t="shared" si="3"/>
        <v>vis</v>
      </c>
      <c r="E42" s="65">
        <f>VLOOKUP(C42,Active!C$21:E$960,3,FALSE)</f>
        <v>19369.034903693362</v>
      </c>
      <c r="F42" s="6" t="s">
        <v>159</v>
      </c>
      <c r="G42" s="25" t="str">
        <f t="shared" si="4"/>
        <v>42416.477</v>
      </c>
      <c r="H42" s="13">
        <f t="shared" si="5"/>
        <v>-16769</v>
      </c>
      <c r="I42" s="66" t="s">
        <v>346</v>
      </c>
      <c r="J42" s="67" t="s">
        <v>347</v>
      </c>
      <c r="K42" s="66">
        <v>-16769</v>
      </c>
      <c r="L42" s="66" t="s">
        <v>312</v>
      </c>
      <c r="M42" s="67" t="s">
        <v>165</v>
      </c>
      <c r="N42" s="67"/>
      <c r="O42" s="68" t="s">
        <v>349</v>
      </c>
      <c r="P42" s="68" t="s">
        <v>348</v>
      </c>
    </row>
    <row r="43" spans="1:16" ht="12.75" customHeight="1" thickBot="1">
      <c r="A43" s="13" t="str">
        <f t="shared" si="0"/>
        <v> BBS 20 </v>
      </c>
      <c r="B43" s="6" t="str">
        <f t="shared" si="1"/>
        <v>I</v>
      </c>
      <c r="C43" s="13">
        <f t="shared" si="2"/>
        <v>42426.434999999998</v>
      </c>
      <c r="D43" s="25" t="str">
        <f t="shared" si="3"/>
        <v>vis</v>
      </c>
      <c r="E43" s="65">
        <f>VLOOKUP(C43,Active!C$21:E$960,3,FALSE)</f>
        <v>19381.041614287471</v>
      </c>
      <c r="F43" s="6" t="s">
        <v>159</v>
      </c>
      <c r="G43" s="25" t="str">
        <f t="shared" si="4"/>
        <v>42426.435</v>
      </c>
      <c r="H43" s="13">
        <f t="shared" si="5"/>
        <v>-16757</v>
      </c>
      <c r="I43" s="66" t="s">
        <v>350</v>
      </c>
      <c r="J43" s="67" t="s">
        <v>351</v>
      </c>
      <c r="K43" s="66">
        <v>-16757</v>
      </c>
      <c r="L43" s="66" t="s">
        <v>352</v>
      </c>
      <c r="M43" s="67" t="s">
        <v>165</v>
      </c>
      <c r="N43" s="67"/>
      <c r="O43" s="68" t="s">
        <v>305</v>
      </c>
      <c r="P43" s="68" t="s">
        <v>348</v>
      </c>
    </row>
    <row r="44" spans="1:16" ht="12.75" customHeight="1" thickBot="1">
      <c r="A44" s="13" t="str">
        <f t="shared" si="0"/>
        <v>IBVS 1029 </v>
      </c>
      <c r="B44" s="6" t="str">
        <f t="shared" si="1"/>
        <v>I</v>
      </c>
      <c r="C44" s="13">
        <f t="shared" si="2"/>
        <v>42433.898500000003</v>
      </c>
      <c r="D44" s="25" t="str">
        <f t="shared" si="3"/>
        <v>vis</v>
      </c>
      <c r="E44" s="65">
        <f>VLOOKUP(C44,Active!C$21:E$960,3,FALSE)</f>
        <v>19390.040618557327</v>
      </c>
      <c r="F44" s="6" t="s">
        <v>159</v>
      </c>
      <c r="G44" s="25" t="str">
        <f t="shared" si="4"/>
        <v>42433.8985</v>
      </c>
      <c r="H44" s="13">
        <f t="shared" si="5"/>
        <v>-16748</v>
      </c>
      <c r="I44" s="66" t="s">
        <v>353</v>
      </c>
      <c r="J44" s="67" t="s">
        <v>354</v>
      </c>
      <c r="K44" s="66">
        <v>-16748</v>
      </c>
      <c r="L44" s="66" t="s">
        <v>355</v>
      </c>
      <c r="M44" s="67" t="s">
        <v>252</v>
      </c>
      <c r="N44" s="67" t="s">
        <v>253</v>
      </c>
      <c r="O44" s="68" t="s">
        <v>254</v>
      </c>
      <c r="P44" s="69" t="s">
        <v>255</v>
      </c>
    </row>
    <row r="45" spans="1:16" ht="12.75" customHeight="1" thickBot="1">
      <c r="A45" s="13" t="str">
        <f t="shared" si="0"/>
        <v> BBS 21 </v>
      </c>
      <c r="B45" s="6" t="str">
        <f t="shared" si="1"/>
        <v>I</v>
      </c>
      <c r="C45" s="13">
        <f t="shared" si="2"/>
        <v>42445.51</v>
      </c>
      <c r="D45" s="25" t="str">
        <f t="shared" si="3"/>
        <v>vis</v>
      </c>
      <c r="E45" s="65">
        <f>VLOOKUP(C45,Active!C$21:E$960,3,FALSE)</f>
        <v>19404.041012217047</v>
      </c>
      <c r="F45" s="6" t="s">
        <v>159</v>
      </c>
      <c r="G45" s="25" t="str">
        <f t="shared" si="4"/>
        <v>42445.510</v>
      </c>
      <c r="H45" s="13">
        <f t="shared" si="5"/>
        <v>-16734</v>
      </c>
      <c r="I45" s="66" t="s">
        <v>356</v>
      </c>
      <c r="J45" s="67" t="s">
        <v>357</v>
      </c>
      <c r="K45" s="66">
        <v>-16734</v>
      </c>
      <c r="L45" s="66" t="s">
        <v>300</v>
      </c>
      <c r="M45" s="67" t="s">
        <v>165</v>
      </c>
      <c r="N45" s="67"/>
      <c r="O45" s="68" t="s">
        <v>349</v>
      </c>
      <c r="P45" s="68" t="s">
        <v>358</v>
      </c>
    </row>
    <row r="46" spans="1:16" ht="12.75" customHeight="1" thickBot="1">
      <c r="A46" s="13" t="str">
        <f t="shared" si="0"/>
        <v> BBS 21 </v>
      </c>
      <c r="B46" s="6" t="str">
        <f t="shared" si="1"/>
        <v>I</v>
      </c>
      <c r="C46" s="13">
        <f t="shared" si="2"/>
        <v>42460.432999999997</v>
      </c>
      <c r="D46" s="25" t="str">
        <f t="shared" si="3"/>
        <v>vis</v>
      </c>
      <c r="E46" s="65">
        <f>VLOOKUP(C46,Active!C$21:E$960,3,FALSE)</f>
        <v>19422.034197816149</v>
      </c>
      <c r="F46" s="6" t="s">
        <v>159</v>
      </c>
      <c r="G46" s="25" t="str">
        <f t="shared" si="4"/>
        <v>42460.433</v>
      </c>
      <c r="H46" s="13">
        <f t="shared" si="5"/>
        <v>-16716</v>
      </c>
      <c r="I46" s="66" t="s">
        <v>359</v>
      </c>
      <c r="J46" s="67" t="s">
        <v>360</v>
      </c>
      <c r="K46" s="66">
        <v>-16716</v>
      </c>
      <c r="L46" s="66" t="s">
        <v>312</v>
      </c>
      <c r="M46" s="67" t="s">
        <v>165</v>
      </c>
      <c r="N46" s="67"/>
      <c r="O46" s="68" t="s">
        <v>322</v>
      </c>
      <c r="P46" s="68" t="s">
        <v>358</v>
      </c>
    </row>
    <row r="47" spans="1:16" ht="12.75" customHeight="1" thickBot="1">
      <c r="A47" s="13" t="str">
        <f t="shared" si="0"/>
        <v> BBS 21 </v>
      </c>
      <c r="B47" s="6" t="str">
        <f t="shared" si="1"/>
        <v>I</v>
      </c>
      <c r="C47" s="13">
        <f t="shared" si="2"/>
        <v>42460.438999999998</v>
      </c>
      <c r="D47" s="25" t="str">
        <f t="shared" si="3"/>
        <v>vis</v>
      </c>
      <c r="E47" s="65">
        <f>VLOOKUP(C47,Active!C$21:E$960,3,FALSE)</f>
        <v>19422.041432227034</v>
      </c>
      <c r="F47" s="6" t="s">
        <v>159</v>
      </c>
      <c r="G47" s="25" t="str">
        <f t="shared" si="4"/>
        <v>42460.439</v>
      </c>
      <c r="H47" s="13">
        <f t="shared" si="5"/>
        <v>-16716</v>
      </c>
      <c r="I47" s="66" t="s">
        <v>361</v>
      </c>
      <c r="J47" s="67" t="s">
        <v>362</v>
      </c>
      <c r="K47" s="66">
        <v>-16716</v>
      </c>
      <c r="L47" s="66" t="s">
        <v>352</v>
      </c>
      <c r="M47" s="67" t="s">
        <v>165</v>
      </c>
      <c r="N47" s="67"/>
      <c r="O47" s="68" t="s">
        <v>349</v>
      </c>
      <c r="P47" s="68" t="s">
        <v>358</v>
      </c>
    </row>
    <row r="48" spans="1:16" ht="12.75" customHeight="1" thickBot="1">
      <c r="A48" s="13" t="str">
        <f t="shared" si="0"/>
        <v> BBS 22 </v>
      </c>
      <c r="B48" s="6" t="str">
        <f t="shared" si="1"/>
        <v>I</v>
      </c>
      <c r="C48" s="13">
        <f t="shared" si="2"/>
        <v>42504.406000000003</v>
      </c>
      <c r="D48" s="25" t="str">
        <f t="shared" si="3"/>
        <v>vis</v>
      </c>
      <c r="E48" s="65">
        <f>VLOOKUP(C48,Active!C$21:E$960,3,FALSE)</f>
        <v>19475.053989436448</v>
      </c>
      <c r="F48" s="6" t="s">
        <v>159</v>
      </c>
      <c r="G48" s="25" t="str">
        <f t="shared" si="4"/>
        <v>42504.406</v>
      </c>
      <c r="H48" s="13">
        <f t="shared" si="5"/>
        <v>-16663</v>
      </c>
      <c r="I48" s="66" t="s">
        <v>365</v>
      </c>
      <c r="J48" s="67" t="s">
        <v>366</v>
      </c>
      <c r="K48" s="66">
        <v>-16663</v>
      </c>
      <c r="L48" s="66" t="s">
        <v>367</v>
      </c>
      <c r="M48" s="67" t="s">
        <v>165</v>
      </c>
      <c r="N48" s="67"/>
      <c r="O48" s="68" t="s">
        <v>349</v>
      </c>
      <c r="P48" s="68" t="s">
        <v>368</v>
      </c>
    </row>
    <row r="49" spans="1:16" ht="12.75" customHeight="1" thickBot="1">
      <c r="A49" s="13" t="str">
        <f t="shared" si="0"/>
        <v> BBS 22 </v>
      </c>
      <c r="B49" s="6" t="str">
        <f t="shared" si="1"/>
        <v>I</v>
      </c>
      <c r="C49" s="13">
        <f t="shared" si="2"/>
        <v>42528.447999999997</v>
      </c>
      <c r="D49" s="25" t="str">
        <f t="shared" si="3"/>
        <v>vis</v>
      </c>
      <c r="E49" s="65">
        <f>VLOOKUP(C49,Active!C$21:E$960,3,FALSE)</f>
        <v>19504.042273841304</v>
      </c>
      <c r="F49" s="6" t="s">
        <v>159</v>
      </c>
      <c r="G49" s="25" t="str">
        <f t="shared" si="4"/>
        <v>42528.448</v>
      </c>
      <c r="H49" s="13">
        <f t="shared" si="5"/>
        <v>-16634</v>
      </c>
      <c r="I49" s="66" t="s">
        <v>369</v>
      </c>
      <c r="J49" s="67" t="s">
        <v>370</v>
      </c>
      <c r="K49" s="66">
        <v>-16634</v>
      </c>
      <c r="L49" s="66" t="s">
        <v>371</v>
      </c>
      <c r="M49" s="67" t="s">
        <v>165</v>
      </c>
      <c r="N49" s="67"/>
      <c r="O49" s="68" t="s">
        <v>322</v>
      </c>
      <c r="P49" s="68" t="s">
        <v>368</v>
      </c>
    </row>
    <row r="50" spans="1:16" ht="12.75" customHeight="1" thickBot="1">
      <c r="A50" s="13" t="str">
        <f t="shared" si="0"/>
        <v> BBS 25 </v>
      </c>
      <c r="B50" s="6" t="str">
        <f t="shared" si="1"/>
        <v>I</v>
      </c>
      <c r="C50" s="13">
        <f t="shared" si="2"/>
        <v>42775.593000000001</v>
      </c>
      <c r="D50" s="25" t="str">
        <f t="shared" si="3"/>
        <v>vis</v>
      </c>
      <c r="E50" s="65">
        <f>VLOOKUP(C50,Active!C$21:E$960,3,FALSE)</f>
        <v>19802.033686753701</v>
      </c>
      <c r="F50" s="6" t="s">
        <v>159</v>
      </c>
      <c r="G50" s="25" t="str">
        <f t="shared" si="4"/>
        <v>42775.593</v>
      </c>
      <c r="H50" s="13">
        <f t="shared" si="5"/>
        <v>-16336</v>
      </c>
      <c r="I50" s="66" t="s">
        <v>372</v>
      </c>
      <c r="J50" s="67" t="s">
        <v>373</v>
      </c>
      <c r="K50" s="66">
        <v>-16336</v>
      </c>
      <c r="L50" s="66" t="s">
        <v>312</v>
      </c>
      <c r="M50" s="67" t="s">
        <v>165</v>
      </c>
      <c r="N50" s="67"/>
      <c r="O50" s="68" t="s">
        <v>322</v>
      </c>
      <c r="P50" s="68" t="s">
        <v>374</v>
      </c>
    </row>
    <row r="51" spans="1:16" ht="12.75" customHeight="1" thickBot="1">
      <c r="A51" s="13" t="str">
        <f t="shared" si="0"/>
        <v> BBS 26 </v>
      </c>
      <c r="B51" s="6" t="str">
        <f t="shared" si="1"/>
        <v>I</v>
      </c>
      <c r="C51" s="13">
        <f t="shared" si="2"/>
        <v>42835.307999999997</v>
      </c>
      <c r="D51" s="25" t="str">
        <f t="shared" si="3"/>
        <v>vis</v>
      </c>
      <c r="E51" s="65">
        <f>VLOOKUP(C51,Active!C$21:E$960,3,FALSE)</f>
        <v>19874.034161058509</v>
      </c>
      <c r="F51" s="6" t="s">
        <v>159</v>
      </c>
      <c r="G51" s="25" t="str">
        <f t="shared" si="4"/>
        <v>42835.308</v>
      </c>
      <c r="H51" s="13">
        <f t="shared" si="5"/>
        <v>-16264</v>
      </c>
      <c r="I51" s="66" t="s">
        <v>375</v>
      </c>
      <c r="J51" s="67" t="s">
        <v>376</v>
      </c>
      <c r="K51" s="66">
        <v>-16264</v>
      </c>
      <c r="L51" s="66" t="s">
        <v>312</v>
      </c>
      <c r="M51" s="67" t="s">
        <v>165</v>
      </c>
      <c r="N51" s="67"/>
      <c r="O51" s="68" t="s">
        <v>377</v>
      </c>
      <c r="P51" s="68" t="s">
        <v>378</v>
      </c>
    </row>
    <row r="52" spans="1:16" ht="12.75" customHeight="1" thickBot="1">
      <c r="A52" s="13" t="str">
        <f t="shared" si="0"/>
        <v> BBS 26 </v>
      </c>
      <c r="B52" s="6" t="str">
        <f t="shared" si="1"/>
        <v>I</v>
      </c>
      <c r="C52" s="13">
        <f t="shared" si="2"/>
        <v>42835.313000000002</v>
      </c>
      <c r="D52" s="25" t="str">
        <f t="shared" si="3"/>
        <v>vis</v>
      </c>
      <c r="E52" s="65">
        <f>VLOOKUP(C52,Active!C$21:E$960,3,FALSE)</f>
        <v>19874.040189734249</v>
      </c>
      <c r="F52" s="6" t="str">
        <f>LEFT(M52,1)</f>
        <v>V</v>
      </c>
      <c r="G52" s="25" t="str">
        <f t="shared" si="4"/>
        <v>42835.313</v>
      </c>
      <c r="H52" s="13">
        <f t="shared" si="5"/>
        <v>-16264</v>
      </c>
      <c r="I52" s="66" t="s">
        <v>379</v>
      </c>
      <c r="J52" s="67" t="s">
        <v>380</v>
      </c>
      <c r="K52" s="66">
        <v>-16264</v>
      </c>
      <c r="L52" s="66" t="s">
        <v>300</v>
      </c>
      <c r="M52" s="67" t="s">
        <v>165</v>
      </c>
      <c r="N52" s="67"/>
      <c r="O52" s="68" t="s">
        <v>305</v>
      </c>
      <c r="P52" s="68" t="s">
        <v>378</v>
      </c>
    </row>
    <row r="53" spans="1:16" ht="12.75" customHeight="1" thickBot="1">
      <c r="A53" s="13" t="str">
        <f t="shared" si="0"/>
        <v> MVS 7.197 </v>
      </c>
      <c r="B53" s="6" t="str">
        <f t="shared" si="1"/>
        <v>I</v>
      </c>
      <c r="C53" s="13">
        <f t="shared" si="2"/>
        <v>42839.460500000001</v>
      </c>
      <c r="D53" s="25" t="str">
        <f t="shared" si="3"/>
        <v>pg</v>
      </c>
      <c r="E53" s="65">
        <f>VLOOKUP(C53,Active!C$21:E$960,3,FALSE)</f>
        <v>19879.04097625655</v>
      </c>
      <c r="F53" s="6" t="str">
        <f>LEFT(M53,1)</f>
        <v>F</v>
      </c>
      <c r="G53" s="25" t="str">
        <f t="shared" si="4"/>
        <v>42839.4605</v>
      </c>
      <c r="H53" s="13">
        <f t="shared" si="5"/>
        <v>-16259</v>
      </c>
      <c r="I53" s="66" t="s">
        <v>381</v>
      </c>
      <c r="J53" s="67" t="s">
        <v>382</v>
      </c>
      <c r="K53" s="66">
        <v>-16259</v>
      </c>
      <c r="L53" s="66" t="s">
        <v>383</v>
      </c>
      <c r="M53" s="67" t="s">
        <v>160</v>
      </c>
      <c r="N53" s="67"/>
      <c r="O53" s="68" t="s">
        <v>327</v>
      </c>
      <c r="P53" s="68" t="s">
        <v>384</v>
      </c>
    </row>
    <row r="54" spans="1:16" ht="12.75" customHeight="1" thickBot="1">
      <c r="A54" s="13" t="str">
        <f t="shared" si="0"/>
        <v> BBS 27 </v>
      </c>
      <c r="B54" s="6" t="str">
        <f t="shared" si="1"/>
        <v>I</v>
      </c>
      <c r="C54" s="13">
        <f t="shared" si="2"/>
        <v>42840.288999999997</v>
      </c>
      <c r="D54" s="25" t="str">
        <f t="shared" si="3"/>
        <v>vis</v>
      </c>
      <c r="E54" s="65">
        <f>VLOOKUP(C54,Active!C$21:E$960,3,FALSE)</f>
        <v>19880.039927825859</v>
      </c>
      <c r="F54" s="6" t="str">
        <f>LEFT(M54,1)</f>
        <v>V</v>
      </c>
      <c r="G54" s="25" t="str">
        <f t="shared" si="4"/>
        <v>42840.289</v>
      </c>
      <c r="H54" s="13">
        <f t="shared" si="5"/>
        <v>-16258</v>
      </c>
      <c r="I54" s="66" t="s">
        <v>385</v>
      </c>
      <c r="J54" s="67" t="s">
        <v>386</v>
      </c>
      <c r="K54" s="66">
        <v>-16258</v>
      </c>
      <c r="L54" s="66" t="s">
        <v>300</v>
      </c>
      <c r="M54" s="67" t="s">
        <v>165</v>
      </c>
      <c r="N54" s="67"/>
      <c r="O54" s="68" t="s">
        <v>377</v>
      </c>
      <c r="P54" s="68" t="s">
        <v>387</v>
      </c>
    </row>
    <row r="55" spans="1:16" ht="12.75" customHeight="1" thickBot="1">
      <c r="A55" s="13" t="str">
        <f t="shared" si="0"/>
        <v> BBS 27 </v>
      </c>
      <c r="B55" s="6" t="str">
        <f t="shared" si="1"/>
        <v>I</v>
      </c>
      <c r="C55" s="13">
        <f t="shared" si="2"/>
        <v>42859.375999999997</v>
      </c>
      <c r="D55" s="25" t="str">
        <f t="shared" si="3"/>
        <v>vis</v>
      </c>
      <c r="E55" s="65">
        <f>VLOOKUP(C55,Active!C$21:E$960,3,FALSE)</f>
        <v>19903.053794577194</v>
      </c>
      <c r="F55" s="6" t="str">
        <f>LEFT(M55,1)</f>
        <v>V</v>
      </c>
      <c r="G55" s="25" t="str">
        <f t="shared" si="4"/>
        <v>42859.376</v>
      </c>
      <c r="H55" s="13">
        <f t="shared" si="5"/>
        <v>-16235</v>
      </c>
      <c r="I55" s="66" t="s">
        <v>388</v>
      </c>
      <c r="J55" s="67" t="s">
        <v>389</v>
      </c>
      <c r="K55" s="66">
        <v>-16235</v>
      </c>
      <c r="L55" s="66" t="s">
        <v>390</v>
      </c>
      <c r="M55" s="67" t="s">
        <v>165</v>
      </c>
      <c r="N55" s="67"/>
      <c r="O55" s="68" t="s">
        <v>305</v>
      </c>
      <c r="P55" s="68" t="s">
        <v>387</v>
      </c>
    </row>
    <row r="56" spans="1:16" ht="12.75" customHeight="1" thickBot="1">
      <c r="A56" s="13" t="str">
        <f t="shared" si="0"/>
        <v> BBS 27 </v>
      </c>
      <c r="B56" s="6" t="str">
        <f t="shared" si="1"/>
        <v>I</v>
      </c>
      <c r="C56" s="13">
        <f t="shared" si="2"/>
        <v>42864.336000000003</v>
      </c>
      <c r="D56" s="25" t="str">
        <f t="shared" si="3"/>
        <v>vis</v>
      </c>
      <c r="E56" s="65">
        <f>VLOOKUP(C56,Active!C$21:E$960,3,FALSE)</f>
        <v>19909.034240906465</v>
      </c>
      <c r="F56" s="6" t="str">
        <f>LEFT(M56,1)</f>
        <v>V</v>
      </c>
      <c r="G56" s="25" t="str">
        <f t="shared" si="4"/>
        <v>42864.336</v>
      </c>
      <c r="H56" s="13">
        <f t="shared" si="5"/>
        <v>-16229</v>
      </c>
      <c r="I56" s="66" t="s">
        <v>391</v>
      </c>
      <c r="J56" s="67" t="s">
        <v>392</v>
      </c>
      <c r="K56" s="66">
        <v>-16229</v>
      </c>
      <c r="L56" s="66" t="s">
        <v>393</v>
      </c>
      <c r="M56" s="67" t="s">
        <v>165</v>
      </c>
      <c r="N56" s="67"/>
      <c r="O56" s="68" t="s">
        <v>377</v>
      </c>
      <c r="P56" s="68" t="s">
        <v>387</v>
      </c>
    </row>
    <row r="57" spans="1:16" ht="12.75" customHeight="1" thickBot="1">
      <c r="A57" s="13" t="str">
        <f t="shared" si="0"/>
        <v> BBS 27 </v>
      </c>
      <c r="B57" s="6" t="str">
        <f t="shared" si="1"/>
        <v>I</v>
      </c>
      <c r="C57" s="13">
        <f t="shared" si="2"/>
        <v>42869.313000000002</v>
      </c>
      <c r="D57" s="25" t="str">
        <f t="shared" si="3"/>
        <v>vis</v>
      </c>
      <c r="E57" s="65">
        <f>VLOOKUP(C57,Active!C$21:E$960,3,FALSE)</f>
        <v>19915.035184733224</v>
      </c>
      <c r="F57" s="6" t="s">
        <v>159</v>
      </c>
      <c r="G57" s="25" t="str">
        <f t="shared" si="4"/>
        <v>42869.313</v>
      </c>
      <c r="H57" s="13">
        <f t="shared" si="5"/>
        <v>-16223</v>
      </c>
      <c r="I57" s="66" t="s">
        <v>394</v>
      </c>
      <c r="J57" s="67" t="s">
        <v>395</v>
      </c>
      <c r="K57" s="66">
        <v>-16223</v>
      </c>
      <c r="L57" s="66" t="s">
        <v>393</v>
      </c>
      <c r="M57" s="67" t="s">
        <v>165</v>
      </c>
      <c r="N57" s="67"/>
      <c r="O57" s="68" t="s">
        <v>322</v>
      </c>
      <c r="P57" s="68" t="s">
        <v>387</v>
      </c>
    </row>
    <row r="58" spans="1:16" ht="12.75" customHeight="1" thickBot="1">
      <c r="A58" s="13" t="str">
        <f t="shared" si="0"/>
        <v> BBS 27 </v>
      </c>
      <c r="B58" s="6" t="str">
        <f t="shared" si="1"/>
        <v>I</v>
      </c>
      <c r="C58" s="13">
        <f t="shared" si="2"/>
        <v>42869.322</v>
      </c>
      <c r="D58" s="25" t="str">
        <f t="shared" si="3"/>
        <v>vis</v>
      </c>
      <c r="E58" s="65">
        <f>VLOOKUP(C58,Active!C$21:E$960,3,FALSE)</f>
        <v>19915.046036349544</v>
      </c>
      <c r="F58" s="6" t="s">
        <v>159</v>
      </c>
      <c r="G58" s="25" t="str">
        <f t="shared" si="4"/>
        <v>42869.322</v>
      </c>
      <c r="H58" s="13">
        <f t="shared" si="5"/>
        <v>-16223</v>
      </c>
      <c r="I58" s="66" t="s">
        <v>396</v>
      </c>
      <c r="J58" s="67" t="s">
        <v>397</v>
      </c>
      <c r="K58" s="66">
        <v>-16223</v>
      </c>
      <c r="L58" s="66" t="s">
        <v>398</v>
      </c>
      <c r="M58" s="67" t="s">
        <v>165</v>
      </c>
      <c r="N58" s="67"/>
      <c r="O58" s="68" t="s">
        <v>377</v>
      </c>
      <c r="P58" s="68" t="s">
        <v>387</v>
      </c>
    </row>
    <row r="59" spans="1:16" ht="12.75" customHeight="1" thickBot="1">
      <c r="A59" s="13" t="str">
        <f t="shared" si="0"/>
        <v> BBS 27 </v>
      </c>
      <c r="B59" s="6" t="str">
        <f t="shared" si="1"/>
        <v>I</v>
      </c>
      <c r="C59" s="13">
        <f t="shared" si="2"/>
        <v>42888.394</v>
      </c>
      <c r="D59" s="25" t="str">
        <f t="shared" si="3"/>
        <v>vis</v>
      </c>
      <c r="E59" s="65">
        <f>VLOOKUP(C59,Active!C$21:E$960,3,FALSE)</f>
        <v>19938.041817073674</v>
      </c>
      <c r="F59" s="6" t="s">
        <v>159</v>
      </c>
      <c r="G59" s="25" t="str">
        <f t="shared" si="4"/>
        <v>42888.394</v>
      </c>
      <c r="H59" s="13">
        <f t="shared" si="5"/>
        <v>-16200</v>
      </c>
      <c r="I59" s="66" t="s">
        <v>399</v>
      </c>
      <c r="J59" s="67" t="s">
        <v>400</v>
      </c>
      <c r="K59" s="66">
        <v>-16200</v>
      </c>
      <c r="L59" s="66" t="s">
        <v>371</v>
      </c>
      <c r="M59" s="67" t="s">
        <v>165</v>
      </c>
      <c r="N59" s="67"/>
      <c r="O59" s="68" t="s">
        <v>349</v>
      </c>
      <c r="P59" s="68" t="s">
        <v>387</v>
      </c>
    </row>
    <row r="60" spans="1:16" ht="12.75" customHeight="1" thickBot="1">
      <c r="A60" s="13" t="str">
        <f t="shared" si="0"/>
        <v> BBS 28 </v>
      </c>
      <c r="B60" s="6" t="str">
        <f t="shared" si="1"/>
        <v>I</v>
      </c>
      <c r="C60" s="13">
        <f t="shared" si="2"/>
        <v>42922.385000000002</v>
      </c>
      <c r="D60" s="25" t="str">
        <f t="shared" si="3"/>
        <v>vis</v>
      </c>
      <c r="E60" s="65">
        <f>VLOOKUP(C60,Active!C$21:E$960,3,FALSE)</f>
        <v>19979.025960456329</v>
      </c>
      <c r="F60" s="6" t="s">
        <v>159</v>
      </c>
      <c r="G60" s="25" t="str">
        <f t="shared" si="4"/>
        <v>42922.385</v>
      </c>
      <c r="H60" s="13">
        <f t="shared" si="5"/>
        <v>-16159</v>
      </c>
      <c r="I60" s="66" t="s">
        <v>401</v>
      </c>
      <c r="J60" s="67" t="s">
        <v>402</v>
      </c>
      <c r="K60" s="66">
        <v>-16159</v>
      </c>
      <c r="L60" s="66" t="s">
        <v>238</v>
      </c>
      <c r="M60" s="67" t="s">
        <v>165</v>
      </c>
      <c r="N60" s="67"/>
      <c r="O60" s="68" t="s">
        <v>305</v>
      </c>
      <c r="P60" s="68" t="s">
        <v>403</v>
      </c>
    </row>
    <row r="61" spans="1:16" ht="12.75" customHeight="1" thickBot="1">
      <c r="A61" s="13" t="str">
        <f t="shared" si="0"/>
        <v> BBS 33 </v>
      </c>
      <c r="B61" s="6" t="str">
        <f t="shared" si="1"/>
        <v>I</v>
      </c>
      <c r="C61" s="13">
        <f t="shared" si="2"/>
        <v>43219.311000000002</v>
      </c>
      <c r="D61" s="25" t="str">
        <f t="shared" si="3"/>
        <v>vis</v>
      </c>
      <c r="E61" s="65">
        <f>VLOOKUP(C61,Active!C$21:E$960,3,FALSE)</f>
        <v>20337.040074722951</v>
      </c>
      <c r="F61" s="6" t="s">
        <v>159</v>
      </c>
      <c r="G61" s="25" t="str">
        <f t="shared" si="4"/>
        <v>43219.311</v>
      </c>
      <c r="H61" s="13">
        <f t="shared" si="5"/>
        <v>-15801</v>
      </c>
      <c r="I61" s="66" t="s">
        <v>404</v>
      </c>
      <c r="J61" s="67" t="s">
        <v>405</v>
      </c>
      <c r="K61" s="66">
        <v>-15801</v>
      </c>
      <c r="L61" s="66" t="s">
        <v>352</v>
      </c>
      <c r="M61" s="67" t="s">
        <v>165</v>
      </c>
      <c r="N61" s="67"/>
      <c r="O61" s="68" t="s">
        <v>377</v>
      </c>
      <c r="P61" s="68" t="s">
        <v>406</v>
      </c>
    </row>
    <row r="62" spans="1:16" ht="12.75" customHeight="1" thickBot="1">
      <c r="A62" s="13" t="str">
        <f t="shared" si="0"/>
        <v> BBS 36 </v>
      </c>
      <c r="B62" s="6" t="str">
        <f t="shared" si="1"/>
        <v>I</v>
      </c>
      <c r="C62" s="13">
        <f t="shared" si="2"/>
        <v>43544.430999999997</v>
      </c>
      <c r="D62" s="25" t="str">
        <f t="shared" si="3"/>
        <v>vis</v>
      </c>
      <c r="E62" s="65">
        <f>VLOOKUP(C62,Active!C$21:E$960,3,FALSE)</f>
        <v>20729.048685724898</v>
      </c>
      <c r="F62" s="6" t="s">
        <v>159</v>
      </c>
      <c r="G62" s="25" t="str">
        <f t="shared" si="4"/>
        <v>43544.431</v>
      </c>
      <c r="H62" s="13">
        <f t="shared" si="5"/>
        <v>-15409</v>
      </c>
      <c r="I62" s="66" t="s">
        <v>407</v>
      </c>
      <c r="J62" s="67" t="s">
        <v>408</v>
      </c>
      <c r="K62" s="66">
        <v>-15409</v>
      </c>
      <c r="L62" s="66" t="s">
        <v>409</v>
      </c>
      <c r="M62" s="67" t="s">
        <v>165</v>
      </c>
      <c r="N62" s="67"/>
      <c r="O62" s="68" t="s">
        <v>305</v>
      </c>
      <c r="P62" s="68" t="s">
        <v>410</v>
      </c>
    </row>
    <row r="63" spans="1:16" ht="12.75" customHeight="1" thickBot="1">
      <c r="A63" s="13" t="str">
        <f t="shared" si="0"/>
        <v> BBS 47 </v>
      </c>
      <c r="B63" s="6" t="str">
        <f t="shared" si="1"/>
        <v>I</v>
      </c>
      <c r="C63" s="13">
        <f t="shared" si="2"/>
        <v>44341.451000000001</v>
      </c>
      <c r="D63" s="25" t="str">
        <f t="shared" si="3"/>
        <v>vis</v>
      </c>
      <c r="E63" s="65">
        <f>VLOOKUP(C63,Active!C$21:E$960,3,FALSE)</f>
        <v>21690.043712609666</v>
      </c>
      <c r="F63" s="6" t="s">
        <v>159</v>
      </c>
      <c r="G63" s="25" t="str">
        <f t="shared" si="4"/>
        <v>44341.451</v>
      </c>
      <c r="H63" s="13">
        <f t="shared" si="5"/>
        <v>-14448</v>
      </c>
      <c r="I63" s="66" t="s">
        <v>421</v>
      </c>
      <c r="J63" s="67" t="s">
        <v>422</v>
      </c>
      <c r="K63" s="66">
        <v>-14448</v>
      </c>
      <c r="L63" s="66" t="s">
        <v>423</v>
      </c>
      <c r="M63" s="67" t="s">
        <v>165</v>
      </c>
      <c r="N63" s="67"/>
      <c r="O63" s="68" t="s">
        <v>305</v>
      </c>
      <c r="P63" s="68" t="s">
        <v>424</v>
      </c>
    </row>
    <row r="64" spans="1:16" ht="12.75" customHeight="1" thickBot="1">
      <c r="A64" s="13" t="str">
        <f t="shared" si="0"/>
        <v> BBS 52 </v>
      </c>
      <c r="B64" s="6" t="str">
        <f t="shared" si="1"/>
        <v>I</v>
      </c>
      <c r="C64" s="13">
        <f t="shared" si="2"/>
        <v>44633.406999999999</v>
      </c>
      <c r="D64" s="25" t="str">
        <f t="shared" si="3"/>
        <v>vis</v>
      </c>
      <c r="E64" s="65">
        <f>VLOOKUP(C64,Active!C$21:E$960,3,FALSE)</f>
        <v>22042.065323195555</v>
      </c>
      <c r="F64" s="6" t="s">
        <v>159</v>
      </c>
      <c r="G64" s="25" t="str">
        <f t="shared" si="4"/>
        <v>44633.407</v>
      </c>
      <c r="H64" s="13">
        <f t="shared" si="5"/>
        <v>-14096</v>
      </c>
      <c r="I64" s="66" t="s">
        <v>425</v>
      </c>
      <c r="J64" s="67" t="s">
        <v>426</v>
      </c>
      <c r="K64" s="66">
        <v>-14096</v>
      </c>
      <c r="L64" s="66" t="s">
        <v>427</v>
      </c>
      <c r="M64" s="67" t="s">
        <v>165</v>
      </c>
      <c r="N64" s="67"/>
      <c r="O64" s="68" t="s">
        <v>305</v>
      </c>
      <c r="P64" s="68" t="s">
        <v>428</v>
      </c>
    </row>
    <row r="65" spans="1:16" ht="12.75" customHeight="1" thickBot="1">
      <c r="A65" s="13" t="str">
        <f t="shared" si="0"/>
        <v> BBS 53 </v>
      </c>
      <c r="B65" s="6" t="str">
        <f t="shared" si="1"/>
        <v>I</v>
      </c>
      <c r="C65" s="13">
        <f t="shared" si="2"/>
        <v>44642.51</v>
      </c>
      <c r="D65" s="25" t="str">
        <f t="shared" si="3"/>
        <v>vis</v>
      </c>
      <c r="E65" s="65">
        <f>VLOOKUP(C65,Active!C$21:E$960,3,FALSE)</f>
        <v>22053.041130238958</v>
      </c>
      <c r="F65" s="6" t="s">
        <v>159</v>
      </c>
      <c r="G65" s="25" t="str">
        <f t="shared" si="4"/>
        <v>44642.510</v>
      </c>
      <c r="H65" s="13">
        <f t="shared" si="5"/>
        <v>-14085</v>
      </c>
      <c r="I65" s="66" t="s">
        <v>429</v>
      </c>
      <c r="J65" s="67" t="s">
        <v>430</v>
      </c>
      <c r="K65" s="66">
        <v>-14085</v>
      </c>
      <c r="L65" s="66" t="s">
        <v>398</v>
      </c>
      <c r="M65" s="67" t="s">
        <v>165</v>
      </c>
      <c r="N65" s="67"/>
      <c r="O65" s="68" t="s">
        <v>305</v>
      </c>
      <c r="P65" s="68" t="s">
        <v>431</v>
      </c>
    </row>
    <row r="66" spans="1:16" ht="12.75" customHeight="1" thickBot="1">
      <c r="A66" s="13" t="str">
        <f t="shared" si="0"/>
        <v> BBS 54 </v>
      </c>
      <c r="B66" s="6" t="str">
        <f t="shared" si="1"/>
        <v>I</v>
      </c>
      <c r="C66" s="13">
        <f t="shared" si="2"/>
        <v>44716.334999999999</v>
      </c>
      <c r="D66" s="25" t="str">
        <f t="shared" si="3"/>
        <v>vis</v>
      </c>
      <c r="E66" s="65">
        <f>VLOOKUP(C66,Active!C$21:E$960,3,FALSE)</f>
        <v>22142.054527468346</v>
      </c>
      <c r="F66" s="6" t="s">
        <v>159</v>
      </c>
      <c r="G66" s="25" t="str">
        <f t="shared" si="4"/>
        <v>44716.335</v>
      </c>
      <c r="H66" s="13">
        <f t="shared" si="5"/>
        <v>-13996</v>
      </c>
      <c r="I66" s="66" t="s">
        <v>435</v>
      </c>
      <c r="J66" s="67" t="s">
        <v>436</v>
      </c>
      <c r="K66" s="66">
        <v>-13996</v>
      </c>
      <c r="L66" s="66" t="s">
        <v>437</v>
      </c>
      <c r="M66" s="67" t="s">
        <v>165</v>
      </c>
      <c r="N66" s="67"/>
      <c r="O66" s="68" t="s">
        <v>377</v>
      </c>
      <c r="P66" s="68" t="s">
        <v>438</v>
      </c>
    </row>
    <row r="67" spans="1:16" ht="12.75" customHeight="1" thickBot="1">
      <c r="A67" s="13" t="str">
        <f t="shared" si="0"/>
        <v>BAVM 34 </v>
      </c>
      <c r="B67" s="6" t="str">
        <f t="shared" si="1"/>
        <v>I</v>
      </c>
      <c r="C67" s="13">
        <f t="shared" si="2"/>
        <v>45022.360099999998</v>
      </c>
      <c r="D67" s="25" t="str">
        <f t="shared" si="3"/>
        <v>vis</v>
      </c>
      <c r="E67" s="65">
        <f>VLOOKUP(C67,Active!C$21:E$960,3,FALSE)</f>
        <v>22511.039746411298</v>
      </c>
      <c r="F67" s="6" t="s">
        <v>159</v>
      </c>
      <c r="G67" s="25" t="str">
        <f t="shared" si="4"/>
        <v>45022.3601</v>
      </c>
      <c r="H67" s="13">
        <f t="shared" si="5"/>
        <v>-13627</v>
      </c>
      <c r="I67" s="66" t="s">
        <v>439</v>
      </c>
      <c r="J67" s="67" t="s">
        <v>440</v>
      </c>
      <c r="K67" s="66">
        <v>-13627</v>
      </c>
      <c r="L67" s="66" t="s">
        <v>441</v>
      </c>
      <c r="M67" s="67" t="s">
        <v>252</v>
      </c>
      <c r="N67" s="67" t="s">
        <v>38</v>
      </c>
      <c r="O67" s="68" t="s">
        <v>442</v>
      </c>
      <c r="P67" s="69" t="s">
        <v>420</v>
      </c>
    </row>
    <row r="68" spans="1:16" ht="12.75" customHeight="1" thickBot="1">
      <c r="A68" s="13" t="str">
        <f t="shared" si="0"/>
        <v> BBS 59 </v>
      </c>
      <c r="B68" s="6" t="str">
        <f t="shared" si="1"/>
        <v>I</v>
      </c>
      <c r="C68" s="13">
        <f t="shared" si="2"/>
        <v>45037.288</v>
      </c>
      <c r="D68" s="25" t="str">
        <f t="shared" si="3"/>
        <v>vis</v>
      </c>
      <c r="E68" s="65">
        <f>VLOOKUP(C68,Active!C$21:E$960,3,FALSE)</f>
        <v>22529.038840112629</v>
      </c>
      <c r="F68" s="6" t="s">
        <v>159</v>
      </c>
      <c r="G68" s="25" t="str">
        <f t="shared" si="4"/>
        <v>45037.288</v>
      </c>
      <c r="H68" s="13">
        <f t="shared" si="5"/>
        <v>-13609</v>
      </c>
      <c r="I68" s="66" t="s">
        <v>443</v>
      </c>
      <c r="J68" s="67" t="s">
        <v>444</v>
      </c>
      <c r="K68" s="66">
        <v>-13609</v>
      </c>
      <c r="L68" s="66" t="s">
        <v>445</v>
      </c>
      <c r="M68" s="67" t="s">
        <v>165</v>
      </c>
      <c r="N68" s="67"/>
      <c r="O68" s="68" t="s">
        <v>377</v>
      </c>
      <c r="P68" s="68" t="s">
        <v>446</v>
      </c>
    </row>
    <row r="69" spans="1:16" ht="12.75" customHeight="1" thickBot="1">
      <c r="A69" s="13" t="str">
        <f t="shared" si="0"/>
        <v> BRNO 26 </v>
      </c>
      <c r="B69" s="6" t="str">
        <f t="shared" si="1"/>
        <v>I</v>
      </c>
      <c r="C69" s="13">
        <f t="shared" si="2"/>
        <v>45051.398999999998</v>
      </c>
      <c r="D69" s="25" t="str">
        <f t="shared" si="3"/>
        <v>vis</v>
      </c>
      <c r="E69" s="65">
        <f>VLOOKUP(C69,Active!C$21:E$960,3,FALSE)</f>
        <v>22546.052968772347</v>
      </c>
      <c r="F69" s="6" t="s">
        <v>159</v>
      </c>
      <c r="G69" s="25" t="str">
        <f t="shared" si="4"/>
        <v>45051.399</v>
      </c>
      <c r="H69" s="13">
        <f t="shared" si="5"/>
        <v>-13592</v>
      </c>
      <c r="I69" s="66" t="s">
        <v>447</v>
      </c>
      <c r="J69" s="67" t="s">
        <v>448</v>
      </c>
      <c r="K69" s="66">
        <v>-13592</v>
      </c>
      <c r="L69" s="66" t="s">
        <v>437</v>
      </c>
      <c r="M69" s="67" t="s">
        <v>160</v>
      </c>
      <c r="N69" s="67"/>
      <c r="O69" s="68" t="s">
        <v>449</v>
      </c>
      <c r="P69" s="68" t="s">
        <v>450</v>
      </c>
    </row>
    <row r="70" spans="1:16" ht="12.75" customHeight="1" thickBot="1">
      <c r="A70" s="13" t="str">
        <f t="shared" si="0"/>
        <v>BAVM 38 </v>
      </c>
      <c r="B70" s="6" t="str">
        <f t="shared" si="1"/>
        <v>I</v>
      </c>
      <c r="C70" s="13">
        <f t="shared" si="2"/>
        <v>45406.36</v>
      </c>
      <c r="D70" s="25" t="str">
        <f t="shared" si="3"/>
        <v>vis</v>
      </c>
      <c r="E70" s="65">
        <f>VLOOKUP(C70,Active!C$21:E$960,3,FALSE)</f>
        <v>22974.041922296779</v>
      </c>
      <c r="F70" s="6" t="s">
        <v>159</v>
      </c>
      <c r="G70" s="25" t="str">
        <f t="shared" si="4"/>
        <v>45406.360</v>
      </c>
      <c r="H70" s="13">
        <f t="shared" si="5"/>
        <v>-13164</v>
      </c>
      <c r="I70" s="66" t="s">
        <v>451</v>
      </c>
      <c r="J70" s="67" t="s">
        <v>452</v>
      </c>
      <c r="K70" s="66">
        <v>-13164</v>
      </c>
      <c r="L70" s="66" t="s">
        <v>423</v>
      </c>
      <c r="M70" s="67" t="s">
        <v>160</v>
      </c>
      <c r="N70" s="67"/>
      <c r="O70" s="68" t="s">
        <v>419</v>
      </c>
      <c r="P70" s="69" t="s">
        <v>453</v>
      </c>
    </row>
    <row r="71" spans="1:16" ht="12.75" customHeight="1" thickBot="1">
      <c r="A71" s="13" t="str">
        <f t="shared" si="0"/>
        <v> BBS 65 </v>
      </c>
      <c r="B71" s="6" t="str">
        <f t="shared" si="1"/>
        <v>I</v>
      </c>
      <c r="C71" s="13">
        <f t="shared" si="2"/>
        <v>45406.36</v>
      </c>
      <c r="D71" s="25" t="str">
        <f t="shared" si="3"/>
        <v>vis</v>
      </c>
      <c r="E71" s="65">
        <f>VLOOKUP(C71,Active!C$21:E$960,3,FALSE)</f>
        <v>22974.041922296779</v>
      </c>
      <c r="F71" s="6" t="s">
        <v>159</v>
      </c>
      <c r="G71" s="25" t="str">
        <f t="shared" si="4"/>
        <v>45406.360</v>
      </c>
      <c r="H71" s="13">
        <f t="shared" si="5"/>
        <v>-13164</v>
      </c>
      <c r="I71" s="66" t="s">
        <v>451</v>
      </c>
      <c r="J71" s="67" t="s">
        <v>452</v>
      </c>
      <c r="K71" s="66">
        <v>-13164</v>
      </c>
      <c r="L71" s="66" t="s">
        <v>423</v>
      </c>
      <c r="M71" s="67" t="s">
        <v>165</v>
      </c>
      <c r="N71" s="67"/>
      <c r="O71" s="68" t="s">
        <v>454</v>
      </c>
      <c r="P71" s="68" t="s">
        <v>455</v>
      </c>
    </row>
    <row r="72" spans="1:16" ht="12.75" customHeight="1" thickBot="1">
      <c r="A72" s="13" t="str">
        <f t="shared" si="0"/>
        <v> BBS 66 </v>
      </c>
      <c r="B72" s="6" t="str">
        <f t="shared" si="1"/>
        <v>I</v>
      </c>
      <c r="C72" s="13">
        <f t="shared" si="2"/>
        <v>45440.379000000001</v>
      </c>
      <c r="D72" s="25" t="str">
        <f t="shared" si="3"/>
        <v>vis</v>
      </c>
      <c r="E72" s="65">
        <f>VLOOKUP(C72,Active!C$21:E$960,3,FALSE)</f>
        <v>23015.059826263547</v>
      </c>
      <c r="F72" s="6" t="s">
        <v>159</v>
      </c>
      <c r="G72" s="25" t="str">
        <f t="shared" si="4"/>
        <v>45440.379</v>
      </c>
      <c r="H72" s="13">
        <f t="shared" si="5"/>
        <v>-13123</v>
      </c>
      <c r="I72" s="66" t="s">
        <v>456</v>
      </c>
      <c r="J72" s="67" t="s">
        <v>457</v>
      </c>
      <c r="K72" s="66">
        <v>-13123</v>
      </c>
      <c r="L72" s="66" t="s">
        <v>458</v>
      </c>
      <c r="M72" s="67" t="s">
        <v>165</v>
      </c>
      <c r="N72" s="67"/>
      <c r="O72" s="68" t="s">
        <v>454</v>
      </c>
      <c r="P72" s="68" t="s">
        <v>459</v>
      </c>
    </row>
    <row r="73" spans="1:16" ht="12.75" customHeight="1" thickBot="1">
      <c r="A73" s="13" t="str">
        <f t="shared" si="0"/>
        <v> PASP 98.691 </v>
      </c>
      <c r="B73" s="6" t="str">
        <f t="shared" si="1"/>
        <v>I</v>
      </c>
      <c r="C73" s="13">
        <f t="shared" si="2"/>
        <v>46025.901400000002</v>
      </c>
      <c r="D73" s="25" t="str">
        <f t="shared" si="3"/>
        <v>vis</v>
      </c>
      <c r="E73" s="65">
        <f>VLOOKUP(C73,Active!C$21:E$960,3,FALSE)</f>
        <v>23721.044763316109</v>
      </c>
      <c r="F73" s="6" t="s">
        <v>159</v>
      </c>
      <c r="G73" s="25" t="str">
        <f t="shared" si="4"/>
        <v>46025.9014</v>
      </c>
      <c r="H73" s="13">
        <f t="shared" si="5"/>
        <v>-12417</v>
      </c>
      <c r="I73" s="66" t="s">
        <v>460</v>
      </c>
      <c r="J73" s="67" t="s">
        <v>461</v>
      </c>
      <c r="K73" s="66">
        <v>-12417</v>
      </c>
      <c r="L73" s="66" t="s">
        <v>462</v>
      </c>
      <c r="M73" s="67" t="s">
        <v>252</v>
      </c>
      <c r="N73" s="67" t="s">
        <v>253</v>
      </c>
      <c r="O73" s="68" t="s">
        <v>463</v>
      </c>
      <c r="P73" s="68" t="s">
        <v>464</v>
      </c>
    </row>
    <row r="74" spans="1:16" ht="12.75" customHeight="1" thickBot="1">
      <c r="A74" s="13" t="str">
        <f t="shared" si="0"/>
        <v> VSSC 63.23 </v>
      </c>
      <c r="B74" s="6" t="str">
        <f t="shared" si="1"/>
        <v>I</v>
      </c>
      <c r="C74" s="13">
        <f t="shared" si="2"/>
        <v>46095.580999999998</v>
      </c>
      <c r="D74" s="25" t="str">
        <f t="shared" si="3"/>
        <v>vis</v>
      </c>
      <c r="E74" s="65">
        <f>VLOOKUP(C74,Active!C$21:E$960,3,FALSE)</f>
        <v>23805.059906067003</v>
      </c>
      <c r="F74" s="6" t="s">
        <v>159</v>
      </c>
      <c r="G74" s="25" t="str">
        <f t="shared" si="4"/>
        <v>46095.581</v>
      </c>
      <c r="H74" s="13">
        <f t="shared" si="5"/>
        <v>-12333</v>
      </c>
      <c r="I74" s="66" t="s">
        <v>465</v>
      </c>
      <c r="J74" s="67" t="s">
        <v>466</v>
      </c>
      <c r="K74" s="66">
        <v>-12333</v>
      </c>
      <c r="L74" s="66" t="s">
        <v>467</v>
      </c>
      <c r="M74" s="67" t="s">
        <v>165</v>
      </c>
      <c r="N74" s="67"/>
      <c r="O74" s="68" t="s">
        <v>468</v>
      </c>
      <c r="P74" s="68" t="s">
        <v>469</v>
      </c>
    </row>
    <row r="75" spans="1:16" ht="12.75" customHeight="1" thickBot="1">
      <c r="A75" s="13" t="str">
        <f t="shared" ref="A75:A138" si="6">P75</f>
        <v> VSSC 63.23 </v>
      </c>
      <c r="B75" s="6" t="str">
        <f t="shared" ref="B75:B138" si="7">IF(H75=INT(H75),"I","II")</f>
        <v>I</v>
      </c>
      <c r="C75" s="13">
        <f t="shared" ref="C75:C138" si="8">1*G75</f>
        <v>46120.44</v>
      </c>
      <c r="D75" s="25" t="str">
        <f t="shared" ref="D75:D138" si="9">VLOOKUP(F75,I$1:J$5,2,FALSE)</f>
        <v>vis</v>
      </c>
      <c r="E75" s="65">
        <f>VLOOKUP(C75,Active!C$21:E$960,3,FALSE)</f>
        <v>23835.03327608699</v>
      </c>
      <c r="F75" s="6" t="s">
        <v>159</v>
      </c>
      <c r="G75" s="25" t="str">
        <f t="shared" ref="G75:G138" si="10">MID(I75,3,LEN(I75)-3)</f>
        <v>46120.440</v>
      </c>
      <c r="H75" s="13">
        <f t="shared" ref="H75:H138" si="11">1*K75</f>
        <v>-12303</v>
      </c>
      <c r="I75" s="66" t="s">
        <v>470</v>
      </c>
      <c r="J75" s="67" t="s">
        <v>471</v>
      </c>
      <c r="K75" s="66">
        <v>-12303</v>
      </c>
      <c r="L75" s="66" t="s">
        <v>371</v>
      </c>
      <c r="M75" s="67" t="s">
        <v>165</v>
      </c>
      <c r="N75" s="67"/>
      <c r="O75" s="68" t="s">
        <v>468</v>
      </c>
      <c r="P75" s="68" t="s">
        <v>469</v>
      </c>
    </row>
    <row r="76" spans="1:16" ht="12.75" customHeight="1" thickBot="1">
      <c r="A76" s="13" t="str">
        <f t="shared" si="6"/>
        <v> PASP 98.691 </v>
      </c>
      <c r="B76" s="6" t="str">
        <f t="shared" si="7"/>
        <v>I</v>
      </c>
      <c r="C76" s="13">
        <f t="shared" si="8"/>
        <v>46143.672599999998</v>
      </c>
      <c r="D76" s="25" t="str">
        <f t="shared" si="9"/>
        <v>vis</v>
      </c>
      <c r="E76" s="65">
        <f>VLOOKUP(C76,Active!C$21:E$960,3,FALSE)</f>
        <v>23863.045638463842</v>
      </c>
      <c r="F76" s="6" t="s">
        <v>159</v>
      </c>
      <c r="G76" s="25" t="str">
        <f t="shared" si="10"/>
        <v>46143.6726</v>
      </c>
      <c r="H76" s="13">
        <f t="shared" si="11"/>
        <v>-12275</v>
      </c>
      <c r="I76" s="66" t="s">
        <v>472</v>
      </c>
      <c r="J76" s="67" t="s">
        <v>473</v>
      </c>
      <c r="K76" s="66">
        <v>-12275</v>
      </c>
      <c r="L76" s="66" t="s">
        <v>474</v>
      </c>
      <c r="M76" s="67" t="s">
        <v>252</v>
      </c>
      <c r="N76" s="67" t="s">
        <v>253</v>
      </c>
      <c r="O76" s="68" t="s">
        <v>463</v>
      </c>
      <c r="P76" s="68" t="s">
        <v>464</v>
      </c>
    </row>
    <row r="77" spans="1:16" ht="12.75" customHeight="1" thickBot="1">
      <c r="A77" s="13" t="str">
        <f t="shared" si="6"/>
        <v>BAVM 43 </v>
      </c>
      <c r="B77" s="6" t="str">
        <f t="shared" si="7"/>
        <v>I</v>
      </c>
      <c r="C77" s="13">
        <f t="shared" si="8"/>
        <v>46465.464</v>
      </c>
      <c r="D77" s="25" t="str">
        <f t="shared" si="9"/>
        <v>vis</v>
      </c>
      <c r="E77" s="65">
        <f>VLOOKUP(C77,Active!C$21:E$960,3,FALSE)</f>
        <v>24251.040839455396</v>
      </c>
      <c r="F77" s="6" t="s">
        <v>159</v>
      </c>
      <c r="G77" s="25" t="str">
        <f t="shared" si="10"/>
        <v>46465.464</v>
      </c>
      <c r="H77" s="13">
        <f t="shared" si="11"/>
        <v>-11887</v>
      </c>
      <c r="I77" s="66" t="s">
        <v>475</v>
      </c>
      <c r="J77" s="67" t="s">
        <v>476</v>
      </c>
      <c r="K77" s="66">
        <v>-11887</v>
      </c>
      <c r="L77" s="66" t="s">
        <v>409</v>
      </c>
      <c r="M77" s="67" t="s">
        <v>165</v>
      </c>
      <c r="N77" s="67"/>
      <c r="O77" s="68" t="s">
        <v>477</v>
      </c>
      <c r="P77" s="69" t="s">
        <v>478</v>
      </c>
    </row>
    <row r="78" spans="1:16" ht="12.75" customHeight="1" thickBot="1">
      <c r="A78" s="13" t="str">
        <f t="shared" si="6"/>
        <v>BAVM 43 </v>
      </c>
      <c r="B78" s="6" t="str">
        <f t="shared" si="7"/>
        <v>I</v>
      </c>
      <c r="C78" s="13">
        <f t="shared" si="8"/>
        <v>46466.302000000003</v>
      </c>
      <c r="D78" s="25" t="str">
        <f t="shared" si="9"/>
        <v>vis</v>
      </c>
      <c r="E78" s="65">
        <f>VLOOKUP(C78,Active!C$21:E$960,3,FALSE)</f>
        <v>24252.05124550861</v>
      </c>
      <c r="F78" s="6" t="s">
        <v>159</v>
      </c>
      <c r="G78" s="25" t="str">
        <f t="shared" si="10"/>
        <v>46466.302</v>
      </c>
      <c r="H78" s="13">
        <f t="shared" si="11"/>
        <v>-11886</v>
      </c>
      <c r="I78" s="66" t="s">
        <v>479</v>
      </c>
      <c r="J78" s="67" t="s">
        <v>480</v>
      </c>
      <c r="K78" s="66">
        <v>-11886</v>
      </c>
      <c r="L78" s="66" t="s">
        <v>481</v>
      </c>
      <c r="M78" s="67" t="s">
        <v>165</v>
      </c>
      <c r="N78" s="67"/>
      <c r="O78" s="68" t="s">
        <v>477</v>
      </c>
      <c r="P78" s="69" t="s">
        <v>478</v>
      </c>
    </row>
    <row r="79" spans="1:16" ht="12.75" customHeight="1" thickBot="1">
      <c r="A79" s="13" t="str">
        <f t="shared" si="6"/>
        <v> BRNO 28 </v>
      </c>
      <c r="B79" s="6" t="str">
        <f t="shared" si="7"/>
        <v>I</v>
      </c>
      <c r="C79" s="13">
        <f t="shared" si="8"/>
        <v>46490.353000000003</v>
      </c>
      <c r="D79" s="25" t="str">
        <f t="shared" si="9"/>
        <v>vis</v>
      </c>
      <c r="E79" s="65">
        <f>VLOOKUP(C79,Active!C$21:E$960,3,FALSE)</f>
        <v>24281.050381529796</v>
      </c>
      <c r="F79" s="6" t="s">
        <v>159</v>
      </c>
      <c r="G79" s="25" t="str">
        <f t="shared" si="10"/>
        <v>46490.353</v>
      </c>
      <c r="H79" s="13">
        <f t="shared" si="11"/>
        <v>-11857</v>
      </c>
      <c r="I79" s="66" t="s">
        <v>482</v>
      </c>
      <c r="J79" s="67" t="s">
        <v>483</v>
      </c>
      <c r="K79" s="66">
        <v>-11857</v>
      </c>
      <c r="L79" s="66" t="s">
        <v>481</v>
      </c>
      <c r="M79" s="67" t="s">
        <v>165</v>
      </c>
      <c r="N79" s="67"/>
      <c r="O79" s="68" t="s">
        <v>484</v>
      </c>
      <c r="P79" s="68" t="s">
        <v>485</v>
      </c>
    </row>
    <row r="80" spans="1:16" ht="12.75" customHeight="1" thickBot="1">
      <c r="A80" s="13" t="str">
        <f t="shared" si="6"/>
        <v> BRNO 28 </v>
      </c>
      <c r="B80" s="6" t="str">
        <f t="shared" si="7"/>
        <v>I</v>
      </c>
      <c r="C80" s="13">
        <f t="shared" si="8"/>
        <v>46490.36</v>
      </c>
      <c r="D80" s="25" t="str">
        <f t="shared" si="9"/>
        <v>vis</v>
      </c>
      <c r="E80" s="65">
        <f>VLOOKUP(C80,Active!C$21:E$960,3,FALSE)</f>
        <v>24281.058821675822</v>
      </c>
      <c r="F80" s="6" t="s">
        <v>159</v>
      </c>
      <c r="G80" s="25" t="str">
        <f t="shared" si="10"/>
        <v>46490.360</v>
      </c>
      <c r="H80" s="13">
        <f t="shared" si="11"/>
        <v>-11857</v>
      </c>
      <c r="I80" s="66" t="s">
        <v>486</v>
      </c>
      <c r="J80" s="67" t="s">
        <v>487</v>
      </c>
      <c r="K80" s="66">
        <v>-11857</v>
      </c>
      <c r="L80" s="66" t="s">
        <v>467</v>
      </c>
      <c r="M80" s="67" t="s">
        <v>165</v>
      </c>
      <c r="N80" s="67"/>
      <c r="O80" s="68" t="s">
        <v>488</v>
      </c>
      <c r="P80" s="68" t="s">
        <v>485</v>
      </c>
    </row>
    <row r="81" spans="1:16" ht="12.75" customHeight="1" thickBot="1">
      <c r="A81" s="13" t="str">
        <f t="shared" si="6"/>
        <v> BBS 84 </v>
      </c>
      <c r="B81" s="6" t="str">
        <f t="shared" si="7"/>
        <v>I</v>
      </c>
      <c r="C81" s="13">
        <f t="shared" si="8"/>
        <v>46884.309000000001</v>
      </c>
      <c r="D81" s="25" t="str">
        <f t="shared" si="9"/>
        <v>vis</v>
      </c>
      <c r="E81" s="65">
        <f>VLOOKUP(C81,Active!C$21:E$960,3,FALSE)</f>
        <v>24756.056977112607</v>
      </c>
      <c r="F81" s="6" t="s">
        <v>159</v>
      </c>
      <c r="G81" s="25" t="str">
        <f t="shared" si="10"/>
        <v>46884.309</v>
      </c>
      <c r="H81" s="13">
        <f t="shared" si="11"/>
        <v>-11382</v>
      </c>
      <c r="I81" s="66" t="s">
        <v>489</v>
      </c>
      <c r="J81" s="67" t="s">
        <v>490</v>
      </c>
      <c r="K81" s="66">
        <v>-11382</v>
      </c>
      <c r="L81" s="66" t="s">
        <v>491</v>
      </c>
      <c r="M81" s="67" t="s">
        <v>165</v>
      </c>
      <c r="N81" s="67"/>
      <c r="O81" s="68" t="s">
        <v>492</v>
      </c>
      <c r="P81" s="68" t="s">
        <v>493</v>
      </c>
    </row>
    <row r="82" spans="1:16" ht="12.75" customHeight="1" thickBot="1">
      <c r="A82" s="13" t="str">
        <f t="shared" si="6"/>
        <v>BAVM 46 </v>
      </c>
      <c r="B82" s="6" t="str">
        <f t="shared" si="7"/>
        <v>I</v>
      </c>
      <c r="C82" s="13">
        <f t="shared" si="8"/>
        <v>46903.37</v>
      </c>
      <c r="D82" s="25" t="str">
        <f t="shared" si="9"/>
        <v>vis</v>
      </c>
      <c r="E82" s="65">
        <f>VLOOKUP(C82,Active!C$21:E$960,3,FALSE)</f>
        <v>24779.039494750119</v>
      </c>
      <c r="F82" s="6" t="s">
        <v>159</v>
      </c>
      <c r="G82" s="25" t="str">
        <f t="shared" si="10"/>
        <v>46903.370</v>
      </c>
      <c r="H82" s="13">
        <f t="shared" si="11"/>
        <v>-11359</v>
      </c>
      <c r="I82" s="66" t="s">
        <v>494</v>
      </c>
      <c r="J82" s="67" t="s">
        <v>495</v>
      </c>
      <c r="K82" s="66">
        <v>-11359</v>
      </c>
      <c r="L82" s="66" t="s">
        <v>496</v>
      </c>
      <c r="M82" s="67" t="s">
        <v>165</v>
      </c>
      <c r="N82" s="67"/>
      <c r="O82" s="68" t="s">
        <v>477</v>
      </c>
      <c r="P82" s="69" t="s">
        <v>497</v>
      </c>
    </row>
    <row r="83" spans="1:16" ht="12.75" customHeight="1" thickBot="1">
      <c r="A83" s="13" t="str">
        <f t="shared" si="6"/>
        <v> BRNO 30 </v>
      </c>
      <c r="B83" s="6" t="str">
        <f t="shared" si="7"/>
        <v>I</v>
      </c>
      <c r="C83" s="13">
        <f t="shared" si="8"/>
        <v>46913.345000000001</v>
      </c>
      <c r="D83" s="25" t="str">
        <f t="shared" si="9"/>
        <v>vis</v>
      </c>
      <c r="E83" s="65">
        <f>VLOOKUP(C83,Active!C$21:E$960,3,FALSE)</f>
        <v>24791.06670284173</v>
      </c>
      <c r="F83" s="6" t="s">
        <v>159</v>
      </c>
      <c r="G83" s="25" t="str">
        <f t="shared" si="10"/>
        <v>46913.345</v>
      </c>
      <c r="H83" s="13">
        <f t="shared" si="11"/>
        <v>-11347</v>
      </c>
      <c r="I83" s="66" t="s">
        <v>498</v>
      </c>
      <c r="J83" s="67" t="s">
        <v>499</v>
      </c>
      <c r="K83" s="66">
        <v>-11347</v>
      </c>
      <c r="L83" s="66" t="s">
        <v>500</v>
      </c>
      <c r="M83" s="67" t="s">
        <v>165</v>
      </c>
      <c r="N83" s="67"/>
      <c r="O83" s="68" t="s">
        <v>501</v>
      </c>
      <c r="P83" s="68" t="s">
        <v>502</v>
      </c>
    </row>
    <row r="84" spans="1:16" ht="12.75" customHeight="1" thickBot="1">
      <c r="A84" s="13" t="str">
        <f t="shared" si="6"/>
        <v> BBS 84 </v>
      </c>
      <c r="B84" s="6" t="str">
        <f t="shared" si="7"/>
        <v>I</v>
      </c>
      <c r="C84" s="13">
        <f t="shared" si="8"/>
        <v>46952.315999999999</v>
      </c>
      <c r="D84" s="25" t="str">
        <f t="shared" si="9"/>
        <v>vis</v>
      </c>
      <c r="E84" s="65">
        <f>VLOOKUP(C84,Active!C$21:E$960,3,FALSE)</f>
        <v>24838.055407256579</v>
      </c>
      <c r="F84" s="6" t="s">
        <v>159</v>
      </c>
      <c r="G84" s="25" t="str">
        <f t="shared" si="10"/>
        <v>46952.316</v>
      </c>
      <c r="H84" s="13">
        <f t="shared" si="11"/>
        <v>-11300</v>
      </c>
      <c r="I84" s="66" t="s">
        <v>503</v>
      </c>
      <c r="J84" s="67" t="s">
        <v>504</v>
      </c>
      <c r="K84" s="66">
        <v>-11300</v>
      </c>
      <c r="L84" s="66" t="s">
        <v>458</v>
      </c>
      <c r="M84" s="67" t="s">
        <v>165</v>
      </c>
      <c r="N84" s="67"/>
      <c r="O84" s="68" t="s">
        <v>492</v>
      </c>
      <c r="P84" s="68" t="s">
        <v>493</v>
      </c>
    </row>
    <row r="85" spans="1:16" ht="12.75" customHeight="1" thickBot="1">
      <c r="A85" s="13" t="str">
        <f t="shared" si="6"/>
        <v> BBS 87 </v>
      </c>
      <c r="B85" s="6" t="str">
        <f t="shared" si="7"/>
        <v>I</v>
      </c>
      <c r="C85" s="13">
        <f t="shared" si="8"/>
        <v>47195.32</v>
      </c>
      <c r="D85" s="25" t="str">
        <f t="shared" si="9"/>
        <v>vis</v>
      </c>
      <c r="E85" s="65">
        <f>VLOOKUP(C85,Active!C$21:E$960,3,FALSE)</f>
        <v>25131.053870925127</v>
      </c>
      <c r="F85" s="6" t="s">
        <v>159</v>
      </c>
      <c r="G85" s="25" t="str">
        <f t="shared" si="10"/>
        <v>47195.320</v>
      </c>
      <c r="H85" s="13">
        <f t="shared" si="11"/>
        <v>-11007</v>
      </c>
      <c r="I85" s="66" t="s">
        <v>505</v>
      </c>
      <c r="J85" s="67" t="s">
        <v>506</v>
      </c>
      <c r="K85" s="66">
        <v>-11007</v>
      </c>
      <c r="L85" s="66" t="s">
        <v>507</v>
      </c>
      <c r="M85" s="67" t="s">
        <v>165</v>
      </c>
      <c r="N85" s="67"/>
      <c r="O85" s="68" t="s">
        <v>305</v>
      </c>
      <c r="P85" s="68" t="s">
        <v>508</v>
      </c>
    </row>
    <row r="86" spans="1:16" ht="12.75" customHeight="1" thickBot="1">
      <c r="A86" s="13" t="str">
        <f t="shared" si="6"/>
        <v>IBVS 3206 </v>
      </c>
      <c r="B86" s="6" t="str">
        <f t="shared" si="7"/>
        <v>I</v>
      </c>
      <c r="C86" s="13">
        <f t="shared" si="8"/>
        <v>47202.777399999999</v>
      </c>
      <c r="D86" s="25" t="str">
        <f t="shared" si="9"/>
        <v>vis</v>
      </c>
      <c r="E86" s="65">
        <f>VLOOKUP(C86,Active!C$21:E$960,3,FALSE)</f>
        <v>25140.045520210577</v>
      </c>
      <c r="F86" s="6" t="s">
        <v>159</v>
      </c>
      <c r="G86" s="25" t="str">
        <f t="shared" si="10"/>
        <v>47202.7774</v>
      </c>
      <c r="H86" s="13">
        <f t="shared" si="11"/>
        <v>-10998</v>
      </c>
      <c r="I86" s="66" t="s">
        <v>509</v>
      </c>
      <c r="J86" s="67" t="s">
        <v>510</v>
      </c>
      <c r="K86" s="66">
        <v>-10998</v>
      </c>
      <c r="L86" s="66" t="s">
        <v>511</v>
      </c>
      <c r="M86" s="67" t="s">
        <v>252</v>
      </c>
      <c r="N86" s="67" t="s">
        <v>253</v>
      </c>
      <c r="O86" s="68" t="s">
        <v>512</v>
      </c>
      <c r="P86" s="69" t="s">
        <v>513</v>
      </c>
    </row>
    <row r="87" spans="1:16" ht="12.75" customHeight="1" thickBot="1">
      <c r="A87" s="13" t="str">
        <f t="shared" si="6"/>
        <v> BBS 88 </v>
      </c>
      <c r="B87" s="6" t="str">
        <f t="shared" si="7"/>
        <v>I</v>
      </c>
      <c r="C87" s="13">
        <f t="shared" si="8"/>
        <v>47210.252999999997</v>
      </c>
      <c r="D87" s="25" t="str">
        <f t="shared" si="9"/>
        <v>vis</v>
      </c>
      <c r="E87" s="65">
        <f>VLOOKUP(C87,Active!C$21:E$960,3,FALSE)</f>
        <v>25149.059113875701</v>
      </c>
      <c r="F87" s="6" t="s">
        <v>159</v>
      </c>
      <c r="G87" s="25" t="str">
        <f t="shared" si="10"/>
        <v>47210.253</v>
      </c>
      <c r="H87" s="13">
        <f t="shared" si="11"/>
        <v>-10989</v>
      </c>
      <c r="I87" s="66" t="s">
        <v>514</v>
      </c>
      <c r="J87" s="67" t="s">
        <v>515</v>
      </c>
      <c r="K87" s="66">
        <v>-10989</v>
      </c>
      <c r="L87" s="66" t="s">
        <v>427</v>
      </c>
      <c r="M87" s="67" t="s">
        <v>165</v>
      </c>
      <c r="N87" s="67"/>
      <c r="O87" s="68" t="s">
        <v>492</v>
      </c>
      <c r="P87" s="68" t="s">
        <v>516</v>
      </c>
    </row>
    <row r="88" spans="1:16" ht="12.75" customHeight="1" thickBot="1">
      <c r="A88" s="13" t="str">
        <f t="shared" si="6"/>
        <v>IBVS 3206 </v>
      </c>
      <c r="B88" s="6" t="str">
        <f t="shared" si="7"/>
        <v>I</v>
      </c>
      <c r="C88" s="13">
        <f t="shared" si="8"/>
        <v>47241.758000000002</v>
      </c>
      <c r="D88" s="25" t="str">
        <f t="shared" si="9"/>
        <v>vis</v>
      </c>
      <c r="E88" s="65">
        <f>VLOOKUP(C88,Active!C$21:E$960,3,FALSE)</f>
        <v>25187.045799682845</v>
      </c>
      <c r="F88" s="6" t="s">
        <v>159</v>
      </c>
      <c r="G88" s="25" t="str">
        <f t="shared" si="10"/>
        <v>47241.7580</v>
      </c>
      <c r="H88" s="13">
        <f t="shared" si="11"/>
        <v>-10951</v>
      </c>
      <c r="I88" s="66" t="s">
        <v>517</v>
      </c>
      <c r="J88" s="67" t="s">
        <v>518</v>
      </c>
      <c r="K88" s="66">
        <v>-10951</v>
      </c>
      <c r="L88" s="66" t="s">
        <v>519</v>
      </c>
      <c r="M88" s="67" t="s">
        <v>252</v>
      </c>
      <c r="N88" s="67" t="s">
        <v>253</v>
      </c>
      <c r="O88" s="68" t="s">
        <v>512</v>
      </c>
      <c r="P88" s="69" t="s">
        <v>513</v>
      </c>
    </row>
    <row r="89" spans="1:16" ht="12.75" customHeight="1" thickBot="1">
      <c r="A89" s="13" t="str">
        <f t="shared" si="6"/>
        <v>BAVM 50 </v>
      </c>
      <c r="B89" s="6" t="str">
        <f t="shared" si="7"/>
        <v>I</v>
      </c>
      <c r="C89" s="13">
        <f t="shared" si="8"/>
        <v>47263.326999999997</v>
      </c>
      <c r="D89" s="25" t="str">
        <f t="shared" si="9"/>
        <v>vis</v>
      </c>
      <c r="E89" s="65">
        <f>VLOOKUP(C89,Active!C$21:E$960,3,FALSE)</f>
        <v>25213.052301069099</v>
      </c>
      <c r="F89" s="6" t="s">
        <v>159</v>
      </c>
      <c r="G89" s="25" t="str">
        <f t="shared" si="10"/>
        <v>47263.327</v>
      </c>
      <c r="H89" s="13">
        <f t="shared" si="11"/>
        <v>-10925</v>
      </c>
      <c r="I89" s="66" t="s">
        <v>520</v>
      </c>
      <c r="J89" s="67" t="s">
        <v>521</v>
      </c>
      <c r="K89" s="66">
        <v>-10925</v>
      </c>
      <c r="L89" s="66" t="s">
        <v>522</v>
      </c>
      <c r="M89" s="67" t="s">
        <v>165</v>
      </c>
      <c r="N89" s="67"/>
      <c r="O89" s="68" t="s">
        <v>523</v>
      </c>
      <c r="P89" s="69" t="s">
        <v>524</v>
      </c>
    </row>
    <row r="90" spans="1:16" ht="12.75" customHeight="1" thickBot="1">
      <c r="A90" s="13" t="str">
        <f t="shared" si="6"/>
        <v> BBS 91 </v>
      </c>
      <c r="B90" s="6" t="str">
        <f t="shared" si="7"/>
        <v>I</v>
      </c>
      <c r="C90" s="13">
        <f t="shared" si="8"/>
        <v>47559.404000000002</v>
      </c>
      <c r="D90" s="25" t="str">
        <f t="shared" si="9"/>
        <v>vis</v>
      </c>
      <c r="E90" s="65">
        <f>VLOOKUP(C90,Active!C$21:E$960,3,FALSE)</f>
        <v>25570.042746195904</v>
      </c>
      <c r="F90" s="6" t="s">
        <v>159</v>
      </c>
      <c r="G90" s="25" t="str">
        <f t="shared" si="10"/>
        <v>47559.404</v>
      </c>
      <c r="H90" s="13">
        <f t="shared" si="11"/>
        <v>-10568</v>
      </c>
      <c r="I90" s="66" t="s">
        <v>525</v>
      </c>
      <c r="J90" s="67" t="s">
        <v>526</v>
      </c>
      <c r="K90" s="66">
        <v>-10568</v>
      </c>
      <c r="L90" s="66" t="s">
        <v>527</v>
      </c>
      <c r="M90" s="67" t="s">
        <v>165</v>
      </c>
      <c r="N90" s="67"/>
      <c r="O90" s="68" t="s">
        <v>528</v>
      </c>
      <c r="P90" s="68" t="s">
        <v>529</v>
      </c>
    </row>
    <row r="91" spans="1:16" ht="12.75" customHeight="1" thickBot="1">
      <c r="A91" s="13" t="str">
        <f t="shared" si="6"/>
        <v>IBVS 3206 </v>
      </c>
      <c r="B91" s="6" t="str">
        <f t="shared" si="7"/>
        <v>I</v>
      </c>
      <c r="C91" s="13">
        <f t="shared" si="8"/>
        <v>47567.699800000002</v>
      </c>
      <c r="D91" s="25" t="str">
        <f t="shared" si="9"/>
        <v>vis</v>
      </c>
      <c r="E91" s="65">
        <f>VLOOKUP(C91,Active!C$21:E$960,3,FALSE)</f>
        <v>25580.045283828626</v>
      </c>
      <c r="F91" s="6" t="s">
        <v>159</v>
      </c>
      <c r="G91" s="25" t="str">
        <f t="shared" si="10"/>
        <v>47567.6998</v>
      </c>
      <c r="H91" s="13">
        <f t="shared" si="11"/>
        <v>-10558</v>
      </c>
      <c r="I91" s="66" t="s">
        <v>530</v>
      </c>
      <c r="J91" s="67" t="s">
        <v>531</v>
      </c>
      <c r="K91" s="66">
        <v>-10558</v>
      </c>
      <c r="L91" s="66" t="s">
        <v>532</v>
      </c>
      <c r="M91" s="67" t="s">
        <v>252</v>
      </c>
      <c r="N91" s="67" t="s">
        <v>253</v>
      </c>
      <c r="O91" s="68" t="s">
        <v>512</v>
      </c>
      <c r="P91" s="69" t="s">
        <v>513</v>
      </c>
    </row>
    <row r="92" spans="1:16" ht="12.75" customHeight="1" thickBot="1">
      <c r="A92" s="13" t="str">
        <f t="shared" si="6"/>
        <v> BBS 91 </v>
      </c>
      <c r="B92" s="6" t="str">
        <f t="shared" si="7"/>
        <v>I</v>
      </c>
      <c r="C92" s="13">
        <f t="shared" si="8"/>
        <v>47568.536</v>
      </c>
      <c r="D92" s="25" t="str">
        <f t="shared" si="9"/>
        <v>vis</v>
      </c>
      <c r="E92" s="65">
        <f>VLOOKUP(C92,Active!C$21:E$960,3,FALSE)</f>
        <v>25581.053519558565</v>
      </c>
      <c r="F92" s="6" t="s">
        <v>159</v>
      </c>
      <c r="G92" s="25" t="str">
        <f t="shared" si="10"/>
        <v>47568.536</v>
      </c>
      <c r="H92" s="13">
        <f t="shared" si="11"/>
        <v>-10557</v>
      </c>
      <c r="I92" s="66" t="s">
        <v>533</v>
      </c>
      <c r="J92" s="67" t="s">
        <v>534</v>
      </c>
      <c r="K92" s="66">
        <v>-10557</v>
      </c>
      <c r="L92" s="66" t="s">
        <v>507</v>
      </c>
      <c r="M92" s="67" t="s">
        <v>165</v>
      </c>
      <c r="N92" s="67"/>
      <c r="O92" s="68" t="s">
        <v>305</v>
      </c>
      <c r="P92" s="68" t="s">
        <v>529</v>
      </c>
    </row>
    <row r="93" spans="1:16" ht="12.75" customHeight="1" thickBot="1">
      <c r="A93" s="13" t="str">
        <f t="shared" si="6"/>
        <v> BBS 94 </v>
      </c>
      <c r="B93" s="6" t="str">
        <f t="shared" si="7"/>
        <v>I</v>
      </c>
      <c r="C93" s="13">
        <f t="shared" si="8"/>
        <v>47929.317999999999</v>
      </c>
      <c r="D93" s="25" t="str">
        <f t="shared" si="9"/>
        <v>vis</v>
      </c>
      <c r="E93" s="65">
        <f>VLOOKUP(C93,Active!C$21:E$960,3,FALSE)</f>
        <v>26016.061057373852</v>
      </c>
      <c r="F93" s="6" t="s">
        <v>159</v>
      </c>
      <c r="G93" s="25" t="str">
        <f t="shared" si="10"/>
        <v>47929.318</v>
      </c>
      <c r="H93" s="13">
        <f t="shared" si="11"/>
        <v>-10122</v>
      </c>
      <c r="I93" s="66" t="s">
        <v>535</v>
      </c>
      <c r="J93" s="67" t="s">
        <v>536</v>
      </c>
      <c r="K93" s="66">
        <v>-10122</v>
      </c>
      <c r="L93" s="66" t="s">
        <v>537</v>
      </c>
      <c r="M93" s="67" t="s">
        <v>165</v>
      </c>
      <c r="N93" s="67"/>
      <c r="O93" s="68" t="s">
        <v>305</v>
      </c>
      <c r="P93" s="68" t="s">
        <v>538</v>
      </c>
    </row>
    <row r="94" spans="1:16" ht="12.75" customHeight="1" thickBot="1">
      <c r="A94" s="13" t="str">
        <f t="shared" si="6"/>
        <v>BAVM 56 </v>
      </c>
      <c r="B94" s="6" t="str">
        <f t="shared" si="7"/>
        <v>I</v>
      </c>
      <c r="C94" s="13">
        <f t="shared" si="8"/>
        <v>47943.409</v>
      </c>
      <c r="D94" s="25" t="str">
        <f t="shared" si="9"/>
        <v>vis</v>
      </c>
      <c r="E94" s="65">
        <f>VLOOKUP(C94,Active!C$21:E$960,3,FALSE)</f>
        <v>26033.051071330632</v>
      </c>
      <c r="F94" s="6" t="s">
        <v>159</v>
      </c>
      <c r="G94" s="25" t="str">
        <f t="shared" si="10"/>
        <v>47943.409</v>
      </c>
      <c r="H94" s="13">
        <f t="shared" si="11"/>
        <v>-10105</v>
      </c>
      <c r="I94" s="66" t="s">
        <v>539</v>
      </c>
      <c r="J94" s="67" t="s">
        <v>540</v>
      </c>
      <c r="K94" s="66">
        <v>-10105</v>
      </c>
      <c r="L94" s="66" t="s">
        <v>522</v>
      </c>
      <c r="M94" s="67" t="s">
        <v>165</v>
      </c>
      <c r="N94" s="67"/>
      <c r="O94" s="68" t="s">
        <v>541</v>
      </c>
      <c r="P94" s="69" t="s">
        <v>542</v>
      </c>
    </row>
    <row r="95" spans="1:16" ht="12.75" customHeight="1" thickBot="1">
      <c r="A95" s="13" t="str">
        <f t="shared" si="6"/>
        <v> BBS 95 </v>
      </c>
      <c r="B95" s="6" t="str">
        <f t="shared" si="7"/>
        <v>I</v>
      </c>
      <c r="C95" s="13">
        <f t="shared" si="8"/>
        <v>48011.415000000001</v>
      </c>
      <c r="D95" s="25" t="str">
        <f t="shared" si="9"/>
        <v>vis</v>
      </c>
      <c r="E95" s="65">
        <f>VLOOKUP(C95,Active!C$21:E$960,3,FALSE)</f>
        <v>26115.048295739463</v>
      </c>
      <c r="F95" s="6" t="s">
        <v>159</v>
      </c>
      <c r="G95" s="25" t="str">
        <f t="shared" si="10"/>
        <v>48011.415</v>
      </c>
      <c r="H95" s="13">
        <f t="shared" si="11"/>
        <v>-10023</v>
      </c>
      <c r="I95" s="66" t="s">
        <v>548</v>
      </c>
      <c r="J95" s="67" t="s">
        <v>549</v>
      </c>
      <c r="K95" s="66">
        <v>-10023</v>
      </c>
      <c r="L95" s="66" t="s">
        <v>434</v>
      </c>
      <c r="M95" s="67" t="s">
        <v>165</v>
      </c>
      <c r="N95" s="67"/>
      <c r="O95" s="68" t="s">
        <v>305</v>
      </c>
      <c r="P95" s="68" t="s">
        <v>550</v>
      </c>
    </row>
    <row r="96" spans="1:16" ht="12.75" customHeight="1" thickBot="1">
      <c r="A96" s="13" t="str">
        <f t="shared" si="6"/>
        <v> BBS 97 </v>
      </c>
      <c r="B96" s="6" t="str">
        <f t="shared" si="7"/>
        <v>I</v>
      </c>
      <c r="C96" s="13">
        <f t="shared" si="8"/>
        <v>48332.385000000002</v>
      </c>
      <c r="D96" s="25" t="str">
        <f t="shared" si="9"/>
        <v>vis</v>
      </c>
      <c r="E96" s="65">
        <f>VLOOKUP(C96,Active!C$21:E$960,3,FALSE)</f>
        <v>26502.053105881245</v>
      </c>
      <c r="F96" s="6" t="s">
        <v>159</v>
      </c>
      <c r="G96" s="25" t="str">
        <f t="shared" si="10"/>
        <v>48332.385</v>
      </c>
      <c r="H96" s="13">
        <f t="shared" si="11"/>
        <v>-9636</v>
      </c>
      <c r="I96" s="66" t="s">
        <v>551</v>
      </c>
      <c r="J96" s="67" t="s">
        <v>552</v>
      </c>
      <c r="K96" s="66">
        <v>-9636</v>
      </c>
      <c r="L96" s="66" t="s">
        <v>491</v>
      </c>
      <c r="M96" s="67" t="s">
        <v>165</v>
      </c>
      <c r="N96" s="67"/>
      <c r="O96" s="68" t="s">
        <v>553</v>
      </c>
      <c r="P96" s="68" t="s">
        <v>554</v>
      </c>
    </row>
    <row r="97" spans="1:16" ht="12.75" customHeight="1" thickBot="1">
      <c r="A97" s="13" t="str">
        <f t="shared" si="6"/>
        <v> BBS 97 </v>
      </c>
      <c r="B97" s="6" t="str">
        <f t="shared" si="7"/>
        <v>I</v>
      </c>
      <c r="C97" s="13">
        <f t="shared" si="8"/>
        <v>48361.408000000003</v>
      </c>
      <c r="D97" s="25" t="str">
        <f t="shared" si="9"/>
        <v>vis</v>
      </c>
      <c r="E97" s="65">
        <f>VLOOKUP(C97,Active!C$21:E$960,3,FALSE)</f>
        <v>26537.047157053457</v>
      </c>
      <c r="F97" s="6" t="s">
        <v>159</v>
      </c>
      <c r="G97" s="25" t="str">
        <f t="shared" si="10"/>
        <v>48361.408</v>
      </c>
      <c r="H97" s="13">
        <f t="shared" si="11"/>
        <v>-9601</v>
      </c>
      <c r="I97" s="66" t="s">
        <v>555</v>
      </c>
      <c r="J97" s="67" t="s">
        <v>556</v>
      </c>
      <c r="K97" s="66">
        <v>-9601</v>
      </c>
      <c r="L97" s="66" t="s">
        <v>557</v>
      </c>
      <c r="M97" s="67" t="s">
        <v>165</v>
      </c>
      <c r="N97" s="67"/>
      <c r="O97" s="68" t="s">
        <v>305</v>
      </c>
      <c r="P97" s="68" t="s">
        <v>554</v>
      </c>
    </row>
    <row r="98" spans="1:16" ht="12.75" customHeight="1" thickBot="1">
      <c r="A98" s="13" t="str">
        <f t="shared" si="6"/>
        <v> BBS 100 </v>
      </c>
      <c r="B98" s="6" t="str">
        <f t="shared" si="7"/>
        <v>I</v>
      </c>
      <c r="C98" s="13">
        <f t="shared" si="8"/>
        <v>48653.347000000002</v>
      </c>
      <c r="D98" s="25" t="str">
        <f t="shared" si="9"/>
        <v>vis</v>
      </c>
      <c r="E98" s="65">
        <f>VLOOKUP(C98,Active!C$21:E$960,3,FALSE)</f>
        <v>26889.048270141851</v>
      </c>
      <c r="F98" s="6" t="s">
        <v>159</v>
      </c>
      <c r="G98" s="25" t="str">
        <f t="shared" si="10"/>
        <v>48653.347</v>
      </c>
      <c r="H98" s="13">
        <f t="shared" si="11"/>
        <v>-9249</v>
      </c>
      <c r="I98" s="66" t="s">
        <v>558</v>
      </c>
      <c r="J98" s="67" t="s">
        <v>559</v>
      </c>
      <c r="K98" s="66">
        <v>-9249</v>
      </c>
      <c r="L98" s="66" t="s">
        <v>560</v>
      </c>
      <c r="M98" s="67" t="s">
        <v>165</v>
      </c>
      <c r="N98" s="67"/>
      <c r="O98" s="68" t="s">
        <v>305</v>
      </c>
      <c r="P98" s="68" t="s">
        <v>561</v>
      </c>
    </row>
    <row r="99" spans="1:16" ht="12.75" customHeight="1" thickBot="1">
      <c r="A99" s="13" t="str">
        <f t="shared" si="6"/>
        <v>BAVM 60 </v>
      </c>
      <c r="B99" s="6" t="str">
        <f t="shared" si="7"/>
        <v>I</v>
      </c>
      <c r="C99" s="13">
        <f t="shared" si="8"/>
        <v>48682.36</v>
      </c>
      <c r="D99" s="25" t="str">
        <f t="shared" si="9"/>
        <v>vis</v>
      </c>
      <c r="E99" s="65">
        <f>VLOOKUP(C99,Active!C$21:E$960,3,FALSE)</f>
        <v>26924.030263962592</v>
      </c>
      <c r="F99" s="6" t="s">
        <v>159</v>
      </c>
      <c r="G99" s="25" t="str">
        <f t="shared" si="10"/>
        <v>48682.360</v>
      </c>
      <c r="H99" s="13">
        <f t="shared" si="11"/>
        <v>-9214</v>
      </c>
      <c r="I99" s="66" t="s">
        <v>562</v>
      </c>
      <c r="J99" s="67" t="s">
        <v>563</v>
      </c>
      <c r="K99" s="66">
        <v>-9214</v>
      </c>
      <c r="L99" s="66" t="s">
        <v>398</v>
      </c>
      <c r="M99" s="67" t="s">
        <v>165</v>
      </c>
      <c r="N99" s="67"/>
      <c r="O99" s="68" t="s">
        <v>564</v>
      </c>
      <c r="P99" s="69" t="s">
        <v>565</v>
      </c>
    </row>
    <row r="100" spans="1:16" ht="12.75" customHeight="1" thickBot="1">
      <c r="A100" s="13" t="str">
        <f t="shared" si="6"/>
        <v>BAVM 60 </v>
      </c>
      <c r="B100" s="6" t="str">
        <f t="shared" si="7"/>
        <v>I</v>
      </c>
      <c r="C100" s="13">
        <f t="shared" si="8"/>
        <v>48686.521999999997</v>
      </c>
      <c r="D100" s="25" t="str">
        <f t="shared" si="9"/>
        <v>vis</v>
      </c>
      <c r="E100" s="65">
        <f>VLOOKUP(C100,Active!C$21:E$960,3,FALSE)</f>
        <v>26929.04853364452</v>
      </c>
      <c r="F100" s="6" t="s">
        <v>159</v>
      </c>
      <c r="G100" s="25" t="str">
        <f t="shared" si="10"/>
        <v>48686.522</v>
      </c>
      <c r="H100" s="13">
        <f t="shared" si="11"/>
        <v>-9209</v>
      </c>
      <c r="I100" s="66" t="s">
        <v>566</v>
      </c>
      <c r="J100" s="67" t="s">
        <v>567</v>
      </c>
      <c r="K100" s="66">
        <v>-9209</v>
      </c>
      <c r="L100" s="66" t="s">
        <v>522</v>
      </c>
      <c r="M100" s="67" t="s">
        <v>165</v>
      </c>
      <c r="N100" s="67"/>
      <c r="O100" s="68" t="s">
        <v>568</v>
      </c>
      <c r="P100" s="69" t="s">
        <v>565</v>
      </c>
    </row>
    <row r="101" spans="1:16" ht="12.75" customHeight="1" thickBot="1">
      <c r="A101" s="13" t="str">
        <f t="shared" si="6"/>
        <v> BBS 101 </v>
      </c>
      <c r="B101" s="6" t="str">
        <f t="shared" si="7"/>
        <v>I</v>
      </c>
      <c r="C101" s="13">
        <f t="shared" si="8"/>
        <v>48692.322</v>
      </c>
      <c r="D101" s="25" t="str">
        <f t="shared" si="9"/>
        <v>vis</v>
      </c>
      <c r="E101" s="65">
        <f>VLOOKUP(C101,Active!C$21:E$960,3,FALSE)</f>
        <v>26936.041797497288</v>
      </c>
      <c r="F101" s="6" t="s">
        <v>159</v>
      </c>
      <c r="G101" s="25" t="str">
        <f t="shared" si="10"/>
        <v>48692.322</v>
      </c>
      <c r="H101" s="13">
        <f t="shared" si="11"/>
        <v>-9202</v>
      </c>
      <c r="I101" s="66" t="s">
        <v>569</v>
      </c>
      <c r="J101" s="67" t="s">
        <v>570</v>
      </c>
      <c r="K101" s="66">
        <v>-9202</v>
      </c>
      <c r="L101" s="66" t="s">
        <v>571</v>
      </c>
      <c r="M101" s="67" t="s">
        <v>165</v>
      </c>
      <c r="N101" s="67"/>
      <c r="O101" s="68" t="s">
        <v>305</v>
      </c>
      <c r="P101" s="68" t="s">
        <v>572</v>
      </c>
    </row>
    <row r="102" spans="1:16" ht="12.75" customHeight="1" thickBot="1">
      <c r="A102" s="13" t="str">
        <f t="shared" si="6"/>
        <v> BBS 101 </v>
      </c>
      <c r="B102" s="6" t="str">
        <f t="shared" si="7"/>
        <v>I</v>
      </c>
      <c r="C102" s="13">
        <f t="shared" si="8"/>
        <v>48721.351600000002</v>
      </c>
      <c r="D102" s="25" t="str">
        <f t="shared" si="9"/>
        <v>vis</v>
      </c>
      <c r="E102" s="65">
        <f>VLOOKUP(C102,Active!C$21:E$960,3,FALSE)</f>
        <v>26971.043806521473</v>
      </c>
      <c r="F102" s="6" t="s">
        <v>159</v>
      </c>
      <c r="G102" s="25" t="str">
        <f t="shared" si="10"/>
        <v>48721.3516</v>
      </c>
      <c r="H102" s="13">
        <f t="shared" si="11"/>
        <v>-9167</v>
      </c>
      <c r="I102" s="66" t="s">
        <v>573</v>
      </c>
      <c r="J102" s="67" t="s">
        <v>574</v>
      </c>
      <c r="K102" s="66">
        <v>-9167</v>
      </c>
      <c r="L102" s="66" t="s">
        <v>575</v>
      </c>
      <c r="M102" s="67" t="s">
        <v>252</v>
      </c>
      <c r="N102" s="67" t="s">
        <v>38</v>
      </c>
      <c r="O102" s="68" t="s">
        <v>322</v>
      </c>
      <c r="P102" s="68" t="s">
        <v>572</v>
      </c>
    </row>
    <row r="103" spans="1:16" ht="12.75" customHeight="1" thickBot="1">
      <c r="A103" s="13" t="str">
        <f t="shared" si="6"/>
        <v>BAVM 62 </v>
      </c>
      <c r="B103" s="6" t="str">
        <f t="shared" si="7"/>
        <v>I</v>
      </c>
      <c r="C103" s="13">
        <f t="shared" si="8"/>
        <v>48721.358999999997</v>
      </c>
      <c r="D103" s="25" t="str">
        <f t="shared" si="9"/>
        <v>vis</v>
      </c>
      <c r="E103" s="65">
        <f>VLOOKUP(C103,Active!C$21:E$960,3,FALSE)</f>
        <v>26971.052728961557</v>
      </c>
      <c r="F103" s="6" t="s">
        <v>159</v>
      </c>
      <c r="G103" s="25" t="str">
        <f t="shared" si="10"/>
        <v>48721.359</v>
      </c>
      <c r="H103" s="13">
        <f t="shared" si="11"/>
        <v>-9167</v>
      </c>
      <c r="I103" s="66" t="s">
        <v>576</v>
      </c>
      <c r="J103" s="67" t="s">
        <v>577</v>
      </c>
      <c r="K103" s="66">
        <v>-9167</v>
      </c>
      <c r="L103" s="66" t="s">
        <v>491</v>
      </c>
      <c r="M103" s="67" t="s">
        <v>165</v>
      </c>
      <c r="N103" s="67"/>
      <c r="O103" s="68" t="s">
        <v>578</v>
      </c>
      <c r="P103" s="69" t="s">
        <v>579</v>
      </c>
    </row>
    <row r="104" spans="1:16" ht="12.75" customHeight="1" thickBot="1">
      <c r="A104" s="13" t="str">
        <f t="shared" si="6"/>
        <v> BBS 103 </v>
      </c>
      <c r="B104" s="6" t="str">
        <f t="shared" si="7"/>
        <v>I</v>
      </c>
      <c r="C104" s="13">
        <f t="shared" si="8"/>
        <v>49066.372000000003</v>
      </c>
      <c r="D104" s="25" t="str">
        <f t="shared" si="9"/>
        <v>vis</v>
      </c>
      <c r="E104" s="65">
        <f>VLOOKUP(C104,Active!C$21:E$960,3,FALSE)</f>
        <v>27387.047029243353</v>
      </c>
      <c r="F104" s="6" t="s">
        <v>159</v>
      </c>
      <c r="G104" s="25" t="str">
        <f t="shared" si="10"/>
        <v>49066.372</v>
      </c>
      <c r="H104" s="13">
        <f t="shared" si="11"/>
        <v>-8751</v>
      </c>
      <c r="I104" s="66" t="s">
        <v>580</v>
      </c>
      <c r="J104" s="67" t="s">
        <v>581</v>
      </c>
      <c r="K104" s="66">
        <v>-8751</v>
      </c>
      <c r="L104" s="66" t="s">
        <v>560</v>
      </c>
      <c r="M104" s="67" t="s">
        <v>165</v>
      </c>
      <c r="N104" s="67"/>
      <c r="O104" s="68" t="s">
        <v>305</v>
      </c>
      <c r="P104" s="68" t="s">
        <v>582</v>
      </c>
    </row>
    <row r="105" spans="1:16" ht="12.75" customHeight="1" thickBot="1">
      <c r="A105" s="13" t="str">
        <f t="shared" si="6"/>
        <v>BAVM 68 </v>
      </c>
      <c r="B105" s="6" t="str">
        <f t="shared" si="7"/>
        <v>I</v>
      </c>
      <c r="C105" s="13">
        <f t="shared" si="8"/>
        <v>49416.374000000003</v>
      </c>
      <c r="D105" s="25" t="str">
        <f t="shared" si="9"/>
        <v>vis</v>
      </c>
      <c r="E105" s="65">
        <f>VLOOKUP(C105,Active!C$21:E$960,3,FALSE)</f>
        <v>27809.056742173671</v>
      </c>
      <c r="F105" s="6" t="s">
        <v>159</v>
      </c>
      <c r="G105" s="25" t="str">
        <f t="shared" si="10"/>
        <v>49416.374</v>
      </c>
      <c r="H105" s="13">
        <f t="shared" si="11"/>
        <v>-8329</v>
      </c>
      <c r="I105" s="66" t="s">
        <v>583</v>
      </c>
      <c r="J105" s="67" t="s">
        <v>584</v>
      </c>
      <c r="K105" s="66">
        <v>-8329</v>
      </c>
      <c r="L105" s="66" t="s">
        <v>537</v>
      </c>
      <c r="M105" s="67" t="s">
        <v>165</v>
      </c>
      <c r="N105" s="67"/>
      <c r="O105" s="68" t="s">
        <v>585</v>
      </c>
      <c r="P105" s="69" t="s">
        <v>586</v>
      </c>
    </row>
    <row r="106" spans="1:16" ht="12.75" customHeight="1" thickBot="1">
      <c r="A106" s="13" t="str">
        <f t="shared" si="6"/>
        <v>BAVM 79 </v>
      </c>
      <c r="B106" s="6" t="str">
        <f t="shared" si="7"/>
        <v>I</v>
      </c>
      <c r="C106" s="13">
        <f t="shared" si="8"/>
        <v>49771.345999999998</v>
      </c>
      <c r="D106" s="25" t="str">
        <f t="shared" si="9"/>
        <v>vis</v>
      </c>
      <c r="E106" s="65">
        <f>VLOOKUP(C106,Active!C$21:E$960,3,FALSE)</f>
        <v>28237.058958784713</v>
      </c>
      <c r="F106" s="6" t="s">
        <v>159</v>
      </c>
      <c r="G106" s="25" t="str">
        <f t="shared" si="10"/>
        <v>49771.346</v>
      </c>
      <c r="H106" s="13">
        <f t="shared" si="11"/>
        <v>-7901</v>
      </c>
      <c r="I106" s="66" t="s">
        <v>587</v>
      </c>
      <c r="J106" s="67" t="s">
        <v>588</v>
      </c>
      <c r="K106" s="66">
        <v>-7901</v>
      </c>
      <c r="L106" s="66" t="s">
        <v>500</v>
      </c>
      <c r="M106" s="67" t="s">
        <v>165</v>
      </c>
      <c r="N106" s="67"/>
      <c r="O106" s="68" t="s">
        <v>585</v>
      </c>
      <c r="P106" s="69" t="s">
        <v>589</v>
      </c>
    </row>
    <row r="107" spans="1:16" ht="12.75" customHeight="1" thickBot="1">
      <c r="A107" s="13" t="str">
        <f t="shared" si="6"/>
        <v> BBS 108 </v>
      </c>
      <c r="B107" s="6" t="str">
        <f t="shared" si="7"/>
        <v>I</v>
      </c>
      <c r="C107" s="13">
        <f t="shared" si="8"/>
        <v>49776.311000000002</v>
      </c>
      <c r="D107" s="25" t="str">
        <f t="shared" si="9"/>
        <v>vis</v>
      </c>
      <c r="E107" s="65">
        <f>VLOOKUP(C107,Active!C$21:E$960,3,FALSE)</f>
        <v>28243.045433789714</v>
      </c>
      <c r="F107" s="6" t="s">
        <v>159</v>
      </c>
      <c r="G107" s="25" t="str">
        <f t="shared" si="10"/>
        <v>49776.311</v>
      </c>
      <c r="H107" s="13">
        <f t="shared" si="11"/>
        <v>-7895</v>
      </c>
      <c r="I107" s="66" t="s">
        <v>590</v>
      </c>
      <c r="J107" s="67" t="s">
        <v>591</v>
      </c>
      <c r="K107" s="66">
        <v>-7895</v>
      </c>
      <c r="L107" s="66" t="s">
        <v>560</v>
      </c>
      <c r="M107" s="67" t="s">
        <v>165</v>
      </c>
      <c r="N107" s="67"/>
      <c r="O107" s="68" t="s">
        <v>305</v>
      </c>
      <c r="P107" s="68" t="s">
        <v>592</v>
      </c>
    </row>
    <row r="108" spans="1:16" ht="12.75" customHeight="1" thickBot="1">
      <c r="A108" s="13" t="str">
        <f t="shared" si="6"/>
        <v> BBS 108 </v>
      </c>
      <c r="B108" s="6" t="str">
        <f t="shared" si="7"/>
        <v>I</v>
      </c>
      <c r="C108" s="13">
        <f t="shared" si="8"/>
        <v>49800.360500000003</v>
      </c>
      <c r="D108" s="25" t="str">
        <f t="shared" si="9"/>
        <v>vis</v>
      </c>
      <c r="E108" s="65">
        <f>VLOOKUP(C108,Active!C$21:E$960,3,FALSE)</f>
        <v>28272.04276120818</v>
      </c>
      <c r="F108" s="6" t="s">
        <v>159</v>
      </c>
      <c r="G108" s="25" t="str">
        <f t="shared" si="10"/>
        <v>49800.3605</v>
      </c>
      <c r="H108" s="13">
        <f t="shared" si="11"/>
        <v>-7866</v>
      </c>
      <c r="I108" s="66" t="s">
        <v>593</v>
      </c>
      <c r="J108" s="67" t="s">
        <v>594</v>
      </c>
      <c r="K108" s="66">
        <v>-7866</v>
      </c>
      <c r="L108" s="66" t="s">
        <v>595</v>
      </c>
      <c r="M108" s="67" t="s">
        <v>252</v>
      </c>
      <c r="N108" s="67" t="s">
        <v>38</v>
      </c>
      <c r="O108" s="68" t="s">
        <v>322</v>
      </c>
      <c r="P108" s="68" t="s">
        <v>592</v>
      </c>
    </row>
    <row r="109" spans="1:16" ht="12.75" customHeight="1" thickBot="1">
      <c r="A109" s="13" t="str">
        <f t="shared" si="6"/>
        <v> BBS 109 </v>
      </c>
      <c r="B109" s="6" t="str">
        <f t="shared" si="7"/>
        <v>I</v>
      </c>
      <c r="C109" s="13">
        <f t="shared" si="8"/>
        <v>49810.315000000002</v>
      </c>
      <c r="D109" s="25" t="str">
        <f t="shared" si="9"/>
        <v>vis</v>
      </c>
      <c r="E109" s="65">
        <f>VLOOKUP(C109,Active!C$21:E$960,3,FALSE)</f>
        <v>28284.045251729276</v>
      </c>
      <c r="F109" s="6" t="s">
        <v>159</v>
      </c>
      <c r="G109" s="25" t="str">
        <f t="shared" si="10"/>
        <v>49810.315</v>
      </c>
      <c r="H109" s="13">
        <f t="shared" si="11"/>
        <v>-7854</v>
      </c>
      <c r="I109" s="66" t="s">
        <v>596</v>
      </c>
      <c r="J109" s="67" t="s">
        <v>597</v>
      </c>
      <c r="K109" s="66">
        <v>-7854</v>
      </c>
      <c r="L109" s="66" t="s">
        <v>560</v>
      </c>
      <c r="M109" s="67" t="s">
        <v>165</v>
      </c>
      <c r="N109" s="67"/>
      <c r="O109" s="68" t="s">
        <v>305</v>
      </c>
      <c r="P109" s="68" t="s">
        <v>598</v>
      </c>
    </row>
    <row r="110" spans="1:16" ht="12.75" customHeight="1" thickBot="1">
      <c r="A110" s="13" t="str">
        <f t="shared" si="6"/>
        <v> BBS 111 </v>
      </c>
      <c r="B110" s="6" t="str">
        <f t="shared" si="7"/>
        <v>I</v>
      </c>
      <c r="C110" s="13">
        <f t="shared" si="8"/>
        <v>50150.354500000001</v>
      </c>
      <c r="D110" s="25" t="str">
        <f t="shared" si="9"/>
        <v>vis</v>
      </c>
      <c r="E110" s="65">
        <f>VLOOKUP(C110,Active!C$21:E$960,3,FALSE)</f>
        <v>28694.042828257319</v>
      </c>
      <c r="F110" s="6" t="s">
        <v>159</v>
      </c>
      <c r="G110" s="25" t="str">
        <f t="shared" si="10"/>
        <v>50150.3545</v>
      </c>
      <c r="H110" s="13">
        <f t="shared" si="11"/>
        <v>-7444</v>
      </c>
      <c r="I110" s="66" t="s">
        <v>612</v>
      </c>
      <c r="J110" s="67" t="s">
        <v>613</v>
      </c>
      <c r="K110" s="66">
        <v>-7444</v>
      </c>
      <c r="L110" s="66" t="s">
        <v>614</v>
      </c>
      <c r="M110" s="67" t="s">
        <v>252</v>
      </c>
      <c r="N110" s="67" t="s">
        <v>253</v>
      </c>
      <c r="O110" s="68" t="s">
        <v>553</v>
      </c>
      <c r="P110" s="68" t="s">
        <v>615</v>
      </c>
    </row>
    <row r="111" spans="1:16" ht="12.75" customHeight="1" thickBot="1">
      <c r="A111" s="13" t="str">
        <f t="shared" si="6"/>
        <v>IBVS 4399 </v>
      </c>
      <c r="B111" s="6" t="str">
        <f t="shared" si="7"/>
        <v>I</v>
      </c>
      <c r="C111" s="13">
        <f t="shared" si="8"/>
        <v>50184.3586</v>
      </c>
      <c r="D111" s="25" t="str">
        <f t="shared" si="9"/>
        <v>vis</v>
      </c>
      <c r="E111" s="65">
        <f>VLOOKUP(C111,Active!C$21:E$960,3,FALSE)</f>
        <v>28735.042766770395</v>
      </c>
      <c r="F111" s="6" t="s">
        <v>159</v>
      </c>
      <c r="G111" s="25" t="str">
        <f t="shared" si="10"/>
        <v>50184.3586</v>
      </c>
      <c r="H111" s="13">
        <f t="shared" si="11"/>
        <v>-7403</v>
      </c>
      <c r="I111" s="66" t="s">
        <v>616</v>
      </c>
      <c r="J111" s="67" t="s">
        <v>617</v>
      </c>
      <c r="K111" s="66">
        <v>-7403</v>
      </c>
      <c r="L111" s="66" t="s">
        <v>614</v>
      </c>
      <c r="M111" s="67" t="s">
        <v>252</v>
      </c>
      <c r="N111" s="67" t="s">
        <v>618</v>
      </c>
      <c r="O111" s="68" t="s">
        <v>619</v>
      </c>
      <c r="P111" s="69" t="s">
        <v>620</v>
      </c>
    </row>
    <row r="112" spans="1:16" ht="12.75" customHeight="1" thickBot="1">
      <c r="A112" s="13" t="str">
        <f t="shared" si="6"/>
        <v>IBVS 4399 </v>
      </c>
      <c r="B112" s="6" t="str">
        <f t="shared" si="7"/>
        <v>I</v>
      </c>
      <c r="C112" s="13">
        <f t="shared" si="8"/>
        <v>50184.359499999999</v>
      </c>
      <c r="D112" s="25" t="str">
        <f t="shared" si="9"/>
        <v>vis</v>
      </c>
      <c r="E112" s="65">
        <f>VLOOKUP(C112,Active!C$21:E$960,3,FALSE)</f>
        <v>28735.043851932023</v>
      </c>
      <c r="F112" s="6" t="s">
        <v>159</v>
      </c>
      <c r="G112" s="25" t="str">
        <f t="shared" si="10"/>
        <v>50184.3595</v>
      </c>
      <c r="H112" s="13">
        <f t="shared" si="11"/>
        <v>-7403</v>
      </c>
      <c r="I112" s="66" t="s">
        <v>621</v>
      </c>
      <c r="J112" s="67" t="s">
        <v>622</v>
      </c>
      <c r="K112" s="66">
        <v>-7403</v>
      </c>
      <c r="L112" s="66" t="s">
        <v>623</v>
      </c>
      <c r="M112" s="67" t="s">
        <v>252</v>
      </c>
      <c r="N112" s="67" t="s">
        <v>38</v>
      </c>
      <c r="O112" s="68" t="s">
        <v>619</v>
      </c>
      <c r="P112" s="69" t="s">
        <v>620</v>
      </c>
    </row>
    <row r="113" spans="1:16" ht="12.75" customHeight="1" thickBot="1">
      <c r="A113" s="13" t="str">
        <f t="shared" si="6"/>
        <v>BAVM 113 </v>
      </c>
      <c r="B113" s="6" t="str">
        <f t="shared" si="7"/>
        <v>I</v>
      </c>
      <c r="C113" s="13">
        <f t="shared" si="8"/>
        <v>50840.398999999998</v>
      </c>
      <c r="D113" s="25" t="str">
        <f t="shared" si="9"/>
        <v>vis</v>
      </c>
      <c r="E113" s="65">
        <f>VLOOKUP(C113,Active!C$21:E$960,3,FALSE)</f>
        <v>29526.053734921115</v>
      </c>
      <c r="F113" s="6" t="s">
        <v>159</v>
      </c>
      <c r="G113" s="25" t="str">
        <f t="shared" si="10"/>
        <v>50840.399</v>
      </c>
      <c r="H113" s="13">
        <f t="shared" si="11"/>
        <v>-6612</v>
      </c>
      <c r="I113" s="66" t="s">
        <v>650</v>
      </c>
      <c r="J113" s="67" t="s">
        <v>651</v>
      </c>
      <c r="K113" s="66">
        <v>-6612</v>
      </c>
      <c r="L113" s="66" t="s">
        <v>537</v>
      </c>
      <c r="M113" s="67" t="s">
        <v>165</v>
      </c>
      <c r="N113" s="67"/>
      <c r="O113" s="68" t="s">
        <v>652</v>
      </c>
      <c r="P113" s="69" t="s">
        <v>653</v>
      </c>
    </row>
    <row r="114" spans="1:16" ht="12.75" customHeight="1" thickBot="1">
      <c r="A114" s="13" t="str">
        <f t="shared" si="6"/>
        <v>BAVM 113 </v>
      </c>
      <c r="B114" s="6" t="str">
        <f t="shared" si="7"/>
        <v>I</v>
      </c>
      <c r="C114" s="13">
        <f t="shared" si="8"/>
        <v>50845.364999999998</v>
      </c>
      <c r="D114" s="25" t="str">
        <f t="shared" si="9"/>
        <v>vis</v>
      </c>
      <c r="E114" s="65">
        <f>VLOOKUP(C114,Active!C$21:E$960,3,FALSE)</f>
        <v>29532.041415661261</v>
      </c>
      <c r="F114" s="6" t="s">
        <v>159</v>
      </c>
      <c r="G114" s="25" t="str">
        <f t="shared" si="10"/>
        <v>50845.365</v>
      </c>
      <c r="H114" s="13">
        <f t="shared" si="11"/>
        <v>-6606</v>
      </c>
      <c r="I114" s="66" t="s">
        <v>654</v>
      </c>
      <c r="J114" s="67" t="s">
        <v>655</v>
      </c>
      <c r="K114" s="66">
        <v>-6606</v>
      </c>
      <c r="L114" s="66" t="s">
        <v>434</v>
      </c>
      <c r="M114" s="67" t="s">
        <v>165</v>
      </c>
      <c r="N114" s="67"/>
      <c r="O114" s="68" t="s">
        <v>656</v>
      </c>
      <c r="P114" s="69" t="s">
        <v>653</v>
      </c>
    </row>
    <row r="115" spans="1:16" ht="12.75" customHeight="1" thickBot="1">
      <c r="A115" s="13" t="str">
        <f t="shared" si="6"/>
        <v>BAVM 113 </v>
      </c>
      <c r="B115" s="6" t="str">
        <f t="shared" si="7"/>
        <v>I</v>
      </c>
      <c r="C115" s="13">
        <f t="shared" si="8"/>
        <v>50850.345000000001</v>
      </c>
      <c r="D115" s="25" t="str">
        <f t="shared" si="9"/>
        <v>vis</v>
      </c>
      <c r="E115" s="65">
        <f>VLOOKUP(C115,Active!C$21:E$960,3,FALSE)</f>
        <v>29538.045976693465</v>
      </c>
      <c r="F115" s="6" t="s">
        <v>159</v>
      </c>
      <c r="G115" s="25" t="str">
        <f t="shared" si="10"/>
        <v>50850.345</v>
      </c>
      <c r="H115" s="13">
        <f t="shared" si="11"/>
        <v>-6600</v>
      </c>
      <c r="I115" s="66" t="s">
        <v>657</v>
      </c>
      <c r="J115" s="67" t="s">
        <v>658</v>
      </c>
      <c r="K115" s="66">
        <v>-6600</v>
      </c>
      <c r="L115" s="66" t="s">
        <v>458</v>
      </c>
      <c r="M115" s="67" t="s">
        <v>165</v>
      </c>
      <c r="N115" s="67"/>
      <c r="O115" s="68" t="s">
        <v>585</v>
      </c>
      <c r="P115" s="69" t="s">
        <v>653</v>
      </c>
    </row>
    <row r="116" spans="1:16" ht="12.75" customHeight="1" thickBot="1">
      <c r="A116" s="13" t="str">
        <f t="shared" si="6"/>
        <v>BAVM 113 </v>
      </c>
      <c r="B116" s="6" t="str">
        <f t="shared" si="7"/>
        <v>I</v>
      </c>
      <c r="C116" s="13">
        <f t="shared" si="8"/>
        <v>50860.296000000002</v>
      </c>
      <c r="D116" s="25" t="str">
        <f t="shared" si="9"/>
        <v>vis</v>
      </c>
      <c r="E116" s="65">
        <f>VLOOKUP(C116,Active!C$21:E$960,3,FALSE)</f>
        <v>29550.044247141552</v>
      </c>
      <c r="F116" s="6" t="s">
        <v>159</v>
      </c>
      <c r="G116" s="25" t="str">
        <f t="shared" si="10"/>
        <v>50860.296</v>
      </c>
      <c r="H116" s="13">
        <f t="shared" si="11"/>
        <v>-6588</v>
      </c>
      <c r="I116" s="66" t="s">
        <v>659</v>
      </c>
      <c r="J116" s="67" t="s">
        <v>660</v>
      </c>
      <c r="K116" s="66">
        <v>-6588</v>
      </c>
      <c r="L116" s="66" t="s">
        <v>507</v>
      </c>
      <c r="M116" s="67" t="s">
        <v>165</v>
      </c>
      <c r="N116" s="67"/>
      <c r="O116" s="68" t="s">
        <v>652</v>
      </c>
      <c r="P116" s="69" t="s">
        <v>653</v>
      </c>
    </row>
    <row r="117" spans="1:16" ht="12.75" customHeight="1" thickBot="1">
      <c r="A117" s="13" t="str">
        <f t="shared" si="6"/>
        <v>BAVM 113 </v>
      </c>
      <c r="B117" s="6" t="str">
        <f t="shared" si="7"/>
        <v>I</v>
      </c>
      <c r="C117" s="13">
        <f t="shared" si="8"/>
        <v>50865.269</v>
      </c>
      <c r="D117" s="25" t="str">
        <f t="shared" si="9"/>
        <v>vis</v>
      </c>
      <c r="E117" s="65">
        <f>VLOOKUP(C117,Active!C$21:E$960,3,FALSE)</f>
        <v>29556.040368027723</v>
      </c>
      <c r="F117" s="6" t="s">
        <v>159</v>
      </c>
      <c r="G117" s="25" t="str">
        <f t="shared" si="10"/>
        <v>50865.269</v>
      </c>
      <c r="H117" s="13">
        <f t="shared" si="11"/>
        <v>-6582</v>
      </c>
      <c r="I117" s="66" t="s">
        <v>661</v>
      </c>
      <c r="J117" s="67" t="s">
        <v>662</v>
      </c>
      <c r="K117" s="66">
        <v>-6582</v>
      </c>
      <c r="L117" s="66" t="s">
        <v>481</v>
      </c>
      <c r="M117" s="67" t="s">
        <v>165</v>
      </c>
      <c r="N117" s="67"/>
      <c r="O117" s="68" t="s">
        <v>652</v>
      </c>
      <c r="P117" s="69" t="s">
        <v>653</v>
      </c>
    </row>
    <row r="118" spans="1:16" ht="12.75" customHeight="1" thickBot="1">
      <c r="A118" s="13" t="str">
        <f t="shared" si="6"/>
        <v>BAVM 113 </v>
      </c>
      <c r="B118" s="6" t="str">
        <f t="shared" si="7"/>
        <v>I</v>
      </c>
      <c r="C118" s="13">
        <f t="shared" si="8"/>
        <v>50898.442000000003</v>
      </c>
      <c r="D118" s="25" t="str">
        <f t="shared" si="9"/>
        <v>vis</v>
      </c>
      <c r="E118" s="65">
        <f>VLOOKUP(C118,Active!C$21:E$960,3,FALSE)</f>
        <v>29596.038220060105</v>
      </c>
      <c r="F118" s="6" t="s">
        <v>159</v>
      </c>
      <c r="G118" s="25" t="str">
        <f t="shared" si="10"/>
        <v>50898.442</v>
      </c>
      <c r="H118" s="13">
        <f t="shared" si="11"/>
        <v>-6542</v>
      </c>
      <c r="I118" s="66" t="s">
        <v>663</v>
      </c>
      <c r="J118" s="67" t="s">
        <v>664</v>
      </c>
      <c r="K118" s="66">
        <v>-6542</v>
      </c>
      <c r="L118" s="66" t="s">
        <v>437</v>
      </c>
      <c r="M118" s="67" t="s">
        <v>165</v>
      </c>
      <c r="N118" s="67"/>
      <c r="O118" s="68" t="s">
        <v>665</v>
      </c>
      <c r="P118" s="69" t="s">
        <v>653</v>
      </c>
    </row>
    <row r="119" spans="1:16" ht="12.75" customHeight="1" thickBot="1">
      <c r="A119" s="13" t="str">
        <f t="shared" si="6"/>
        <v>IBVS 5300 </v>
      </c>
      <c r="B119" s="6" t="str">
        <f t="shared" si="7"/>
        <v>I</v>
      </c>
      <c r="C119" s="13">
        <f t="shared" si="8"/>
        <v>52308.369599999998</v>
      </c>
      <c r="D119" s="25" t="str">
        <f t="shared" si="9"/>
        <v>vis</v>
      </c>
      <c r="E119" s="65">
        <f>VLOOKUP(C119,Active!C$21:E$960,3,FALSE)</f>
        <v>31296.037482145832</v>
      </c>
      <c r="F119" s="6" t="s">
        <v>159</v>
      </c>
      <c r="G119" s="25" t="str">
        <f t="shared" si="10"/>
        <v>52308.3696</v>
      </c>
      <c r="H119" s="13">
        <f t="shared" si="11"/>
        <v>-4842</v>
      </c>
      <c r="I119" s="66" t="s">
        <v>701</v>
      </c>
      <c r="J119" s="67" t="s">
        <v>702</v>
      </c>
      <c r="K119" s="66">
        <v>-4842</v>
      </c>
      <c r="L119" s="66" t="s">
        <v>703</v>
      </c>
      <c r="M119" s="67" t="s">
        <v>252</v>
      </c>
      <c r="N119" s="67" t="s">
        <v>253</v>
      </c>
      <c r="O119" s="68" t="s">
        <v>704</v>
      </c>
      <c r="P119" s="69" t="s">
        <v>705</v>
      </c>
    </row>
    <row r="120" spans="1:16" ht="12.75" customHeight="1" thickBot="1">
      <c r="A120" s="13" t="str">
        <f t="shared" si="6"/>
        <v>IBVS 5341 </v>
      </c>
      <c r="B120" s="6" t="str">
        <f t="shared" si="7"/>
        <v>II</v>
      </c>
      <c r="C120" s="13">
        <f t="shared" si="8"/>
        <v>52339.459799999997</v>
      </c>
      <c r="D120" s="25" t="str">
        <f t="shared" si="9"/>
        <v>vis</v>
      </c>
      <c r="E120" s="65">
        <f>VLOOKUP(C120,Active!C$21:E$960,3,FALSE)</f>
        <v>31333.524029013977</v>
      </c>
      <c r="F120" s="6" t="s">
        <v>159</v>
      </c>
      <c r="G120" s="25" t="str">
        <f t="shared" si="10"/>
        <v>52339.4598</v>
      </c>
      <c r="H120" s="13">
        <f t="shared" si="11"/>
        <v>-4804.5</v>
      </c>
      <c r="I120" s="66" t="s">
        <v>715</v>
      </c>
      <c r="J120" s="67" t="s">
        <v>716</v>
      </c>
      <c r="K120" s="66">
        <v>-4804.5</v>
      </c>
      <c r="L120" s="66" t="s">
        <v>717</v>
      </c>
      <c r="M120" s="67" t="s">
        <v>252</v>
      </c>
      <c r="N120" s="67" t="s">
        <v>253</v>
      </c>
      <c r="O120" s="68" t="s">
        <v>668</v>
      </c>
      <c r="P120" s="69" t="s">
        <v>718</v>
      </c>
    </row>
    <row r="121" spans="1:16" ht="12.75" customHeight="1" thickBot="1">
      <c r="A121" s="13" t="str">
        <f t="shared" si="6"/>
        <v>IBVS 5341 </v>
      </c>
      <c r="B121" s="6" t="str">
        <f t="shared" si="7"/>
        <v>I</v>
      </c>
      <c r="C121" s="13">
        <f t="shared" si="8"/>
        <v>52342.373599999999</v>
      </c>
      <c r="D121" s="25" t="str">
        <f t="shared" si="9"/>
        <v>vis</v>
      </c>
      <c r="E121" s="65">
        <f>VLOOKUP(C121,Active!C$21:E$960,3,FALSE)</f>
        <v>31337.037300085394</v>
      </c>
      <c r="F121" s="6" t="s">
        <v>159</v>
      </c>
      <c r="G121" s="25" t="str">
        <f t="shared" si="10"/>
        <v>52342.3736</v>
      </c>
      <c r="H121" s="13">
        <f t="shared" si="11"/>
        <v>-4801</v>
      </c>
      <c r="I121" s="66" t="s">
        <v>719</v>
      </c>
      <c r="J121" s="67" t="s">
        <v>720</v>
      </c>
      <c r="K121" s="66">
        <v>-4801</v>
      </c>
      <c r="L121" s="66" t="s">
        <v>614</v>
      </c>
      <c r="M121" s="67" t="s">
        <v>252</v>
      </c>
      <c r="N121" s="67" t="s">
        <v>253</v>
      </c>
      <c r="O121" s="68" t="s">
        <v>668</v>
      </c>
      <c r="P121" s="69" t="s">
        <v>718</v>
      </c>
    </row>
    <row r="122" spans="1:16" ht="12.75" customHeight="1" thickBot="1">
      <c r="A122" s="13" t="str">
        <f t="shared" si="6"/>
        <v>IBVS 5341 </v>
      </c>
      <c r="B122" s="6" t="str">
        <f t="shared" si="7"/>
        <v>I</v>
      </c>
      <c r="C122" s="13">
        <f t="shared" si="8"/>
        <v>52352.326000000001</v>
      </c>
      <c r="D122" s="25" t="str">
        <f t="shared" si="9"/>
        <v>vis</v>
      </c>
      <c r="E122" s="65">
        <f>VLOOKUP(C122,Active!C$21:E$960,3,FALSE)</f>
        <v>31349.037258562683</v>
      </c>
      <c r="F122" s="6" t="s">
        <v>159</v>
      </c>
      <c r="G122" s="25" t="str">
        <f t="shared" si="10"/>
        <v>52352.3260</v>
      </c>
      <c r="H122" s="13">
        <f t="shared" si="11"/>
        <v>-4789</v>
      </c>
      <c r="I122" s="66" t="s">
        <v>721</v>
      </c>
      <c r="J122" s="67" t="s">
        <v>722</v>
      </c>
      <c r="K122" s="66">
        <v>-4789</v>
      </c>
      <c r="L122" s="66" t="s">
        <v>700</v>
      </c>
      <c r="M122" s="67" t="s">
        <v>252</v>
      </c>
      <c r="N122" s="67" t="s">
        <v>253</v>
      </c>
      <c r="O122" s="68" t="s">
        <v>668</v>
      </c>
      <c r="P122" s="69" t="s">
        <v>718</v>
      </c>
    </row>
    <row r="123" spans="1:16" ht="12.75" customHeight="1" thickBot="1">
      <c r="A123" s="13" t="str">
        <f t="shared" si="6"/>
        <v>BAVM 158 </v>
      </c>
      <c r="B123" s="6" t="str">
        <f t="shared" si="7"/>
        <v>I</v>
      </c>
      <c r="C123" s="13">
        <f t="shared" si="8"/>
        <v>52371.402600000001</v>
      </c>
      <c r="D123" s="25" t="str">
        <f t="shared" si="9"/>
        <v>vis</v>
      </c>
      <c r="E123" s="65">
        <f>VLOOKUP(C123,Active!C$21:E$960,3,FALSE)</f>
        <v>31372.038585668492</v>
      </c>
      <c r="F123" s="6" t="s">
        <v>159</v>
      </c>
      <c r="G123" s="25" t="str">
        <f t="shared" si="10"/>
        <v>52371.4026</v>
      </c>
      <c r="H123" s="13">
        <f t="shared" si="11"/>
        <v>-4766</v>
      </c>
      <c r="I123" s="66" t="s">
        <v>723</v>
      </c>
      <c r="J123" s="67" t="s">
        <v>724</v>
      </c>
      <c r="K123" s="66">
        <v>-4766</v>
      </c>
      <c r="L123" s="66" t="s">
        <v>671</v>
      </c>
      <c r="M123" s="67" t="s">
        <v>252</v>
      </c>
      <c r="N123" s="67" t="s">
        <v>725</v>
      </c>
      <c r="O123" s="68" t="s">
        <v>726</v>
      </c>
      <c r="P123" s="69" t="s">
        <v>727</v>
      </c>
    </row>
    <row r="124" spans="1:16" ht="12.75" customHeight="1" thickBot="1">
      <c r="A124" s="13" t="str">
        <f t="shared" si="6"/>
        <v>BAVM 158 </v>
      </c>
      <c r="B124" s="6" t="str">
        <f t="shared" si="7"/>
        <v>I</v>
      </c>
      <c r="C124" s="13">
        <f t="shared" si="8"/>
        <v>52376.381699999998</v>
      </c>
      <c r="D124" s="25" t="str">
        <f t="shared" si="9"/>
        <v>vis</v>
      </c>
      <c r="E124" s="65">
        <f>VLOOKUP(C124,Active!C$21:E$960,3,FALSE)</f>
        <v>31378.042061539058</v>
      </c>
      <c r="F124" s="6" t="s">
        <v>159</v>
      </c>
      <c r="G124" s="25" t="str">
        <f t="shared" si="10"/>
        <v>52376.3817</v>
      </c>
      <c r="H124" s="13">
        <f t="shared" si="11"/>
        <v>-4760</v>
      </c>
      <c r="I124" s="66" t="s">
        <v>728</v>
      </c>
      <c r="J124" s="67" t="s">
        <v>729</v>
      </c>
      <c r="K124" s="66">
        <v>-4760</v>
      </c>
      <c r="L124" s="66" t="s">
        <v>730</v>
      </c>
      <c r="M124" s="67" t="s">
        <v>252</v>
      </c>
      <c r="N124" s="67" t="s">
        <v>731</v>
      </c>
      <c r="O124" s="68" t="s">
        <v>732</v>
      </c>
      <c r="P124" s="69" t="s">
        <v>727</v>
      </c>
    </row>
    <row r="125" spans="1:16" ht="12.75" customHeight="1" thickBot="1">
      <c r="A125" s="13" t="str">
        <f t="shared" si="6"/>
        <v>BAVM 172 </v>
      </c>
      <c r="B125" s="6" t="str">
        <f t="shared" si="7"/>
        <v>I</v>
      </c>
      <c r="C125" s="13">
        <f t="shared" si="8"/>
        <v>52696.514000000003</v>
      </c>
      <c r="D125" s="25" t="str">
        <f t="shared" si="9"/>
        <v>vis</v>
      </c>
      <c r="E125" s="65">
        <f>VLOOKUP(C125,Active!C$21:E$960,3,FALSE)</f>
        <v>31764.036827348176</v>
      </c>
      <c r="F125" s="6" t="s">
        <v>159</v>
      </c>
      <c r="G125" s="25" t="str">
        <f t="shared" si="10"/>
        <v>52696.5140</v>
      </c>
      <c r="H125" s="13">
        <f t="shared" si="11"/>
        <v>-4374</v>
      </c>
      <c r="I125" s="66" t="s">
        <v>733</v>
      </c>
      <c r="J125" s="67" t="s">
        <v>734</v>
      </c>
      <c r="K125" s="66" t="s">
        <v>735</v>
      </c>
      <c r="L125" s="66" t="s">
        <v>736</v>
      </c>
      <c r="M125" s="67" t="s">
        <v>252</v>
      </c>
      <c r="N125" s="67" t="s">
        <v>725</v>
      </c>
      <c r="O125" s="68" t="s">
        <v>726</v>
      </c>
      <c r="P125" s="69" t="s">
        <v>737</v>
      </c>
    </row>
    <row r="126" spans="1:16" ht="12.75" customHeight="1" thickBot="1">
      <c r="A126" s="13" t="str">
        <f t="shared" si="6"/>
        <v>IBVS 5502 </v>
      </c>
      <c r="B126" s="6" t="str">
        <f t="shared" si="7"/>
        <v>I</v>
      </c>
      <c r="C126" s="13">
        <f t="shared" si="8"/>
        <v>52744.617200000001</v>
      </c>
      <c r="D126" s="25" t="str">
        <f t="shared" si="9"/>
        <v>vis</v>
      </c>
      <c r="E126" s="65">
        <f>VLOOKUP(C126,Active!C$21:E$960,3,FALSE)</f>
        <v>31822.036546272724</v>
      </c>
      <c r="F126" s="6" t="s">
        <v>159</v>
      </c>
      <c r="G126" s="25" t="str">
        <f t="shared" si="10"/>
        <v>52744.6172</v>
      </c>
      <c r="H126" s="13">
        <f t="shared" si="11"/>
        <v>-4316</v>
      </c>
      <c r="I126" s="66" t="s">
        <v>738</v>
      </c>
      <c r="J126" s="67" t="s">
        <v>739</v>
      </c>
      <c r="K126" s="66" t="s">
        <v>740</v>
      </c>
      <c r="L126" s="66" t="s">
        <v>741</v>
      </c>
      <c r="M126" s="67" t="s">
        <v>252</v>
      </c>
      <c r="N126" s="67" t="s">
        <v>253</v>
      </c>
      <c r="O126" s="68" t="s">
        <v>742</v>
      </c>
      <c r="P126" s="69" t="s">
        <v>743</v>
      </c>
    </row>
    <row r="127" spans="1:16" ht="12.75" customHeight="1" thickBot="1">
      <c r="A127" s="13" t="str">
        <f t="shared" si="6"/>
        <v>IBVS 5784 </v>
      </c>
      <c r="B127" s="6" t="str">
        <f t="shared" si="7"/>
        <v>I</v>
      </c>
      <c r="C127" s="13">
        <f t="shared" si="8"/>
        <v>53046.5072</v>
      </c>
      <c r="D127" s="25" t="str">
        <f t="shared" si="9"/>
        <v>vis</v>
      </c>
      <c r="E127" s="65">
        <f>VLOOKUP(C127,Active!C$21:E$960,3,FALSE)</f>
        <v>32186.035929809197</v>
      </c>
      <c r="F127" s="6" t="s">
        <v>159</v>
      </c>
      <c r="G127" s="25" t="str">
        <f t="shared" si="10"/>
        <v>53046.5072</v>
      </c>
      <c r="H127" s="13">
        <f t="shared" si="11"/>
        <v>-3952</v>
      </c>
      <c r="I127" s="66" t="s">
        <v>749</v>
      </c>
      <c r="J127" s="67" t="s">
        <v>750</v>
      </c>
      <c r="K127" s="66" t="s">
        <v>751</v>
      </c>
      <c r="L127" s="66" t="s">
        <v>752</v>
      </c>
      <c r="M127" s="67" t="s">
        <v>753</v>
      </c>
      <c r="N127" s="67" t="s">
        <v>159</v>
      </c>
      <c r="O127" s="68" t="s">
        <v>754</v>
      </c>
      <c r="P127" s="69" t="s">
        <v>755</v>
      </c>
    </row>
    <row r="128" spans="1:16" ht="12.75" customHeight="1" thickBot="1">
      <c r="A128" s="13" t="str">
        <f t="shared" si="6"/>
        <v>IBVS 5588 </v>
      </c>
      <c r="B128" s="6" t="str">
        <f t="shared" si="7"/>
        <v>II</v>
      </c>
      <c r="C128" s="13">
        <f t="shared" si="8"/>
        <v>53083.437700000002</v>
      </c>
      <c r="D128" s="25" t="str">
        <f t="shared" si="9"/>
        <v>vis</v>
      </c>
      <c r="E128" s="65">
        <f>VLOOKUP(C128,Active!C$21:E$960,3,FALSE)</f>
        <v>32230.56433165654</v>
      </c>
      <c r="F128" s="6" t="s">
        <v>159</v>
      </c>
      <c r="G128" s="25" t="str">
        <f t="shared" si="10"/>
        <v>53083.4377</v>
      </c>
      <c r="H128" s="13">
        <f t="shared" si="11"/>
        <v>-3907.5</v>
      </c>
      <c r="I128" s="66" t="s">
        <v>761</v>
      </c>
      <c r="J128" s="67" t="s">
        <v>762</v>
      </c>
      <c r="K128" s="66" t="s">
        <v>763</v>
      </c>
      <c r="L128" s="66" t="s">
        <v>764</v>
      </c>
      <c r="M128" s="67" t="s">
        <v>252</v>
      </c>
      <c r="N128" s="67" t="s">
        <v>253</v>
      </c>
      <c r="O128" s="68" t="s">
        <v>765</v>
      </c>
      <c r="P128" s="69" t="s">
        <v>766</v>
      </c>
    </row>
    <row r="129" spans="1:16" ht="12.75" customHeight="1" thickBot="1">
      <c r="A129" s="13" t="str">
        <f t="shared" si="6"/>
        <v>IBVS 5588 </v>
      </c>
      <c r="B129" s="6" t="str">
        <f t="shared" si="7"/>
        <v>I</v>
      </c>
      <c r="C129" s="13">
        <f t="shared" si="8"/>
        <v>53100.415999999997</v>
      </c>
      <c r="D129" s="25" t="str">
        <f t="shared" si="9"/>
        <v>vis</v>
      </c>
      <c r="E129" s="65">
        <f>VLOOKUP(C129,Active!C$21:E$960,3,FALSE)</f>
        <v>32251.03566470333</v>
      </c>
      <c r="F129" s="6" t="s">
        <v>159</v>
      </c>
      <c r="G129" s="25" t="str">
        <f t="shared" si="10"/>
        <v>53100.4160</v>
      </c>
      <c r="H129" s="13">
        <f t="shared" si="11"/>
        <v>-3887</v>
      </c>
      <c r="I129" s="66" t="s">
        <v>767</v>
      </c>
      <c r="J129" s="67" t="s">
        <v>768</v>
      </c>
      <c r="K129" s="66" t="s">
        <v>769</v>
      </c>
      <c r="L129" s="66" t="s">
        <v>741</v>
      </c>
      <c r="M129" s="67" t="s">
        <v>252</v>
      </c>
      <c r="N129" s="67" t="s">
        <v>253</v>
      </c>
      <c r="O129" s="68" t="s">
        <v>765</v>
      </c>
      <c r="P129" s="69" t="s">
        <v>766</v>
      </c>
    </row>
    <row r="130" spans="1:16" ht="12.75" customHeight="1" thickBot="1">
      <c r="A130" s="13" t="str">
        <f t="shared" si="6"/>
        <v>BAVM 172 </v>
      </c>
      <c r="B130" s="6" t="str">
        <f t="shared" si="7"/>
        <v>I</v>
      </c>
      <c r="C130" s="13">
        <f t="shared" si="8"/>
        <v>53110.366499999996</v>
      </c>
      <c r="D130" s="25" t="str">
        <f t="shared" si="9"/>
        <v>vis</v>
      </c>
      <c r="E130" s="65">
        <f>VLOOKUP(C130,Active!C$21:E$960,3,FALSE)</f>
        <v>32263.033332283838</v>
      </c>
      <c r="F130" s="6" t="s">
        <v>159</v>
      </c>
      <c r="G130" s="25" t="str">
        <f t="shared" si="10"/>
        <v>53110.3665</v>
      </c>
      <c r="H130" s="13">
        <f t="shared" si="11"/>
        <v>-3875</v>
      </c>
      <c r="I130" s="66" t="s">
        <v>770</v>
      </c>
      <c r="J130" s="67" t="s">
        <v>771</v>
      </c>
      <c r="K130" s="66" t="s">
        <v>772</v>
      </c>
      <c r="L130" s="66" t="s">
        <v>773</v>
      </c>
      <c r="M130" s="67" t="s">
        <v>252</v>
      </c>
      <c r="N130" s="67" t="s">
        <v>731</v>
      </c>
      <c r="O130" s="68" t="s">
        <v>774</v>
      </c>
      <c r="P130" s="69" t="s">
        <v>737</v>
      </c>
    </row>
    <row r="131" spans="1:16" ht="12.75" customHeight="1" thickBot="1">
      <c r="A131" s="13" t="str">
        <f t="shared" si="6"/>
        <v>BAVM 173 </v>
      </c>
      <c r="B131" s="6" t="str">
        <f t="shared" si="7"/>
        <v>I</v>
      </c>
      <c r="C131" s="13">
        <f t="shared" si="8"/>
        <v>53110.366900000001</v>
      </c>
      <c r="D131" s="25" t="str">
        <f t="shared" si="9"/>
        <v>vis</v>
      </c>
      <c r="E131" s="65">
        <f>VLOOKUP(C131,Active!C$21:E$960,3,FALSE)</f>
        <v>32263.033814577902</v>
      </c>
      <c r="F131" s="6" t="s">
        <v>159</v>
      </c>
      <c r="G131" s="25" t="str">
        <f t="shared" si="10"/>
        <v>53110.3669</v>
      </c>
      <c r="H131" s="13">
        <f t="shared" si="11"/>
        <v>-3875</v>
      </c>
      <c r="I131" s="66" t="s">
        <v>775</v>
      </c>
      <c r="J131" s="67" t="s">
        <v>776</v>
      </c>
      <c r="K131" s="66" t="s">
        <v>772</v>
      </c>
      <c r="L131" s="66" t="s">
        <v>777</v>
      </c>
      <c r="M131" s="67" t="s">
        <v>252</v>
      </c>
      <c r="N131" s="67" t="s">
        <v>731</v>
      </c>
      <c r="O131" s="68" t="s">
        <v>778</v>
      </c>
      <c r="P131" s="69" t="s">
        <v>779</v>
      </c>
    </row>
    <row r="132" spans="1:16" ht="13.5" thickBot="1">
      <c r="A132" s="13" t="str">
        <f t="shared" si="6"/>
        <v>OEJV 0074 </v>
      </c>
      <c r="B132" s="6" t="str">
        <f t="shared" si="7"/>
        <v>I</v>
      </c>
      <c r="C132" s="13">
        <f t="shared" si="8"/>
        <v>53110.368909999997</v>
      </c>
      <c r="D132" s="25" t="str">
        <f t="shared" si="9"/>
        <v>vis</v>
      </c>
      <c r="E132" s="65">
        <f>VLOOKUP(C132,Active!C$21:E$960,3,FALSE)</f>
        <v>32263.036238105546</v>
      </c>
      <c r="F132" s="6" t="s">
        <v>159</v>
      </c>
      <c r="G132" s="25" t="str">
        <f t="shared" si="10"/>
        <v>53110.36891</v>
      </c>
      <c r="H132" s="13">
        <f t="shared" si="11"/>
        <v>-3875</v>
      </c>
      <c r="I132" s="66" t="s">
        <v>780</v>
      </c>
      <c r="J132" s="67" t="s">
        <v>781</v>
      </c>
      <c r="K132" s="66" t="s">
        <v>772</v>
      </c>
      <c r="L132" s="66" t="s">
        <v>782</v>
      </c>
      <c r="M132" s="67" t="s">
        <v>753</v>
      </c>
      <c r="N132" s="67" t="s">
        <v>153</v>
      </c>
      <c r="O132" s="68" t="s">
        <v>783</v>
      </c>
      <c r="P132" s="69" t="s">
        <v>693</v>
      </c>
    </row>
    <row r="133" spans="1:16" ht="13.5" thickBot="1">
      <c r="A133" s="13" t="str">
        <f t="shared" si="6"/>
        <v>IBVS 5843 </v>
      </c>
      <c r="B133" s="6" t="str">
        <f t="shared" si="7"/>
        <v>I</v>
      </c>
      <c r="C133" s="13">
        <f t="shared" si="8"/>
        <v>53390.696400000001</v>
      </c>
      <c r="D133" s="25" t="str">
        <f t="shared" si="9"/>
        <v>vis</v>
      </c>
      <c r="E133" s="65">
        <f>VLOOKUP(C133,Active!C$21:E$960,3,FALSE)</f>
        <v>32601.036945476866</v>
      </c>
      <c r="F133" s="6" t="s">
        <v>159</v>
      </c>
      <c r="G133" s="25" t="str">
        <f t="shared" si="10"/>
        <v>53390.6964</v>
      </c>
      <c r="H133" s="13">
        <f t="shared" si="11"/>
        <v>-3537</v>
      </c>
      <c r="I133" s="66" t="s">
        <v>784</v>
      </c>
      <c r="J133" s="67" t="s">
        <v>785</v>
      </c>
      <c r="K133" s="66" t="s">
        <v>786</v>
      </c>
      <c r="L133" s="66" t="s">
        <v>787</v>
      </c>
      <c r="M133" s="67" t="s">
        <v>753</v>
      </c>
      <c r="N133" s="67" t="s">
        <v>731</v>
      </c>
      <c r="O133" s="68" t="s">
        <v>788</v>
      </c>
      <c r="P133" s="69" t="s">
        <v>789</v>
      </c>
    </row>
    <row r="134" spans="1:16" ht="13.5" thickBot="1">
      <c r="A134" s="13" t="str">
        <f t="shared" si="6"/>
        <v>IBVS 5741 </v>
      </c>
      <c r="B134" s="6" t="str">
        <f t="shared" si="7"/>
        <v>I</v>
      </c>
      <c r="C134" s="13">
        <f t="shared" si="8"/>
        <v>53410.598599999998</v>
      </c>
      <c r="D134" s="25" t="str">
        <f t="shared" si="9"/>
        <v>vis</v>
      </c>
      <c r="E134" s="65">
        <f>VLOOKUP(C134,Active!C$21:E$960,3,FALSE)</f>
        <v>32625.033727520055</v>
      </c>
      <c r="F134" s="6" t="s">
        <v>159</v>
      </c>
      <c r="G134" s="25" t="str">
        <f t="shared" si="10"/>
        <v>53410.5986</v>
      </c>
      <c r="H134" s="13">
        <f t="shared" si="11"/>
        <v>-3513</v>
      </c>
      <c r="I134" s="66" t="s">
        <v>790</v>
      </c>
      <c r="J134" s="67" t="s">
        <v>791</v>
      </c>
      <c r="K134" s="66" t="s">
        <v>792</v>
      </c>
      <c r="L134" s="66" t="s">
        <v>793</v>
      </c>
      <c r="M134" s="67" t="s">
        <v>252</v>
      </c>
      <c r="N134" s="67" t="s">
        <v>253</v>
      </c>
      <c r="O134" s="68" t="s">
        <v>794</v>
      </c>
      <c r="P134" s="69" t="s">
        <v>795</v>
      </c>
    </row>
    <row r="135" spans="1:16" ht="13.5" thickBot="1">
      <c r="A135" s="13" t="str">
        <f t="shared" si="6"/>
        <v>BAVM 173 </v>
      </c>
      <c r="B135" s="6" t="str">
        <f t="shared" si="7"/>
        <v>I</v>
      </c>
      <c r="C135" s="13">
        <f t="shared" si="8"/>
        <v>53445.431299999997</v>
      </c>
      <c r="D135" s="25" t="str">
        <f t="shared" si="9"/>
        <v>vis</v>
      </c>
      <c r="E135" s="65">
        <f>VLOOKUP(C135,Active!C$21:E$960,3,FALSE)</f>
        <v>32667.03273817596</v>
      </c>
      <c r="F135" s="6" t="s">
        <v>159</v>
      </c>
      <c r="G135" s="25" t="str">
        <f t="shared" si="10"/>
        <v>53445.4313</v>
      </c>
      <c r="H135" s="13">
        <f t="shared" si="11"/>
        <v>-3471</v>
      </c>
      <c r="I135" s="66" t="s">
        <v>796</v>
      </c>
      <c r="J135" s="67" t="s">
        <v>797</v>
      </c>
      <c r="K135" s="66" t="s">
        <v>798</v>
      </c>
      <c r="L135" s="66" t="s">
        <v>747</v>
      </c>
      <c r="M135" s="67" t="s">
        <v>252</v>
      </c>
      <c r="N135" s="67" t="s">
        <v>725</v>
      </c>
      <c r="O135" s="68" t="s">
        <v>799</v>
      </c>
      <c r="P135" s="69" t="s">
        <v>779</v>
      </c>
    </row>
    <row r="136" spans="1:16" ht="13.5" thickBot="1">
      <c r="A136" s="13" t="str">
        <f t="shared" si="6"/>
        <v>BAVM 173 </v>
      </c>
      <c r="B136" s="6" t="str">
        <f t="shared" si="7"/>
        <v>I</v>
      </c>
      <c r="C136" s="13">
        <f t="shared" si="8"/>
        <v>53445.431799999998</v>
      </c>
      <c r="D136" s="25" t="str">
        <f t="shared" si="9"/>
        <v>vis</v>
      </c>
      <c r="E136" s="65">
        <f>VLOOKUP(C136,Active!C$21:E$960,3,FALSE)</f>
        <v>32667.033341043534</v>
      </c>
      <c r="F136" s="6" t="s">
        <v>159</v>
      </c>
      <c r="G136" s="25" t="str">
        <f t="shared" si="10"/>
        <v>53445.4318</v>
      </c>
      <c r="H136" s="13">
        <f t="shared" si="11"/>
        <v>-3471</v>
      </c>
      <c r="I136" s="66" t="s">
        <v>800</v>
      </c>
      <c r="J136" s="67" t="s">
        <v>797</v>
      </c>
      <c r="K136" s="66" t="s">
        <v>798</v>
      </c>
      <c r="L136" s="66" t="s">
        <v>801</v>
      </c>
      <c r="M136" s="67" t="s">
        <v>252</v>
      </c>
      <c r="N136" s="67" t="s">
        <v>725</v>
      </c>
      <c r="O136" s="68" t="s">
        <v>713</v>
      </c>
      <c r="P136" s="69" t="s">
        <v>779</v>
      </c>
    </row>
    <row r="137" spans="1:16" ht="13.5" thickBot="1">
      <c r="A137" s="13" t="str">
        <f t="shared" si="6"/>
        <v>IBVS 5677 </v>
      </c>
      <c r="B137" s="6" t="str">
        <f t="shared" si="7"/>
        <v>I</v>
      </c>
      <c r="C137" s="13">
        <f t="shared" si="8"/>
        <v>53458.7019</v>
      </c>
      <c r="D137" s="25" t="str">
        <f t="shared" si="9"/>
        <v>vis</v>
      </c>
      <c r="E137" s="65">
        <f>VLOOKUP(C137,Active!C$21:E$960,3,FALSE)</f>
        <v>32683.033567018123</v>
      </c>
      <c r="F137" s="6" t="s">
        <v>159</v>
      </c>
      <c r="G137" s="25" t="str">
        <f t="shared" si="10"/>
        <v>53458.7019</v>
      </c>
      <c r="H137" s="13">
        <f t="shared" si="11"/>
        <v>-3455</v>
      </c>
      <c r="I137" s="66" t="s">
        <v>802</v>
      </c>
      <c r="J137" s="67" t="s">
        <v>803</v>
      </c>
      <c r="K137" s="66" t="s">
        <v>804</v>
      </c>
      <c r="L137" s="66" t="s">
        <v>595</v>
      </c>
      <c r="M137" s="67" t="s">
        <v>252</v>
      </c>
      <c r="N137" s="67" t="s">
        <v>253</v>
      </c>
      <c r="O137" s="68" t="s">
        <v>742</v>
      </c>
      <c r="P137" s="69" t="s">
        <v>805</v>
      </c>
    </row>
    <row r="138" spans="1:16" ht="13.5" thickBot="1">
      <c r="A138" s="13" t="str">
        <f t="shared" si="6"/>
        <v>BAVM 173 </v>
      </c>
      <c r="B138" s="6" t="str">
        <f t="shared" si="7"/>
        <v>I</v>
      </c>
      <c r="C138" s="13">
        <f t="shared" si="8"/>
        <v>53460.362800000003</v>
      </c>
      <c r="D138" s="25" t="str">
        <f t="shared" si="9"/>
        <v>vis</v>
      </c>
      <c r="E138" s="65">
        <f>VLOOKUP(C138,Active!C$21:E$960,3,FALSE)</f>
        <v>32685.036172523825</v>
      </c>
      <c r="F138" s="6" t="s">
        <v>159</v>
      </c>
      <c r="G138" s="25" t="str">
        <f t="shared" si="10"/>
        <v>53460.3628</v>
      </c>
      <c r="H138" s="13">
        <f t="shared" si="11"/>
        <v>-3453</v>
      </c>
      <c r="I138" s="66" t="s">
        <v>806</v>
      </c>
      <c r="J138" s="67" t="s">
        <v>807</v>
      </c>
      <c r="K138" s="66" t="s">
        <v>808</v>
      </c>
      <c r="L138" s="66" t="s">
        <v>809</v>
      </c>
      <c r="M138" s="67" t="s">
        <v>252</v>
      </c>
      <c r="N138" s="67" t="s">
        <v>731</v>
      </c>
      <c r="O138" s="68" t="s">
        <v>774</v>
      </c>
      <c r="P138" s="69" t="s">
        <v>779</v>
      </c>
    </row>
    <row r="139" spans="1:16" ht="13.5" thickBot="1">
      <c r="A139" s="13" t="str">
        <f t="shared" ref="A139:A202" si="12">P139</f>
        <v>BAVM 174 </v>
      </c>
      <c r="B139" s="6" t="str">
        <f t="shared" ref="B139:B202" si="13">IF(H139=INT(H139),"I","II")</f>
        <v>I</v>
      </c>
      <c r="C139" s="13">
        <f t="shared" ref="C139:C202" si="14">1*G139</f>
        <v>53460.370999999999</v>
      </c>
      <c r="D139" s="25" t="str">
        <f t="shared" ref="D139:D202" si="15">VLOOKUP(F139,I$1:J$5,2,FALSE)</f>
        <v>vis</v>
      </c>
      <c r="E139" s="65">
        <f>VLOOKUP(C139,Active!C$21:E$960,3,FALSE)</f>
        <v>32685.046059552027</v>
      </c>
      <c r="F139" s="6" t="s">
        <v>159</v>
      </c>
      <c r="G139" s="25" t="str">
        <f t="shared" ref="G139:G202" si="16">MID(I139,3,LEN(I139)-3)</f>
        <v>53460.371</v>
      </c>
      <c r="H139" s="13">
        <f t="shared" ref="H139:H202" si="17">1*K139</f>
        <v>-3453</v>
      </c>
      <c r="I139" s="66" t="s">
        <v>810</v>
      </c>
      <c r="J139" s="67" t="s">
        <v>811</v>
      </c>
      <c r="K139" s="66" t="s">
        <v>808</v>
      </c>
      <c r="L139" s="66" t="s">
        <v>537</v>
      </c>
      <c r="M139" s="67" t="s">
        <v>165</v>
      </c>
      <c r="N139" s="67"/>
      <c r="O139" s="68" t="s">
        <v>812</v>
      </c>
      <c r="P139" s="69" t="s">
        <v>813</v>
      </c>
    </row>
    <row r="140" spans="1:16" ht="13.5" thickBot="1">
      <c r="A140" s="13" t="str">
        <f t="shared" si="12"/>
        <v>OEJV 0074 </v>
      </c>
      <c r="B140" s="6" t="str">
        <f t="shared" si="13"/>
        <v>I</v>
      </c>
      <c r="C140" s="13">
        <f t="shared" si="14"/>
        <v>53465.336490000002</v>
      </c>
      <c r="D140" s="25" t="str">
        <f t="shared" si="15"/>
        <v>vis</v>
      </c>
      <c r="E140" s="65">
        <f>VLOOKUP(C140,Active!C$21:E$960,3,FALSE)</f>
        <v>32691.033125367248</v>
      </c>
      <c r="F140" s="6" t="s">
        <v>159</v>
      </c>
      <c r="G140" s="25" t="str">
        <f t="shared" si="16"/>
        <v>53465.33649</v>
      </c>
      <c r="H140" s="13">
        <f t="shared" si="17"/>
        <v>-3447</v>
      </c>
      <c r="I140" s="66" t="s">
        <v>814</v>
      </c>
      <c r="J140" s="67" t="s">
        <v>815</v>
      </c>
      <c r="K140" s="66" t="s">
        <v>816</v>
      </c>
      <c r="L140" s="66" t="s">
        <v>817</v>
      </c>
      <c r="M140" s="67" t="s">
        <v>753</v>
      </c>
      <c r="N140" s="67" t="s">
        <v>818</v>
      </c>
      <c r="O140" s="68" t="s">
        <v>783</v>
      </c>
      <c r="P140" s="69" t="s">
        <v>693</v>
      </c>
    </row>
    <row r="141" spans="1:16" ht="13.5" thickBot="1">
      <c r="A141" s="13" t="str">
        <f t="shared" si="12"/>
        <v>IBVS 5741 </v>
      </c>
      <c r="B141" s="6" t="str">
        <f t="shared" si="13"/>
        <v>I</v>
      </c>
      <c r="C141" s="13">
        <f t="shared" si="14"/>
        <v>53465.336900000002</v>
      </c>
      <c r="D141" s="25" t="str">
        <f t="shared" si="15"/>
        <v>vis</v>
      </c>
      <c r="E141" s="65">
        <f>VLOOKUP(C141,Active!C$21:E$960,3,FALSE)</f>
        <v>32691.033619718659</v>
      </c>
      <c r="F141" s="6" t="s">
        <v>159</v>
      </c>
      <c r="G141" s="25" t="str">
        <f t="shared" si="16"/>
        <v>53465.3369</v>
      </c>
      <c r="H141" s="13">
        <f t="shared" si="17"/>
        <v>-3447</v>
      </c>
      <c r="I141" s="66" t="s">
        <v>819</v>
      </c>
      <c r="J141" s="67" t="s">
        <v>820</v>
      </c>
      <c r="K141" s="66" t="s">
        <v>816</v>
      </c>
      <c r="L141" s="66" t="s">
        <v>793</v>
      </c>
      <c r="M141" s="67" t="s">
        <v>252</v>
      </c>
      <c r="N141" s="67" t="s">
        <v>253</v>
      </c>
      <c r="O141" s="68" t="s">
        <v>794</v>
      </c>
      <c r="P141" s="69" t="s">
        <v>795</v>
      </c>
    </row>
    <row r="142" spans="1:16" ht="13.5" thickBot="1">
      <c r="A142" s="13" t="str">
        <f t="shared" si="12"/>
        <v>IBVS 5754 </v>
      </c>
      <c r="B142" s="6" t="str">
        <f t="shared" si="13"/>
        <v>I</v>
      </c>
      <c r="C142" s="13">
        <f t="shared" si="14"/>
        <v>53702.536999999997</v>
      </c>
      <c r="D142" s="25" t="str">
        <f t="shared" si="15"/>
        <v>vis</v>
      </c>
      <c r="E142" s="65">
        <f>VLOOKUP(C142,Active!C$21:E$960,3,FALSE)</f>
        <v>32977.034117167357</v>
      </c>
      <c r="F142" s="6" t="s">
        <v>159</v>
      </c>
      <c r="G142" s="25" t="str">
        <f t="shared" si="16"/>
        <v>53702.5370</v>
      </c>
      <c r="H142" s="13">
        <f t="shared" si="17"/>
        <v>-3161</v>
      </c>
      <c r="I142" s="66" t="s">
        <v>821</v>
      </c>
      <c r="J142" s="67" t="s">
        <v>822</v>
      </c>
      <c r="K142" s="66" t="s">
        <v>823</v>
      </c>
      <c r="L142" s="66" t="s">
        <v>741</v>
      </c>
      <c r="M142" s="67" t="s">
        <v>252</v>
      </c>
      <c r="N142" s="67" t="s">
        <v>253</v>
      </c>
      <c r="O142" s="68" t="s">
        <v>824</v>
      </c>
      <c r="P142" s="69" t="s">
        <v>825</v>
      </c>
    </row>
    <row r="143" spans="1:16" ht="13.5" thickBot="1">
      <c r="A143" s="13" t="str">
        <f t="shared" si="12"/>
        <v>BAVM 186 </v>
      </c>
      <c r="B143" s="6" t="str">
        <f t="shared" si="13"/>
        <v>I</v>
      </c>
      <c r="C143" s="13">
        <f t="shared" si="14"/>
        <v>54179.423199999997</v>
      </c>
      <c r="D143" s="25" t="str">
        <f t="shared" si="15"/>
        <v>vis</v>
      </c>
      <c r="E143" s="65">
        <f>VLOOKUP(C143,Active!C$21:E$960,3,FALSE)</f>
        <v>33552.032569640287</v>
      </c>
      <c r="F143" s="6" t="s">
        <v>159</v>
      </c>
      <c r="G143" s="25" t="str">
        <f t="shared" si="16"/>
        <v>54179.4232</v>
      </c>
      <c r="H143" s="13">
        <f t="shared" si="17"/>
        <v>-2586</v>
      </c>
      <c r="I143" s="66" t="s">
        <v>831</v>
      </c>
      <c r="J143" s="67" t="s">
        <v>832</v>
      </c>
      <c r="K143" s="66" t="s">
        <v>833</v>
      </c>
      <c r="L143" s="66" t="s">
        <v>834</v>
      </c>
      <c r="M143" s="67" t="s">
        <v>753</v>
      </c>
      <c r="N143" s="67" t="s">
        <v>159</v>
      </c>
      <c r="O143" s="68" t="s">
        <v>835</v>
      </c>
      <c r="P143" s="69" t="s">
        <v>836</v>
      </c>
    </row>
    <row r="144" spans="1:16" ht="13.5" thickBot="1">
      <c r="A144" s="13" t="str">
        <f t="shared" si="12"/>
        <v>IBVS 5887 </v>
      </c>
      <c r="B144" s="6" t="str">
        <f t="shared" si="13"/>
        <v>I</v>
      </c>
      <c r="C144" s="13">
        <f t="shared" si="14"/>
        <v>54456.434999999998</v>
      </c>
      <c r="D144" s="25" t="str">
        <f t="shared" si="15"/>
        <v>vis</v>
      </c>
      <c r="E144" s="65">
        <f>VLOOKUP(C144,Active!C$21:E$960,3,FALSE)</f>
        <v>33886.035433041958</v>
      </c>
      <c r="F144" s="6" t="s">
        <v>159</v>
      </c>
      <c r="G144" s="25" t="str">
        <f t="shared" si="16"/>
        <v>54456.4350</v>
      </c>
      <c r="H144" s="13">
        <f t="shared" si="17"/>
        <v>-2252</v>
      </c>
      <c r="I144" s="66" t="s">
        <v>843</v>
      </c>
      <c r="J144" s="67" t="s">
        <v>844</v>
      </c>
      <c r="K144" s="66" t="s">
        <v>845</v>
      </c>
      <c r="L144" s="66" t="s">
        <v>846</v>
      </c>
      <c r="M144" s="67" t="s">
        <v>252</v>
      </c>
      <c r="N144" s="67" t="s">
        <v>847</v>
      </c>
      <c r="O144" s="68" t="s">
        <v>848</v>
      </c>
      <c r="P144" s="69" t="s">
        <v>849</v>
      </c>
    </row>
    <row r="145" spans="1:16" ht="13.5" thickBot="1">
      <c r="A145" s="13" t="str">
        <f t="shared" si="12"/>
        <v>IBVS 5887 </v>
      </c>
      <c r="B145" s="6" t="str">
        <f t="shared" si="13"/>
        <v>I</v>
      </c>
      <c r="C145" s="13">
        <f t="shared" si="14"/>
        <v>54505.368000000002</v>
      </c>
      <c r="D145" s="25" t="str">
        <f t="shared" si="15"/>
        <v>vis</v>
      </c>
      <c r="E145" s="65">
        <f>VLOOKUP(C145,Active!C$21:E$960,3,FALSE)</f>
        <v>33945.035670991514</v>
      </c>
      <c r="F145" s="6" t="s">
        <v>159</v>
      </c>
      <c r="G145" s="25" t="str">
        <f t="shared" si="16"/>
        <v>54505.3680</v>
      </c>
      <c r="H145" s="13">
        <f t="shared" si="17"/>
        <v>-2193</v>
      </c>
      <c r="I145" s="66" t="s">
        <v>850</v>
      </c>
      <c r="J145" s="67" t="s">
        <v>851</v>
      </c>
      <c r="K145" s="66" t="s">
        <v>852</v>
      </c>
      <c r="L145" s="66" t="s">
        <v>853</v>
      </c>
      <c r="M145" s="67" t="s">
        <v>252</v>
      </c>
      <c r="N145" s="67" t="s">
        <v>847</v>
      </c>
      <c r="O145" s="68" t="s">
        <v>854</v>
      </c>
      <c r="P145" s="69" t="s">
        <v>849</v>
      </c>
    </row>
    <row r="146" spans="1:16" ht="13.5" thickBot="1">
      <c r="A146" s="13" t="str">
        <f t="shared" si="12"/>
        <v>IBVS 5887 </v>
      </c>
      <c r="B146" s="6" t="str">
        <f t="shared" si="13"/>
        <v>II</v>
      </c>
      <c r="C146" s="13">
        <f t="shared" si="14"/>
        <v>54507.438900000001</v>
      </c>
      <c r="D146" s="25" t="str">
        <f t="shared" si="15"/>
        <v>vis</v>
      </c>
      <c r="E146" s="65">
        <f>VLOOKUP(C146,Active!C$21:E$960,3,FALSE)</f>
        <v>33947.532627907494</v>
      </c>
      <c r="F146" s="6" t="s">
        <v>159</v>
      </c>
      <c r="G146" s="25" t="str">
        <f t="shared" si="16"/>
        <v>54507.4389</v>
      </c>
      <c r="H146" s="13">
        <f t="shared" si="17"/>
        <v>-2190.5</v>
      </c>
      <c r="I146" s="66" t="s">
        <v>855</v>
      </c>
      <c r="J146" s="67" t="s">
        <v>856</v>
      </c>
      <c r="K146" s="66" t="s">
        <v>857</v>
      </c>
      <c r="L146" s="66" t="s">
        <v>858</v>
      </c>
      <c r="M146" s="67" t="s">
        <v>252</v>
      </c>
      <c r="N146" s="67" t="s">
        <v>847</v>
      </c>
      <c r="O146" s="68" t="s">
        <v>859</v>
      </c>
      <c r="P146" s="69" t="s">
        <v>849</v>
      </c>
    </row>
    <row r="147" spans="1:16" ht="13.5" thickBot="1">
      <c r="A147" s="13" t="str">
        <f t="shared" si="12"/>
        <v>IBVS 5887 </v>
      </c>
      <c r="B147" s="6" t="str">
        <f t="shared" si="13"/>
        <v>I</v>
      </c>
      <c r="C147" s="13">
        <f t="shared" si="14"/>
        <v>54519.463499999998</v>
      </c>
      <c r="D147" s="25" t="str">
        <f t="shared" si="15"/>
        <v>vis</v>
      </c>
      <c r="E147" s="65">
        <f>VLOOKUP(C147,Active!C$21:E$960,3,FALSE)</f>
        <v>33962.031110756448</v>
      </c>
      <c r="F147" s="6" t="s">
        <v>159</v>
      </c>
      <c r="G147" s="25" t="str">
        <f t="shared" si="16"/>
        <v>54519.4635</v>
      </c>
      <c r="H147" s="13">
        <f t="shared" si="17"/>
        <v>-2176</v>
      </c>
      <c r="I147" s="66" t="s">
        <v>860</v>
      </c>
      <c r="J147" s="67" t="s">
        <v>861</v>
      </c>
      <c r="K147" s="66" t="s">
        <v>862</v>
      </c>
      <c r="L147" s="66" t="s">
        <v>680</v>
      </c>
      <c r="M147" s="67" t="s">
        <v>252</v>
      </c>
      <c r="N147" s="67" t="s">
        <v>847</v>
      </c>
      <c r="O147" s="68" t="s">
        <v>863</v>
      </c>
      <c r="P147" s="69" t="s">
        <v>849</v>
      </c>
    </row>
    <row r="148" spans="1:16" ht="13.5" thickBot="1">
      <c r="A148" s="13" t="str">
        <f t="shared" si="12"/>
        <v>IBVS 5894 </v>
      </c>
      <c r="B148" s="6" t="str">
        <f t="shared" si="13"/>
        <v>I</v>
      </c>
      <c r="C148" s="13">
        <f t="shared" si="14"/>
        <v>54842.917399999998</v>
      </c>
      <c r="D148" s="25" t="str">
        <f t="shared" si="15"/>
        <v>vis</v>
      </c>
      <c r="E148" s="65">
        <f>VLOOKUP(C148,Active!C$21:E$960,3,FALSE)</f>
        <v>34352.030846429938</v>
      </c>
      <c r="F148" s="6" t="s">
        <v>159</v>
      </c>
      <c r="G148" s="25" t="str">
        <f t="shared" si="16"/>
        <v>54842.9174</v>
      </c>
      <c r="H148" s="13">
        <f t="shared" si="17"/>
        <v>-1786</v>
      </c>
      <c r="I148" s="66" t="s">
        <v>869</v>
      </c>
      <c r="J148" s="67" t="s">
        <v>870</v>
      </c>
      <c r="K148" s="66" t="s">
        <v>871</v>
      </c>
      <c r="L148" s="66" t="s">
        <v>834</v>
      </c>
      <c r="M148" s="67" t="s">
        <v>753</v>
      </c>
      <c r="N148" s="67" t="s">
        <v>159</v>
      </c>
      <c r="O148" s="68" t="s">
        <v>322</v>
      </c>
      <c r="P148" s="69" t="s">
        <v>872</v>
      </c>
    </row>
    <row r="149" spans="1:16" ht="13.5" thickBot="1">
      <c r="A149" s="13" t="str">
        <f t="shared" si="12"/>
        <v>BAVM 209 </v>
      </c>
      <c r="B149" s="6" t="str">
        <f t="shared" si="13"/>
        <v>I</v>
      </c>
      <c r="C149" s="13">
        <f t="shared" si="14"/>
        <v>54923.366699999999</v>
      </c>
      <c r="D149" s="25" t="str">
        <f t="shared" si="15"/>
        <v>vis</v>
      </c>
      <c r="E149" s="65">
        <f>VLOOKUP(C149,Active!C$21:E$960,3,FALSE)</f>
        <v>34449.031394993784</v>
      </c>
      <c r="F149" s="6" t="s">
        <v>159</v>
      </c>
      <c r="G149" s="25" t="str">
        <f t="shared" si="16"/>
        <v>54923.3667</v>
      </c>
      <c r="H149" s="13">
        <f t="shared" si="17"/>
        <v>-1689</v>
      </c>
      <c r="I149" s="66" t="s">
        <v>873</v>
      </c>
      <c r="J149" s="67" t="s">
        <v>874</v>
      </c>
      <c r="K149" s="66" t="s">
        <v>875</v>
      </c>
      <c r="L149" s="66" t="s">
        <v>876</v>
      </c>
      <c r="M149" s="67" t="s">
        <v>753</v>
      </c>
      <c r="N149" s="67" t="s">
        <v>159</v>
      </c>
      <c r="O149" s="68" t="s">
        <v>835</v>
      </c>
      <c r="P149" s="69" t="s">
        <v>877</v>
      </c>
    </row>
    <row r="150" spans="1:16" ht="13.5" thickBot="1">
      <c r="A150" s="13" t="str">
        <f t="shared" si="12"/>
        <v>IBVS 5980 </v>
      </c>
      <c r="B150" s="6" t="str">
        <f t="shared" si="13"/>
        <v>I</v>
      </c>
      <c r="C150" s="13">
        <f t="shared" si="14"/>
        <v>55219.451099999998</v>
      </c>
      <c r="D150" s="25" t="str">
        <f t="shared" si="15"/>
        <v>vis</v>
      </c>
      <c r="E150" s="65">
        <f>VLOOKUP(C150,Active!C$21:E$960,3,FALSE)</f>
        <v>34806.030762560673</v>
      </c>
      <c r="F150" s="6" t="s">
        <v>159</v>
      </c>
      <c r="G150" s="25" t="str">
        <f t="shared" si="16"/>
        <v>55219.4511</v>
      </c>
      <c r="H150" s="13">
        <f t="shared" si="17"/>
        <v>-1332</v>
      </c>
      <c r="I150" s="66" t="s">
        <v>878</v>
      </c>
      <c r="J150" s="67" t="s">
        <v>879</v>
      </c>
      <c r="K150" s="66" t="s">
        <v>880</v>
      </c>
      <c r="L150" s="66" t="s">
        <v>881</v>
      </c>
      <c r="M150" s="67" t="s">
        <v>753</v>
      </c>
      <c r="N150" s="67" t="s">
        <v>818</v>
      </c>
      <c r="O150" s="68" t="s">
        <v>882</v>
      </c>
      <c r="P150" s="69" t="s">
        <v>883</v>
      </c>
    </row>
    <row r="151" spans="1:16" ht="13.5" thickBot="1">
      <c r="A151" s="13" t="str">
        <f t="shared" si="12"/>
        <v>IBVS 5980 </v>
      </c>
      <c r="B151" s="6" t="str">
        <f t="shared" si="13"/>
        <v>I</v>
      </c>
      <c r="C151" s="13">
        <f t="shared" si="14"/>
        <v>55500.606500000002</v>
      </c>
      <c r="D151" s="25" t="str">
        <f t="shared" si="15"/>
        <v>vis</v>
      </c>
      <c r="E151" s="65">
        <f>VLOOKUP(C151,Active!C$21:E$960,3,FALSE)</f>
        <v>35145.029710117567</v>
      </c>
      <c r="F151" s="6" t="s">
        <v>159</v>
      </c>
      <c r="G151" s="25" t="str">
        <f t="shared" si="16"/>
        <v>55500.6065</v>
      </c>
      <c r="H151" s="13">
        <f t="shared" si="17"/>
        <v>-993</v>
      </c>
      <c r="I151" s="66" t="s">
        <v>884</v>
      </c>
      <c r="J151" s="67" t="s">
        <v>885</v>
      </c>
      <c r="K151" s="66" t="s">
        <v>886</v>
      </c>
      <c r="L151" s="66" t="s">
        <v>752</v>
      </c>
      <c r="M151" s="67" t="s">
        <v>753</v>
      </c>
      <c r="N151" s="67" t="s">
        <v>818</v>
      </c>
      <c r="O151" s="68" t="s">
        <v>882</v>
      </c>
      <c r="P151" s="69" t="s">
        <v>883</v>
      </c>
    </row>
    <row r="152" spans="1:16" ht="13.5" thickBot="1">
      <c r="A152" s="13" t="str">
        <f t="shared" si="12"/>
        <v>IBVS 5992 </v>
      </c>
      <c r="B152" s="6" t="str">
        <f t="shared" si="13"/>
        <v>I</v>
      </c>
      <c r="C152" s="13">
        <f t="shared" si="14"/>
        <v>55660.674800000001</v>
      </c>
      <c r="D152" s="25" t="str">
        <f t="shared" si="15"/>
        <v>vis</v>
      </c>
      <c r="E152" s="65">
        <f>VLOOKUP(C152,Active!C$21:E$960,3,FALSE)</f>
        <v>35338.029685352696</v>
      </c>
      <c r="F152" s="6" t="s">
        <v>159</v>
      </c>
      <c r="G152" s="25" t="str">
        <f t="shared" si="16"/>
        <v>55660.6748</v>
      </c>
      <c r="H152" s="13">
        <f t="shared" si="17"/>
        <v>-800</v>
      </c>
      <c r="I152" s="66" t="s">
        <v>896</v>
      </c>
      <c r="J152" s="67" t="s">
        <v>897</v>
      </c>
      <c r="K152" s="66" t="s">
        <v>898</v>
      </c>
      <c r="L152" s="66" t="s">
        <v>881</v>
      </c>
      <c r="M152" s="67" t="s">
        <v>753</v>
      </c>
      <c r="N152" s="67" t="s">
        <v>159</v>
      </c>
      <c r="O152" s="68" t="s">
        <v>322</v>
      </c>
      <c r="P152" s="69" t="s">
        <v>899</v>
      </c>
    </row>
    <row r="153" spans="1:16" ht="13.5" thickBot="1">
      <c r="A153" s="13" t="str">
        <f t="shared" si="12"/>
        <v>IBVS 6011 </v>
      </c>
      <c r="B153" s="6" t="str">
        <f t="shared" si="13"/>
        <v>I</v>
      </c>
      <c r="C153" s="13">
        <f t="shared" si="14"/>
        <v>55931.875699999997</v>
      </c>
      <c r="D153" s="25" t="str">
        <f t="shared" si="15"/>
        <v>vis</v>
      </c>
      <c r="E153" s="65">
        <f>VLOOKUP(C153,Active!C$21:E$960,3,FALSE)</f>
        <v>35665.026142388488</v>
      </c>
      <c r="F153" s="6" t="s">
        <v>159</v>
      </c>
      <c r="G153" s="25" t="str">
        <f t="shared" si="16"/>
        <v>55931.8757</v>
      </c>
      <c r="H153" s="13">
        <f t="shared" si="17"/>
        <v>-473</v>
      </c>
      <c r="I153" s="66" t="s">
        <v>900</v>
      </c>
      <c r="J153" s="67" t="s">
        <v>901</v>
      </c>
      <c r="K153" s="66" t="s">
        <v>902</v>
      </c>
      <c r="L153" s="66" t="s">
        <v>773</v>
      </c>
      <c r="M153" s="67" t="s">
        <v>753</v>
      </c>
      <c r="N153" s="67" t="s">
        <v>159</v>
      </c>
      <c r="O153" s="68" t="s">
        <v>322</v>
      </c>
      <c r="P153" s="69" t="s">
        <v>903</v>
      </c>
    </row>
    <row r="154" spans="1:16" ht="13.5" thickBot="1">
      <c r="A154" s="13" t="str">
        <f t="shared" si="12"/>
        <v>BAVM 232 </v>
      </c>
      <c r="B154" s="6" t="str">
        <f t="shared" si="13"/>
        <v>I</v>
      </c>
      <c r="C154" s="13">
        <f t="shared" si="14"/>
        <v>56371.4447</v>
      </c>
      <c r="D154" s="25" t="str">
        <f t="shared" si="15"/>
        <v>vis</v>
      </c>
      <c r="E154" s="65">
        <f>VLOOKUP(C154,Active!C$21:E$960,3,FALSE)</f>
        <v>36195.02993523272</v>
      </c>
      <c r="F154" s="6" t="s">
        <v>159</v>
      </c>
      <c r="G154" s="25" t="str">
        <f t="shared" si="16"/>
        <v>56371.4447</v>
      </c>
      <c r="H154" s="13">
        <f t="shared" si="17"/>
        <v>57</v>
      </c>
      <c r="I154" s="66" t="s">
        <v>912</v>
      </c>
      <c r="J154" s="67" t="s">
        <v>913</v>
      </c>
      <c r="K154" s="66" t="s">
        <v>914</v>
      </c>
      <c r="L154" s="66" t="s">
        <v>915</v>
      </c>
      <c r="M154" s="67" t="s">
        <v>753</v>
      </c>
      <c r="N154" s="67" t="s">
        <v>731</v>
      </c>
      <c r="O154" s="68" t="s">
        <v>778</v>
      </c>
      <c r="P154" s="69" t="s">
        <v>916</v>
      </c>
    </row>
    <row r="155" spans="1:16" ht="13.5" thickBot="1">
      <c r="A155" s="13" t="str">
        <f t="shared" si="12"/>
        <v>BAVM 238 </v>
      </c>
      <c r="B155" s="6" t="str">
        <f t="shared" si="13"/>
        <v>I</v>
      </c>
      <c r="C155" s="13">
        <f t="shared" si="14"/>
        <v>56706.507799999999</v>
      </c>
      <c r="D155" s="25" t="str">
        <f t="shared" si="15"/>
        <v>vis</v>
      </c>
      <c r="E155" s="65">
        <f>VLOOKUP(C155,Active!C$21:E$960,3,FALSE)</f>
        <v>36599.027291375089</v>
      </c>
      <c r="F155" s="6" t="s">
        <v>159</v>
      </c>
      <c r="G155" s="25" t="str">
        <f t="shared" si="16"/>
        <v>56706.5078</v>
      </c>
      <c r="H155" s="13">
        <f t="shared" si="17"/>
        <v>461</v>
      </c>
      <c r="I155" s="66" t="s">
        <v>917</v>
      </c>
      <c r="J155" s="67" t="s">
        <v>918</v>
      </c>
      <c r="K155" s="66" t="s">
        <v>919</v>
      </c>
      <c r="L155" s="66" t="s">
        <v>920</v>
      </c>
      <c r="M155" s="67" t="s">
        <v>753</v>
      </c>
      <c r="N155" s="67" t="s">
        <v>731</v>
      </c>
      <c r="O155" s="68" t="s">
        <v>778</v>
      </c>
      <c r="P155" s="69" t="s">
        <v>921</v>
      </c>
    </row>
    <row r="156" spans="1:16" ht="13.5" thickBot="1">
      <c r="A156" s="13" t="str">
        <f t="shared" si="12"/>
        <v>BAVM 238 </v>
      </c>
      <c r="B156" s="6" t="str">
        <f t="shared" si="13"/>
        <v>I</v>
      </c>
      <c r="C156" s="13">
        <f t="shared" si="14"/>
        <v>56712.311999999998</v>
      </c>
      <c r="D156" s="25" t="str">
        <f t="shared" si="15"/>
        <v>vis</v>
      </c>
      <c r="E156" s="65">
        <f>VLOOKUP(C156,Active!C$21:E$960,3,FALSE)</f>
        <v>36606.025619315471</v>
      </c>
      <c r="F156" s="6" t="s">
        <v>159</v>
      </c>
      <c r="G156" s="25" t="str">
        <f t="shared" si="16"/>
        <v>56712.3120</v>
      </c>
      <c r="H156" s="13">
        <f t="shared" si="17"/>
        <v>468</v>
      </c>
      <c r="I156" s="66" t="s">
        <v>922</v>
      </c>
      <c r="J156" s="67" t="s">
        <v>923</v>
      </c>
      <c r="K156" s="66" t="s">
        <v>924</v>
      </c>
      <c r="L156" s="66" t="s">
        <v>925</v>
      </c>
      <c r="M156" s="67" t="s">
        <v>753</v>
      </c>
      <c r="N156" s="67" t="s">
        <v>731</v>
      </c>
      <c r="O156" s="68" t="s">
        <v>778</v>
      </c>
      <c r="P156" s="69" t="s">
        <v>921</v>
      </c>
    </row>
    <row r="157" spans="1:16" ht="13.5" thickBot="1">
      <c r="A157" s="13" t="str">
        <f t="shared" si="12"/>
        <v>BAVM 238 </v>
      </c>
      <c r="B157" s="6" t="str">
        <f t="shared" si="13"/>
        <v>I</v>
      </c>
      <c r="C157" s="13">
        <f t="shared" si="14"/>
        <v>56745.486700000001</v>
      </c>
      <c r="D157" s="25" t="str">
        <f t="shared" si="15"/>
        <v>vis</v>
      </c>
      <c r="E157" s="65">
        <f>VLOOKUP(C157,Active!C$21:E$960,3,FALSE)</f>
        <v>36646.02552109761</v>
      </c>
      <c r="F157" s="6" t="s">
        <v>159</v>
      </c>
      <c r="G157" s="25" t="str">
        <f t="shared" si="16"/>
        <v>56745.4867</v>
      </c>
      <c r="H157" s="13">
        <f t="shared" si="17"/>
        <v>508</v>
      </c>
      <c r="I157" s="66" t="s">
        <v>926</v>
      </c>
      <c r="J157" s="67" t="s">
        <v>927</v>
      </c>
      <c r="K157" s="66" t="s">
        <v>928</v>
      </c>
      <c r="L157" s="66" t="s">
        <v>925</v>
      </c>
      <c r="M157" s="67" t="s">
        <v>753</v>
      </c>
      <c r="N157" s="67" t="s">
        <v>731</v>
      </c>
      <c r="O157" s="68" t="s">
        <v>778</v>
      </c>
      <c r="P157" s="69" t="s">
        <v>921</v>
      </c>
    </row>
    <row r="158" spans="1:16" ht="13.5" thickBot="1">
      <c r="A158" s="13" t="str">
        <f t="shared" si="12"/>
        <v>BAVM 238 </v>
      </c>
      <c r="B158" s="6" t="str">
        <f t="shared" si="13"/>
        <v>I</v>
      </c>
      <c r="C158" s="13">
        <f t="shared" si="14"/>
        <v>56746.317000000003</v>
      </c>
      <c r="D158" s="25" t="str">
        <f t="shared" si="15"/>
        <v>vis</v>
      </c>
      <c r="E158" s="65">
        <f>VLOOKUP(C158,Active!C$21:E$960,3,FALSE)</f>
        <v>36647.026642990189</v>
      </c>
      <c r="F158" s="6" t="s">
        <v>159</v>
      </c>
      <c r="G158" s="25" t="str">
        <f t="shared" si="16"/>
        <v>56746.3170</v>
      </c>
      <c r="H158" s="13">
        <f t="shared" si="17"/>
        <v>509</v>
      </c>
      <c r="I158" s="66" t="s">
        <v>929</v>
      </c>
      <c r="J158" s="67" t="s">
        <v>930</v>
      </c>
      <c r="K158" s="66" t="s">
        <v>931</v>
      </c>
      <c r="L158" s="66" t="s">
        <v>736</v>
      </c>
      <c r="M158" s="67" t="s">
        <v>753</v>
      </c>
      <c r="N158" s="67" t="s">
        <v>731</v>
      </c>
      <c r="O158" s="68" t="s">
        <v>778</v>
      </c>
      <c r="P158" s="69" t="s">
        <v>921</v>
      </c>
    </row>
    <row r="159" spans="1:16" ht="12.75" customHeight="1" thickBot="1">
      <c r="A159" s="13" t="str">
        <f t="shared" si="12"/>
        <v> AN 282.74 </v>
      </c>
      <c r="B159" s="6" t="str">
        <f t="shared" si="13"/>
        <v>I</v>
      </c>
      <c r="C159" s="13">
        <f t="shared" si="14"/>
        <v>27125.321</v>
      </c>
      <c r="D159" s="25" t="str">
        <f t="shared" si="15"/>
        <v>vis</v>
      </c>
      <c r="E159" s="65">
        <f>VLOOKUP(C159,Active!C$21:E$960,3,FALSE)</f>
        <v>931.95067579556223</v>
      </c>
      <c r="F159" s="6" t="s">
        <v>159</v>
      </c>
      <c r="G159" s="25" t="str">
        <f t="shared" si="16"/>
        <v>27125.321</v>
      </c>
      <c r="H159" s="13">
        <f t="shared" si="17"/>
        <v>-35206</v>
      </c>
      <c r="I159" s="66" t="s">
        <v>174</v>
      </c>
      <c r="J159" s="67" t="s">
        <v>175</v>
      </c>
      <c r="K159" s="66">
        <v>-35206</v>
      </c>
      <c r="L159" s="66" t="s">
        <v>176</v>
      </c>
      <c r="M159" s="67" t="s">
        <v>165</v>
      </c>
      <c r="N159" s="67"/>
      <c r="O159" s="68" t="s">
        <v>166</v>
      </c>
      <c r="P159" s="68" t="s">
        <v>167</v>
      </c>
    </row>
    <row r="160" spans="1:16" ht="12.75" customHeight="1" thickBot="1">
      <c r="A160" s="13" t="str">
        <f t="shared" si="12"/>
        <v> AN 282.74 </v>
      </c>
      <c r="B160" s="6" t="str">
        <f t="shared" si="13"/>
        <v>I</v>
      </c>
      <c r="C160" s="13">
        <f t="shared" si="14"/>
        <v>27898.367999999999</v>
      </c>
      <c r="D160" s="25" t="str">
        <f t="shared" si="15"/>
        <v>vis</v>
      </c>
      <c r="E160" s="65">
        <f>VLOOKUP(C160,Active!C$21:E$960,3,FALSE)</f>
        <v>1864.0406140006062</v>
      </c>
      <c r="F160" s="6" t="s">
        <v>159</v>
      </c>
      <c r="G160" s="25" t="str">
        <f t="shared" si="16"/>
        <v>27898.368</v>
      </c>
      <c r="H160" s="13">
        <f t="shared" si="17"/>
        <v>-34274</v>
      </c>
      <c r="I160" s="66" t="s">
        <v>180</v>
      </c>
      <c r="J160" s="67" t="s">
        <v>181</v>
      </c>
      <c r="K160" s="66">
        <v>-34274</v>
      </c>
      <c r="L160" s="66" t="s">
        <v>182</v>
      </c>
      <c r="M160" s="67" t="s">
        <v>165</v>
      </c>
      <c r="N160" s="67"/>
      <c r="O160" s="68" t="s">
        <v>166</v>
      </c>
      <c r="P160" s="68" t="s">
        <v>167</v>
      </c>
    </row>
    <row r="161" spans="1:16" ht="12.75" customHeight="1" thickBot="1">
      <c r="A161" s="13" t="str">
        <f t="shared" si="12"/>
        <v>BAVM 15 </v>
      </c>
      <c r="B161" s="6" t="str">
        <f t="shared" si="13"/>
        <v>I</v>
      </c>
      <c r="C161" s="13">
        <f t="shared" si="14"/>
        <v>37356.483999999997</v>
      </c>
      <c r="D161" s="25" t="str">
        <f t="shared" si="15"/>
        <v>vis</v>
      </c>
      <c r="E161" s="65">
        <f>VLOOKUP(C161,Active!C$21:E$960,3,FALSE)</f>
        <v>13268.023499874493</v>
      </c>
      <c r="F161" s="6" t="s">
        <v>159</v>
      </c>
      <c r="G161" s="25" t="str">
        <f t="shared" si="16"/>
        <v>37356.484</v>
      </c>
      <c r="H161" s="13">
        <f t="shared" si="17"/>
        <v>-22870</v>
      </c>
      <c r="I161" s="66" t="s">
        <v>203</v>
      </c>
      <c r="J161" s="67" t="s">
        <v>204</v>
      </c>
      <c r="K161" s="66">
        <v>-22870</v>
      </c>
      <c r="L161" s="66" t="s">
        <v>205</v>
      </c>
      <c r="M161" s="67" t="s">
        <v>165</v>
      </c>
      <c r="N161" s="67"/>
      <c r="O161" s="68" t="s">
        <v>206</v>
      </c>
      <c r="P161" s="69" t="s">
        <v>198</v>
      </c>
    </row>
    <row r="162" spans="1:16" ht="12.75" customHeight="1" thickBot="1">
      <c r="A162" s="13" t="str">
        <f t="shared" si="12"/>
        <v>BAVM 15 </v>
      </c>
      <c r="B162" s="6" t="str">
        <f t="shared" si="13"/>
        <v>I</v>
      </c>
      <c r="C162" s="13">
        <f t="shared" si="14"/>
        <v>37356.487000000001</v>
      </c>
      <c r="D162" s="25" t="str">
        <f t="shared" si="15"/>
        <v>vis</v>
      </c>
      <c r="E162" s="65">
        <f>VLOOKUP(C162,Active!C$21:E$960,3,FALSE)</f>
        <v>13268.027117079939</v>
      </c>
      <c r="F162" s="6" t="s">
        <v>159</v>
      </c>
      <c r="G162" s="25" t="str">
        <f t="shared" si="16"/>
        <v>37356.487</v>
      </c>
      <c r="H162" s="13">
        <f t="shared" si="17"/>
        <v>-22870</v>
      </c>
      <c r="I162" s="66" t="s">
        <v>210</v>
      </c>
      <c r="J162" s="67" t="s">
        <v>211</v>
      </c>
      <c r="K162" s="66">
        <v>-22870</v>
      </c>
      <c r="L162" s="66" t="s">
        <v>212</v>
      </c>
      <c r="M162" s="67" t="s">
        <v>165</v>
      </c>
      <c r="N162" s="67"/>
      <c r="O162" s="68" t="s">
        <v>213</v>
      </c>
      <c r="P162" s="69" t="s">
        <v>198</v>
      </c>
    </row>
    <row r="163" spans="1:16" ht="12.75" customHeight="1" thickBot="1">
      <c r="A163" s="13" t="str">
        <f t="shared" si="12"/>
        <v>BAVM 15 </v>
      </c>
      <c r="B163" s="6" t="str">
        <f t="shared" si="13"/>
        <v>I</v>
      </c>
      <c r="C163" s="13">
        <f t="shared" si="14"/>
        <v>37366.436999999998</v>
      </c>
      <c r="D163" s="25" t="str">
        <f t="shared" si="15"/>
        <v>vis</v>
      </c>
      <c r="E163" s="65">
        <f>VLOOKUP(C163,Active!C$21:E$960,3,FALSE)</f>
        <v>13280.024181792871</v>
      </c>
      <c r="F163" s="6" t="s">
        <v>159</v>
      </c>
      <c r="G163" s="25" t="str">
        <f t="shared" si="16"/>
        <v>37366.437</v>
      </c>
      <c r="H163" s="13">
        <f t="shared" si="17"/>
        <v>-22858</v>
      </c>
      <c r="I163" s="66" t="s">
        <v>214</v>
      </c>
      <c r="J163" s="67" t="s">
        <v>215</v>
      </c>
      <c r="K163" s="66">
        <v>-22858</v>
      </c>
      <c r="L163" s="66" t="s">
        <v>209</v>
      </c>
      <c r="M163" s="67" t="s">
        <v>165</v>
      </c>
      <c r="N163" s="67"/>
      <c r="O163" s="68" t="s">
        <v>216</v>
      </c>
      <c r="P163" s="69" t="s">
        <v>198</v>
      </c>
    </row>
    <row r="164" spans="1:16" ht="12.75" customHeight="1" thickBot="1">
      <c r="A164" s="13" t="str">
        <f t="shared" si="12"/>
        <v>BAVM 15 </v>
      </c>
      <c r="B164" s="6" t="str">
        <f t="shared" si="13"/>
        <v>I</v>
      </c>
      <c r="C164" s="13">
        <f t="shared" si="14"/>
        <v>37366.44</v>
      </c>
      <c r="D164" s="25" t="str">
        <f t="shared" si="15"/>
        <v>vis</v>
      </c>
      <c r="E164" s="65">
        <f>VLOOKUP(C164,Active!C$21:E$960,3,FALSE)</f>
        <v>13280.027798998317</v>
      </c>
      <c r="F164" s="6" t="s">
        <v>159</v>
      </c>
      <c r="G164" s="25" t="str">
        <f t="shared" si="16"/>
        <v>37366.440</v>
      </c>
      <c r="H164" s="13">
        <f t="shared" si="17"/>
        <v>-22858</v>
      </c>
      <c r="I164" s="66" t="s">
        <v>219</v>
      </c>
      <c r="J164" s="67" t="s">
        <v>220</v>
      </c>
      <c r="K164" s="66">
        <v>-22858</v>
      </c>
      <c r="L164" s="66" t="s">
        <v>201</v>
      </c>
      <c r="M164" s="67" t="s">
        <v>165</v>
      </c>
      <c r="N164" s="67"/>
      <c r="O164" s="68" t="s">
        <v>202</v>
      </c>
      <c r="P164" s="69" t="s">
        <v>198</v>
      </c>
    </row>
    <row r="165" spans="1:16" ht="12.75" customHeight="1" thickBot="1">
      <c r="A165" s="13" t="str">
        <f t="shared" si="12"/>
        <v>BAVM 15 </v>
      </c>
      <c r="B165" s="6" t="str">
        <f t="shared" si="13"/>
        <v>I</v>
      </c>
      <c r="C165" s="13">
        <f t="shared" si="14"/>
        <v>37376.391000000003</v>
      </c>
      <c r="D165" s="25" t="str">
        <f t="shared" si="15"/>
        <v>vis</v>
      </c>
      <c r="E165" s="65">
        <f>VLOOKUP(C165,Active!C$21:E$960,3,FALSE)</f>
        <v>13292.0260694464</v>
      </c>
      <c r="F165" s="6" t="s">
        <v>159</v>
      </c>
      <c r="G165" s="25" t="str">
        <f t="shared" si="16"/>
        <v>37376.391</v>
      </c>
      <c r="H165" s="13">
        <f t="shared" si="17"/>
        <v>-22846</v>
      </c>
      <c r="I165" s="66" t="s">
        <v>221</v>
      </c>
      <c r="J165" s="67" t="s">
        <v>222</v>
      </c>
      <c r="K165" s="66">
        <v>-22846</v>
      </c>
      <c r="L165" s="66" t="s">
        <v>196</v>
      </c>
      <c r="M165" s="67" t="s">
        <v>165</v>
      </c>
      <c r="N165" s="67"/>
      <c r="O165" s="68" t="s">
        <v>206</v>
      </c>
      <c r="P165" s="69" t="s">
        <v>198</v>
      </c>
    </row>
    <row r="166" spans="1:16" ht="12.75" customHeight="1" thickBot="1">
      <c r="A166" s="13" t="str">
        <f t="shared" si="12"/>
        <v>BAVM 15 </v>
      </c>
      <c r="B166" s="6" t="str">
        <f t="shared" si="13"/>
        <v>I</v>
      </c>
      <c r="C166" s="13">
        <f t="shared" si="14"/>
        <v>37376.394</v>
      </c>
      <c r="D166" s="25" t="str">
        <f t="shared" si="15"/>
        <v>vis</v>
      </c>
      <c r="E166" s="65">
        <f>VLOOKUP(C166,Active!C$21:E$960,3,FALSE)</f>
        <v>13292.029686651837</v>
      </c>
      <c r="F166" s="6" t="s">
        <v>159</v>
      </c>
      <c r="G166" s="25" t="str">
        <f t="shared" si="16"/>
        <v>37376.394</v>
      </c>
      <c r="H166" s="13">
        <f t="shared" si="17"/>
        <v>-22846</v>
      </c>
      <c r="I166" s="66" t="s">
        <v>225</v>
      </c>
      <c r="J166" s="67" t="s">
        <v>226</v>
      </c>
      <c r="K166" s="66">
        <v>-22846</v>
      </c>
      <c r="L166" s="66" t="s">
        <v>227</v>
      </c>
      <c r="M166" s="67" t="s">
        <v>165</v>
      </c>
      <c r="N166" s="67"/>
      <c r="O166" s="68" t="s">
        <v>228</v>
      </c>
      <c r="P166" s="69" t="s">
        <v>198</v>
      </c>
    </row>
    <row r="167" spans="1:16" ht="12.75" customHeight="1" thickBot="1">
      <c r="A167" s="13" t="str">
        <f t="shared" si="12"/>
        <v>BAVM 15 </v>
      </c>
      <c r="B167" s="6" t="str">
        <f t="shared" si="13"/>
        <v>I</v>
      </c>
      <c r="C167" s="13">
        <f t="shared" si="14"/>
        <v>37376.394</v>
      </c>
      <c r="D167" s="25" t="str">
        <f t="shared" si="15"/>
        <v>vis</v>
      </c>
      <c r="E167" s="65">
        <f>VLOOKUP(C167,Active!C$21:E$960,3,FALSE)</f>
        <v>13292.029686651837</v>
      </c>
      <c r="F167" s="6" t="s">
        <v>159</v>
      </c>
      <c r="G167" s="25" t="str">
        <f t="shared" si="16"/>
        <v>37376.394</v>
      </c>
      <c r="H167" s="13">
        <f t="shared" si="17"/>
        <v>-22846</v>
      </c>
      <c r="I167" s="66" t="s">
        <v>225</v>
      </c>
      <c r="J167" s="67" t="s">
        <v>226</v>
      </c>
      <c r="K167" s="66">
        <v>-22846</v>
      </c>
      <c r="L167" s="66" t="s">
        <v>227</v>
      </c>
      <c r="M167" s="67" t="s">
        <v>165</v>
      </c>
      <c r="N167" s="67"/>
      <c r="O167" s="68" t="s">
        <v>213</v>
      </c>
      <c r="P167" s="69" t="s">
        <v>198</v>
      </c>
    </row>
    <row r="168" spans="1:16" ht="12.75" customHeight="1" thickBot="1">
      <c r="A168" s="13" t="str">
        <f t="shared" si="12"/>
        <v>BAVM 15 </v>
      </c>
      <c r="B168" s="6" t="str">
        <f t="shared" si="13"/>
        <v>I</v>
      </c>
      <c r="C168" s="13">
        <f t="shared" si="14"/>
        <v>37376.394999999997</v>
      </c>
      <c r="D168" s="25" t="str">
        <f t="shared" si="15"/>
        <v>vis</v>
      </c>
      <c r="E168" s="65">
        <f>VLOOKUP(C168,Active!C$21:E$960,3,FALSE)</f>
        <v>13292.03089238698</v>
      </c>
      <c r="F168" s="6" t="s">
        <v>159</v>
      </c>
      <c r="G168" s="25" t="str">
        <f t="shared" si="16"/>
        <v>37376.395</v>
      </c>
      <c r="H168" s="13">
        <f t="shared" si="17"/>
        <v>-22846</v>
      </c>
      <c r="I168" s="66" t="s">
        <v>229</v>
      </c>
      <c r="J168" s="67" t="s">
        <v>230</v>
      </c>
      <c r="K168" s="66">
        <v>-22846</v>
      </c>
      <c r="L168" s="66" t="s">
        <v>231</v>
      </c>
      <c r="M168" s="67" t="s">
        <v>165</v>
      </c>
      <c r="N168" s="67"/>
      <c r="O168" s="68" t="s">
        <v>216</v>
      </c>
      <c r="P168" s="69" t="s">
        <v>198</v>
      </c>
    </row>
    <row r="169" spans="1:16" ht="12.75" customHeight="1" thickBot="1">
      <c r="A169" s="13" t="str">
        <f t="shared" si="12"/>
        <v>BAVM 15 </v>
      </c>
      <c r="B169" s="6" t="str">
        <f t="shared" si="13"/>
        <v>I</v>
      </c>
      <c r="C169" s="13">
        <f t="shared" si="14"/>
        <v>37667.510999999999</v>
      </c>
      <c r="D169" s="25" t="str">
        <f t="shared" si="15"/>
        <v>vis</v>
      </c>
      <c r="E169" s="65">
        <f>VLOOKUP(C169,Active!C$21:E$960,3,FALSE)</f>
        <v>13643.03968544937</v>
      </c>
      <c r="F169" s="6" t="s">
        <v>159</v>
      </c>
      <c r="G169" s="25" t="str">
        <f t="shared" si="16"/>
        <v>37667.511</v>
      </c>
      <c r="H169" s="13">
        <f t="shared" si="17"/>
        <v>-22495</v>
      </c>
      <c r="I169" s="66" t="s">
        <v>236</v>
      </c>
      <c r="J169" s="67" t="s">
        <v>237</v>
      </c>
      <c r="K169" s="66">
        <v>-22495</v>
      </c>
      <c r="L169" s="66" t="s">
        <v>238</v>
      </c>
      <c r="M169" s="67" t="s">
        <v>165</v>
      </c>
      <c r="N169" s="67"/>
      <c r="O169" s="68" t="s">
        <v>206</v>
      </c>
      <c r="P169" s="69" t="s">
        <v>198</v>
      </c>
    </row>
    <row r="170" spans="1:16" ht="12.75" customHeight="1" thickBot="1">
      <c r="A170" s="13" t="str">
        <f t="shared" si="12"/>
        <v>BAVM 15 </v>
      </c>
      <c r="B170" s="6" t="str">
        <f t="shared" si="13"/>
        <v>I</v>
      </c>
      <c r="C170" s="13">
        <f t="shared" si="14"/>
        <v>37731.360999999997</v>
      </c>
      <c r="D170" s="25" t="str">
        <f t="shared" si="15"/>
        <v>vis</v>
      </c>
      <c r="E170" s="65">
        <f>VLOOKUP(C170,Active!C$21:E$960,3,FALSE)</f>
        <v>13720.025874587147</v>
      </c>
      <c r="F170" s="6" t="s">
        <v>159</v>
      </c>
      <c r="G170" s="25" t="str">
        <f t="shared" si="16"/>
        <v>37731.361</v>
      </c>
      <c r="H170" s="13">
        <f t="shared" si="17"/>
        <v>-22418</v>
      </c>
      <c r="I170" s="66" t="s">
        <v>241</v>
      </c>
      <c r="J170" s="67" t="s">
        <v>242</v>
      </c>
      <c r="K170" s="66">
        <v>-22418</v>
      </c>
      <c r="L170" s="66" t="s">
        <v>212</v>
      </c>
      <c r="M170" s="67" t="s">
        <v>165</v>
      </c>
      <c r="N170" s="67"/>
      <c r="O170" s="68" t="s">
        <v>202</v>
      </c>
      <c r="P170" s="69" t="s">
        <v>198</v>
      </c>
    </row>
    <row r="171" spans="1:16" ht="12.75" customHeight="1" thickBot="1">
      <c r="A171" s="13" t="str">
        <f t="shared" si="12"/>
        <v>BAVM 15 </v>
      </c>
      <c r="B171" s="6" t="str">
        <f t="shared" si="13"/>
        <v>I</v>
      </c>
      <c r="C171" s="13">
        <f t="shared" si="14"/>
        <v>37731.364000000001</v>
      </c>
      <c r="D171" s="25" t="str">
        <f t="shared" si="15"/>
        <v>vis</v>
      </c>
      <c r="E171" s="65">
        <f>VLOOKUP(C171,Active!C$21:E$960,3,FALSE)</f>
        <v>13720.029491792593</v>
      </c>
      <c r="F171" s="6" t="s">
        <v>159</v>
      </c>
      <c r="G171" s="25" t="str">
        <f t="shared" si="16"/>
        <v>37731.364</v>
      </c>
      <c r="H171" s="13">
        <f t="shared" si="17"/>
        <v>-22418</v>
      </c>
      <c r="I171" s="66" t="s">
        <v>243</v>
      </c>
      <c r="J171" s="67" t="s">
        <v>244</v>
      </c>
      <c r="K171" s="66">
        <v>-22418</v>
      </c>
      <c r="L171" s="66" t="s">
        <v>231</v>
      </c>
      <c r="M171" s="67" t="s">
        <v>165</v>
      </c>
      <c r="N171" s="67"/>
      <c r="O171" s="68" t="s">
        <v>245</v>
      </c>
      <c r="P171" s="69" t="s">
        <v>198</v>
      </c>
    </row>
    <row r="172" spans="1:16" ht="12.75" customHeight="1" thickBot="1">
      <c r="A172" s="13" t="str">
        <f t="shared" si="12"/>
        <v> AN 289.191 </v>
      </c>
      <c r="B172" s="6" t="str">
        <f t="shared" si="13"/>
        <v>I</v>
      </c>
      <c r="C172" s="13">
        <f t="shared" si="14"/>
        <v>38815.351000000002</v>
      </c>
      <c r="D172" s="25" t="str">
        <f t="shared" si="15"/>
        <v>vis</v>
      </c>
      <c r="E172" s="65">
        <f>VLOOKUP(C172,Active!C$21:E$960,3,FALSE)</f>
        <v>15027.030716614723</v>
      </c>
      <c r="F172" s="6" t="s">
        <v>159</v>
      </c>
      <c r="G172" s="25" t="str">
        <f t="shared" si="16"/>
        <v>38815.351</v>
      </c>
      <c r="H172" s="13">
        <f t="shared" si="17"/>
        <v>-21111</v>
      </c>
      <c r="I172" s="66" t="s">
        <v>262</v>
      </c>
      <c r="J172" s="67" t="s">
        <v>263</v>
      </c>
      <c r="K172" s="66">
        <v>-21111</v>
      </c>
      <c r="L172" s="66" t="s">
        <v>264</v>
      </c>
      <c r="M172" s="67" t="s">
        <v>252</v>
      </c>
      <c r="N172" s="67" t="s">
        <v>253</v>
      </c>
      <c r="O172" s="68" t="s">
        <v>265</v>
      </c>
      <c r="P172" s="68" t="s">
        <v>266</v>
      </c>
    </row>
    <row r="173" spans="1:16" ht="12.75" customHeight="1" thickBot="1">
      <c r="A173" s="13" t="str">
        <f t="shared" si="12"/>
        <v> AN 291.112 </v>
      </c>
      <c r="B173" s="6" t="str">
        <f t="shared" si="13"/>
        <v>I</v>
      </c>
      <c r="C173" s="13">
        <f t="shared" si="14"/>
        <v>39223.398999999998</v>
      </c>
      <c r="D173" s="25" t="str">
        <f t="shared" si="15"/>
        <v>vis</v>
      </c>
      <c r="E173" s="65">
        <f>VLOOKUP(C173,Active!C$21:E$960,3,FALSE)</f>
        <v>15519.028531889458</v>
      </c>
      <c r="F173" s="6" t="s">
        <v>159</v>
      </c>
      <c r="G173" s="25" t="str">
        <f t="shared" si="16"/>
        <v>39223.399</v>
      </c>
      <c r="H173" s="13">
        <f t="shared" si="17"/>
        <v>-20619</v>
      </c>
      <c r="I173" s="66" t="s">
        <v>273</v>
      </c>
      <c r="J173" s="67" t="s">
        <v>274</v>
      </c>
      <c r="K173" s="66">
        <v>-20619</v>
      </c>
      <c r="L173" s="66" t="s">
        <v>275</v>
      </c>
      <c r="M173" s="67" t="s">
        <v>165</v>
      </c>
      <c r="N173" s="67"/>
      <c r="O173" s="68" t="s">
        <v>276</v>
      </c>
      <c r="P173" s="68" t="s">
        <v>277</v>
      </c>
    </row>
    <row r="174" spans="1:16" ht="12.75" customHeight="1" thickBot="1">
      <c r="A174" s="13" t="str">
        <f t="shared" si="12"/>
        <v> AN 291.112 </v>
      </c>
      <c r="B174" s="6" t="str">
        <f t="shared" si="13"/>
        <v>I</v>
      </c>
      <c r="C174" s="13">
        <f t="shared" si="14"/>
        <v>39223.402000000002</v>
      </c>
      <c r="D174" s="25" t="str">
        <f t="shared" si="15"/>
        <v>vis</v>
      </c>
      <c r="E174" s="65">
        <f>VLOOKUP(C174,Active!C$21:E$960,3,FALSE)</f>
        <v>15519.032149094905</v>
      </c>
      <c r="F174" s="6" t="s">
        <v>159</v>
      </c>
      <c r="G174" s="25" t="str">
        <f t="shared" si="16"/>
        <v>39223.402</v>
      </c>
      <c r="H174" s="13">
        <f t="shared" si="17"/>
        <v>-20619</v>
      </c>
      <c r="I174" s="66" t="s">
        <v>278</v>
      </c>
      <c r="J174" s="67" t="s">
        <v>279</v>
      </c>
      <c r="K174" s="66">
        <v>-20619</v>
      </c>
      <c r="L174" s="66" t="s">
        <v>280</v>
      </c>
      <c r="M174" s="67" t="s">
        <v>165</v>
      </c>
      <c r="N174" s="67"/>
      <c r="O174" s="68" t="s">
        <v>281</v>
      </c>
      <c r="P174" s="68" t="s">
        <v>277</v>
      </c>
    </row>
    <row r="175" spans="1:16" ht="12.75" customHeight="1" thickBot="1">
      <c r="A175" s="13" t="str">
        <f t="shared" si="12"/>
        <v>BAVM 23 </v>
      </c>
      <c r="B175" s="6" t="str">
        <f t="shared" si="13"/>
        <v>I</v>
      </c>
      <c r="C175" s="13">
        <f t="shared" si="14"/>
        <v>39233.347999999998</v>
      </c>
      <c r="D175" s="25" t="str">
        <f t="shared" si="15"/>
        <v>vis</v>
      </c>
      <c r="E175" s="65">
        <f>VLOOKUP(C175,Active!C$21:E$960,3,FALSE)</f>
        <v>15531.024390867247</v>
      </c>
      <c r="F175" s="6" t="s">
        <v>159</v>
      </c>
      <c r="G175" s="25" t="str">
        <f t="shared" si="16"/>
        <v>39233.348</v>
      </c>
      <c r="H175" s="13">
        <f t="shared" si="17"/>
        <v>-20607</v>
      </c>
      <c r="I175" s="66" t="s">
        <v>282</v>
      </c>
      <c r="J175" s="67" t="s">
        <v>283</v>
      </c>
      <c r="K175" s="66">
        <v>-20607</v>
      </c>
      <c r="L175" s="66" t="s">
        <v>227</v>
      </c>
      <c r="M175" s="67" t="s">
        <v>165</v>
      </c>
      <c r="N175" s="67"/>
      <c r="O175" s="68" t="s">
        <v>284</v>
      </c>
      <c r="P175" s="69" t="s">
        <v>285</v>
      </c>
    </row>
    <row r="176" spans="1:16" ht="12.75" customHeight="1" thickBot="1">
      <c r="A176" s="13" t="str">
        <f t="shared" si="12"/>
        <v>BAVM 25 </v>
      </c>
      <c r="B176" s="6" t="str">
        <f t="shared" si="13"/>
        <v>I</v>
      </c>
      <c r="C176" s="13">
        <f t="shared" si="14"/>
        <v>40317.345000000001</v>
      </c>
      <c r="D176" s="25" t="str">
        <f t="shared" si="15"/>
        <v>vis</v>
      </c>
      <c r="E176" s="65">
        <f>VLOOKUP(C176,Active!C$21:E$960,3,FALSE)</f>
        <v>16838.03767304085</v>
      </c>
      <c r="F176" s="6" t="s">
        <v>159</v>
      </c>
      <c r="G176" s="25" t="str">
        <f t="shared" si="16"/>
        <v>40317.345</v>
      </c>
      <c r="H176" s="13">
        <f t="shared" si="17"/>
        <v>-19300</v>
      </c>
      <c r="I176" s="66" t="s">
        <v>294</v>
      </c>
      <c r="J176" s="67" t="s">
        <v>295</v>
      </c>
      <c r="K176" s="66">
        <v>-19300</v>
      </c>
      <c r="L176" s="66" t="s">
        <v>293</v>
      </c>
      <c r="M176" s="67" t="s">
        <v>165</v>
      </c>
      <c r="N176" s="67"/>
      <c r="O176" s="68" t="s">
        <v>296</v>
      </c>
      <c r="P176" s="69" t="s">
        <v>297</v>
      </c>
    </row>
    <row r="177" spans="1:16" ht="12.75" customHeight="1" thickBot="1">
      <c r="A177" s="13" t="str">
        <f t="shared" si="12"/>
        <v>BAVM 25 </v>
      </c>
      <c r="B177" s="6" t="str">
        <f t="shared" si="13"/>
        <v>I</v>
      </c>
      <c r="C177" s="13">
        <f t="shared" si="14"/>
        <v>40953.476999999999</v>
      </c>
      <c r="D177" s="25" t="str">
        <f t="shared" si="15"/>
        <v>vis</v>
      </c>
      <c r="E177" s="65">
        <f>VLOOKUP(C177,Active!C$21:E$960,3,FALSE)</f>
        <v>17605.044383590466</v>
      </c>
      <c r="F177" s="6" t="s">
        <v>159</v>
      </c>
      <c r="G177" s="25" t="str">
        <f t="shared" si="16"/>
        <v>40953.477</v>
      </c>
      <c r="H177" s="13">
        <f t="shared" si="17"/>
        <v>-18533</v>
      </c>
      <c r="I177" s="66" t="s">
        <v>298</v>
      </c>
      <c r="J177" s="67" t="s">
        <v>299</v>
      </c>
      <c r="K177" s="66">
        <v>-18533</v>
      </c>
      <c r="L177" s="66" t="s">
        <v>300</v>
      </c>
      <c r="M177" s="67" t="s">
        <v>165</v>
      </c>
      <c r="N177" s="67"/>
      <c r="O177" s="68" t="s">
        <v>301</v>
      </c>
      <c r="P177" s="69" t="s">
        <v>297</v>
      </c>
    </row>
    <row r="178" spans="1:16" ht="12.75" customHeight="1" thickBot="1">
      <c r="A178" s="13" t="str">
        <f t="shared" si="12"/>
        <v>BAVM 26 </v>
      </c>
      <c r="B178" s="6" t="str">
        <f t="shared" si="13"/>
        <v>I</v>
      </c>
      <c r="C178" s="13">
        <f t="shared" si="14"/>
        <v>41391.375</v>
      </c>
      <c r="D178" s="25" t="str">
        <f t="shared" si="15"/>
        <v>vis</v>
      </c>
      <c r="E178" s="65">
        <f>VLOOKUP(C178,Active!C$21:E$960,3,FALSE)</f>
        <v>18133.033393004014</v>
      </c>
      <c r="F178" s="6" t="s">
        <v>159</v>
      </c>
      <c r="G178" s="25" t="str">
        <f t="shared" si="16"/>
        <v>41391.375</v>
      </c>
      <c r="H178" s="13">
        <f t="shared" si="17"/>
        <v>-18005</v>
      </c>
      <c r="I178" s="66" t="s">
        <v>314</v>
      </c>
      <c r="J178" s="67" t="s">
        <v>315</v>
      </c>
      <c r="K178" s="66">
        <v>-18005</v>
      </c>
      <c r="L178" s="66" t="s">
        <v>316</v>
      </c>
      <c r="M178" s="67" t="s">
        <v>165</v>
      </c>
      <c r="N178" s="67"/>
      <c r="O178" s="68" t="s">
        <v>235</v>
      </c>
      <c r="P178" s="69" t="s">
        <v>317</v>
      </c>
    </row>
    <row r="179" spans="1:16" ht="12.75" customHeight="1" thickBot="1">
      <c r="A179" s="13" t="str">
        <f t="shared" si="12"/>
        <v>BAVM 26 </v>
      </c>
      <c r="B179" s="6" t="str">
        <f t="shared" si="13"/>
        <v>I</v>
      </c>
      <c r="C179" s="13">
        <f t="shared" si="14"/>
        <v>41396.351999999999</v>
      </c>
      <c r="D179" s="25" t="str">
        <f t="shared" si="15"/>
        <v>vis</v>
      </c>
      <c r="E179" s="65">
        <f>VLOOKUP(C179,Active!C$21:E$960,3,FALSE)</f>
        <v>18139.034336830773</v>
      </c>
      <c r="F179" s="6" t="s">
        <v>159</v>
      </c>
      <c r="G179" s="25" t="str">
        <f t="shared" si="16"/>
        <v>41396.352</v>
      </c>
      <c r="H179" s="13">
        <f t="shared" si="17"/>
        <v>-17999</v>
      </c>
      <c r="I179" s="66" t="s">
        <v>318</v>
      </c>
      <c r="J179" s="67" t="s">
        <v>319</v>
      </c>
      <c r="K179" s="66">
        <v>-17999</v>
      </c>
      <c r="L179" s="66" t="s">
        <v>293</v>
      </c>
      <c r="M179" s="67" t="s">
        <v>165</v>
      </c>
      <c r="N179" s="67"/>
      <c r="O179" s="68" t="s">
        <v>235</v>
      </c>
      <c r="P179" s="69" t="s">
        <v>317</v>
      </c>
    </row>
    <row r="180" spans="1:16" ht="12.75" customHeight="1" thickBot="1">
      <c r="A180" s="13" t="str">
        <f t="shared" si="12"/>
        <v>BAVM 28 </v>
      </c>
      <c r="B180" s="6" t="str">
        <f t="shared" si="13"/>
        <v>I</v>
      </c>
      <c r="C180" s="13">
        <f t="shared" si="14"/>
        <v>41765.425000000003</v>
      </c>
      <c r="D180" s="25" t="str">
        <f t="shared" si="15"/>
        <v>vis</v>
      </c>
      <c r="E180" s="65">
        <f>VLOOKUP(C180,Active!C$21:E$960,3,FALSE)</f>
        <v>18584.038624750079</v>
      </c>
      <c r="F180" s="6" t="s">
        <v>159</v>
      </c>
      <c r="G180" s="25" t="str">
        <f t="shared" si="16"/>
        <v>41765.425</v>
      </c>
      <c r="H180" s="13">
        <f t="shared" si="17"/>
        <v>-17554</v>
      </c>
      <c r="I180" s="66" t="s">
        <v>329</v>
      </c>
      <c r="J180" s="67" t="s">
        <v>330</v>
      </c>
      <c r="K180" s="66">
        <v>-17554</v>
      </c>
      <c r="L180" s="66" t="s">
        <v>331</v>
      </c>
      <c r="M180" s="67" t="s">
        <v>165</v>
      </c>
      <c r="N180" s="67"/>
      <c r="O180" s="68" t="s">
        <v>202</v>
      </c>
      <c r="P180" s="69" t="s">
        <v>332</v>
      </c>
    </row>
    <row r="181" spans="1:16" ht="12.75" customHeight="1" thickBot="1">
      <c r="A181" s="13" t="str">
        <f t="shared" si="12"/>
        <v> BAC 27.335 </v>
      </c>
      <c r="B181" s="6" t="str">
        <f t="shared" si="13"/>
        <v>I</v>
      </c>
      <c r="C181" s="13">
        <f t="shared" si="14"/>
        <v>42077.269699999997</v>
      </c>
      <c r="D181" s="25" t="str">
        <f t="shared" si="15"/>
        <v>vis</v>
      </c>
      <c r="E181" s="65">
        <f>VLOOKUP(C181,Active!C$21:E$960,3,FALSE)</f>
        <v>18960.040739954671</v>
      </c>
      <c r="F181" s="6" t="s">
        <v>159</v>
      </c>
      <c r="G181" s="25" t="str">
        <f t="shared" si="16"/>
        <v>42077.2697</v>
      </c>
      <c r="H181" s="13">
        <f t="shared" si="17"/>
        <v>-17178</v>
      </c>
      <c r="I181" s="66" t="s">
        <v>333</v>
      </c>
      <c r="J181" s="67" t="s">
        <v>334</v>
      </c>
      <c r="K181" s="66">
        <v>-17178</v>
      </c>
      <c r="L181" s="66" t="s">
        <v>335</v>
      </c>
      <c r="M181" s="67" t="s">
        <v>252</v>
      </c>
      <c r="N181" s="67" t="s">
        <v>253</v>
      </c>
      <c r="O181" s="68" t="s">
        <v>336</v>
      </c>
      <c r="P181" s="68" t="s">
        <v>337</v>
      </c>
    </row>
    <row r="182" spans="1:16" ht="12.75" customHeight="1" thickBot="1">
      <c r="A182" s="13" t="str">
        <f t="shared" si="12"/>
        <v>BAVM 28 </v>
      </c>
      <c r="B182" s="6" t="str">
        <f t="shared" si="13"/>
        <v>I</v>
      </c>
      <c r="C182" s="13">
        <f t="shared" si="14"/>
        <v>42096.34</v>
      </c>
      <c r="D182" s="25" t="str">
        <f t="shared" si="15"/>
        <v>vis</v>
      </c>
      <c r="E182" s="65">
        <f>VLOOKUP(C182,Active!C$21:E$960,3,FALSE)</f>
        <v>18983.034470929051</v>
      </c>
      <c r="F182" s="6" t="s">
        <v>159</v>
      </c>
      <c r="G182" s="25" t="str">
        <f t="shared" si="16"/>
        <v>42096.340</v>
      </c>
      <c r="H182" s="13">
        <f t="shared" si="17"/>
        <v>-17155</v>
      </c>
      <c r="I182" s="66" t="s">
        <v>338</v>
      </c>
      <c r="J182" s="67" t="s">
        <v>339</v>
      </c>
      <c r="K182" s="66">
        <v>-17155</v>
      </c>
      <c r="L182" s="66" t="s">
        <v>309</v>
      </c>
      <c r="M182" s="67" t="s">
        <v>165</v>
      </c>
      <c r="N182" s="67"/>
      <c r="O182" s="68" t="s">
        <v>290</v>
      </c>
      <c r="P182" s="69" t="s">
        <v>332</v>
      </c>
    </row>
    <row r="183" spans="1:16" ht="12.75" customHeight="1" thickBot="1">
      <c r="A183" s="13" t="str">
        <f t="shared" si="12"/>
        <v> BAC 27.335 </v>
      </c>
      <c r="B183" s="6" t="str">
        <f t="shared" si="13"/>
        <v>I</v>
      </c>
      <c r="C183" s="13">
        <f t="shared" si="14"/>
        <v>42101.320800000001</v>
      </c>
      <c r="D183" s="25" t="str">
        <f t="shared" si="15"/>
        <v>vis</v>
      </c>
      <c r="E183" s="65">
        <f>VLOOKUP(C183,Active!C$21:E$960,3,FALSE)</f>
        <v>18989.039996549378</v>
      </c>
      <c r="F183" s="6" t="s">
        <v>159</v>
      </c>
      <c r="G183" s="25" t="str">
        <f t="shared" si="16"/>
        <v>42101.3208</v>
      </c>
      <c r="H183" s="13">
        <f t="shared" si="17"/>
        <v>-17149</v>
      </c>
      <c r="I183" s="66" t="s">
        <v>340</v>
      </c>
      <c r="J183" s="67" t="s">
        <v>341</v>
      </c>
      <c r="K183" s="66">
        <v>-17149</v>
      </c>
      <c r="L183" s="66" t="s">
        <v>342</v>
      </c>
      <c r="M183" s="67" t="s">
        <v>252</v>
      </c>
      <c r="N183" s="67" t="s">
        <v>253</v>
      </c>
      <c r="O183" s="68" t="s">
        <v>336</v>
      </c>
      <c r="P183" s="68" t="s">
        <v>337</v>
      </c>
    </row>
    <row r="184" spans="1:16" ht="12.75" customHeight="1" thickBot="1">
      <c r="A184" s="13" t="str">
        <f t="shared" si="12"/>
        <v>BAVM 28 </v>
      </c>
      <c r="B184" s="6" t="str">
        <f t="shared" si="13"/>
        <v>I</v>
      </c>
      <c r="C184" s="13">
        <f t="shared" si="14"/>
        <v>42465.411999999997</v>
      </c>
      <c r="D184" s="25" t="str">
        <f t="shared" si="15"/>
        <v>vis</v>
      </c>
      <c r="E184" s="65">
        <f>VLOOKUP(C184,Active!C$21:E$960,3,FALSE)</f>
        <v>19428.037553113205</v>
      </c>
      <c r="F184" s="6" t="s">
        <v>159</v>
      </c>
      <c r="G184" s="25" t="str">
        <f t="shared" si="16"/>
        <v>42465.412</v>
      </c>
      <c r="H184" s="13">
        <f t="shared" si="17"/>
        <v>-16710</v>
      </c>
      <c r="I184" s="66" t="s">
        <v>363</v>
      </c>
      <c r="J184" s="67" t="s">
        <v>364</v>
      </c>
      <c r="K184" s="66">
        <v>-16710</v>
      </c>
      <c r="L184" s="66" t="s">
        <v>304</v>
      </c>
      <c r="M184" s="67" t="s">
        <v>165</v>
      </c>
      <c r="N184" s="67"/>
      <c r="O184" s="68" t="s">
        <v>202</v>
      </c>
      <c r="P184" s="69" t="s">
        <v>332</v>
      </c>
    </row>
    <row r="185" spans="1:16" ht="12.75" customHeight="1" thickBot="1">
      <c r="A185" s="13" t="str">
        <f t="shared" si="12"/>
        <v>BAVM 31 </v>
      </c>
      <c r="B185" s="6" t="str">
        <f t="shared" si="13"/>
        <v>I</v>
      </c>
      <c r="C185" s="13">
        <f t="shared" si="14"/>
        <v>43573.455999999998</v>
      </c>
      <c r="D185" s="25" t="str">
        <f t="shared" si="15"/>
        <v>vis</v>
      </c>
      <c r="E185" s="65">
        <f>VLOOKUP(C185,Active!C$21:E$960,3,FALSE)</f>
        <v>20764.045148367404</v>
      </c>
      <c r="F185" s="6" t="s">
        <v>159</v>
      </c>
      <c r="G185" s="25" t="str">
        <f t="shared" si="16"/>
        <v>43573.456</v>
      </c>
      <c r="H185" s="13">
        <f t="shared" si="17"/>
        <v>-15374</v>
      </c>
      <c r="I185" s="66" t="s">
        <v>411</v>
      </c>
      <c r="J185" s="67" t="s">
        <v>412</v>
      </c>
      <c r="K185" s="66">
        <v>-15374</v>
      </c>
      <c r="L185" s="66" t="s">
        <v>413</v>
      </c>
      <c r="M185" s="67" t="s">
        <v>165</v>
      </c>
      <c r="N185" s="67"/>
      <c r="O185" s="68" t="s">
        <v>197</v>
      </c>
      <c r="P185" s="69" t="s">
        <v>414</v>
      </c>
    </row>
    <row r="186" spans="1:16" ht="12.75" customHeight="1" thickBot="1">
      <c r="A186" s="13" t="str">
        <f t="shared" si="12"/>
        <v>BAVM 31 </v>
      </c>
      <c r="B186" s="6" t="str">
        <f t="shared" si="13"/>
        <v>I</v>
      </c>
      <c r="C186" s="13">
        <f t="shared" si="14"/>
        <v>43938.374000000003</v>
      </c>
      <c r="D186" s="25" t="str">
        <f t="shared" si="15"/>
        <v>vis</v>
      </c>
      <c r="E186" s="65">
        <f>VLOOKUP(C186,Active!C$21:E$960,3,FALSE)</f>
        <v>21204.039606750805</v>
      </c>
      <c r="F186" s="6" t="s">
        <v>159</v>
      </c>
      <c r="G186" s="25" t="str">
        <f t="shared" si="16"/>
        <v>43938.374</v>
      </c>
      <c r="H186" s="13">
        <f t="shared" si="17"/>
        <v>-14934</v>
      </c>
      <c r="I186" s="66" t="s">
        <v>415</v>
      </c>
      <c r="J186" s="67" t="s">
        <v>416</v>
      </c>
      <c r="K186" s="66">
        <v>-14934</v>
      </c>
      <c r="L186" s="66" t="s">
        <v>371</v>
      </c>
      <c r="M186" s="67" t="s">
        <v>165</v>
      </c>
      <c r="N186" s="67"/>
      <c r="O186" s="68" t="s">
        <v>197</v>
      </c>
      <c r="P186" s="69" t="s">
        <v>414</v>
      </c>
    </row>
    <row r="187" spans="1:16" ht="12.75" customHeight="1" thickBot="1">
      <c r="A187" s="13" t="str">
        <f t="shared" si="12"/>
        <v>BAVM 34 </v>
      </c>
      <c r="B187" s="6" t="str">
        <f t="shared" si="13"/>
        <v>I</v>
      </c>
      <c r="C187" s="13">
        <f t="shared" si="14"/>
        <v>44278.417999999998</v>
      </c>
      <c r="D187" s="25" t="str">
        <f t="shared" si="15"/>
        <v>vis</v>
      </c>
      <c r="E187" s="65">
        <f>VLOOKUP(C187,Active!C$21:E$960,3,FALSE)</f>
        <v>21614.042609087006</v>
      </c>
      <c r="F187" s="6" t="s">
        <v>159</v>
      </c>
      <c r="G187" s="25" t="str">
        <f t="shared" si="16"/>
        <v>44278.418</v>
      </c>
      <c r="H187" s="13">
        <f t="shared" si="17"/>
        <v>-14524</v>
      </c>
      <c r="I187" s="66" t="s">
        <v>417</v>
      </c>
      <c r="J187" s="67" t="s">
        <v>418</v>
      </c>
      <c r="K187" s="66">
        <v>-14524</v>
      </c>
      <c r="L187" s="66" t="s">
        <v>413</v>
      </c>
      <c r="M187" s="67" t="s">
        <v>160</v>
      </c>
      <c r="N187" s="67"/>
      <c r="O187" s="68" t="s">
        <v>419</v>
      </c>
      <c r="P187" s="69" t="s">
        <v>420</v>
      </c>
    </row>
    <row r="188" spans="1:16" ht="12.75" customHeight="1" thickBot="1">
      <c r="A188" s="13" t="str">
        <f t="shared" si="12"/>
        <v> BBS 53 </v>
      </c>
      <c r="B188" s="6" t="str">
        <f t="shared" si="13"/>
        <v>I</v>
      </c>
      <c r="C188" s="13">
        <f t="shared" si="14"/>
        <v>44662.428</v>
      </c>
      <c r="D188" s="25" t="str">
        <f t="shared" si="15"/>
        <v>vis</v>
      </c>
      <c r="E188" s="65">
        <f>VLOOKUP(C188,Active!C$21:E$960,3,FALSE)</f>
        <v>22077.056962897474</v>
      </c>
      <c r="F188" s="6" t="s">
        <v>159</v>
      </c>
      <c r="G188" s="25" t="str">
        <f t="shared" si="16"/>
        <v>44662.428</v>
      </c>
      <c r="H188" s="13">
        <f t="shared" si="17"/>
        <v>-14061</v>
      </c>
      <c r="I188" s="66" t="s">
        <v>432</v>
      </c>
      <c r="J188" s="67" t="s">
        <v>433</v>
      </c>
      <c r="K188" s="66">
        <v>-14061</v>
      </c>
      <c r="L188" s="66" t="s">
        <v>434</v>
      </c>
      <c r="M188" s="67" t="s">
        <v>165</v>
      </c>
      <c r="N188" s="67"/>
      <c r="O188" s="68" t="s">
        <v>305</v>
      </c>
      <c r="P188" s="68" t="s">
        <v>431</v>
      </c>
    </row>
    <row r="189" spans="1:16" ht="13.5" thickBot="1">
      <c r="A189" s="13" t="str">
        <f t="shared" si="12"/>
        <v>IBVS 3593 </v>
      </c>
      <c r="B189" s="6" t="str">
        <f t="shared" si="13"/>
        <v>I</v>
      </c>
      <c r="C189" s="13">
        <f t="shared" si="14"/>
        <v>47971.602899999998</v>
      </c>
      <c r="D189" s="25" t="str">
        <f t="shared" si="15"/>
        <v>vis</v>
      </c>
      <c r="E189" s="65" t="e">
        <f>VLOOKUP(C189,Active!C$21:E$960,3,FALSE)</f>
        <v>#N/A</v>
      </c>
      <c r="F189" s="6" t="s">
        <v>159</v>
      </c>
      <c r="G189" s="25" t="str">
        <f t="shared" si="16"/>
        <v>47971.6029</v>
      </c>
      <c r="H189" s="13">
        <f t="shared" si="17"/>
        <v>-10071</v>
      </c>
      <c r="I189" s="66" t="s">
        <v>543</v>
      </c>
      <c r="J189" s="67" t="s">
        <v>544</v>
      </c>
      <c r="K189" s="66">
        <v>-10071</v>
      </c>
      <c r="L189" s="66" t="s">
        <v>545</v>
      </c>
      <c r="M189" s="67" t="s">
        <v>252</v>
      </c>
      <c r="N189" s="67" t="s">
        <v>253</v>
      </c>
      <c r="O189" s="68" t="s">
        <v>546</v>
      </c>
      <c r="P189" s="69" t="s">
        <v>547</v>
      </c>
    </row>
    <row r="190" spans="1:16" ht="13.5" thickBot="1">
      <c r="A190" s="13" t="str">
        <f t="shared" si="12"/>
        <v> BRNO 32 </v>
      </c>
      <c r="B190" s="6" t="str">
        <f t="shared" si="13"/>
        <v>I</v>
      </c>
      <c r="C190" s="13">
        <f t="shared" si="14"/>
        <v>49829.386299999998</v>
      </c>
      <c r="D190" s="25" t="str">
        <f t="shared" si="15"/>
        <v>vis</v>
      </c>
      <c r="E190" s="65">
        <f>VLOOKUP(C190,Active!C$21:E$960,3,FALSE)</f>
        <v>28307.040188438797</v>
      </c>
      <c r="F190" s="6" t="s">
        <v>159</v>
      </c>
      <c r="G190" s="25" t="str">
        <f t="shared" si="16"/>
        <v>49829.3863</v>
      </c>
      <c r="H190" s="13">
        <f t="shared" si="17"/>
        <v>-7831</v>
      </c>
      <c r="I190" s="66" t="s">
        <v>599</v>
      </c>
      <c r="J190" s="67" t="s">
        <v>600</v>
      </c>
      <c r="K190" s="66">
        <v>-7831</v>
      </c>
      <c r="L190" s="66" t="s">
        <v>601</v>
      </c>
      <c r="M190" s="67" t="s">
        <v>165</v>
      </c>
      <c r="N190" s="67"/>
      <c r="O190" s="68" t="s">
        <v>602</v>
      </c>
      <c r="P190" s="68" t="s">
        <v>603</v>
      </c>
    </row>
    <row r="191" spans="1:16" ht="13.5" thickBot="1">
      <c r="A191" s="13" t="str">
        <f t="shared" si="12"/>
        <v> BRNO 32 </v>
      </c>
      <c r="B191" s="6" t="str">
        <f t="shared" si="13"/>
        <v>I</v>
      </c>
      <c r="C191" s="13">
        <f t="shared" si="14"/>
        <v>49829.391199999998</v>
      </c>
      <c r="D191" s="25" t="str">
        <f t="shared" si="15"/>
        <v>vis</v>
      </c>
      <c r="E191" s="65">
        <f>VLOOKUP(C191,Active!C$21:E$960,3,FALSE)</f>
        <v>28307.04609654102</v>
      </c>
      <c r="F191" s="6" t="s">
        <v>159</v>
      </c>
      <c r="G191" s="25" t="str">
        <f t="shared" si="16"/>
        <v>49829.3912</v>
      </c>
      <c r="H191" s="13">
        <f t="shared" si="17"/>
        <v>-7831</v>
      </c>
      <c r="I191" s="66" t="s">
        <v>604</v>
      </c>
      <c r="J191" s="67" t="s">
        <v>605</v>
      </c>
      <c r="K191" s="66">
        <v>-7831</v>
      </c>
      <c r="L191" s="66" t="s">
        <v>606</v>
      </c>
      <c r="M191" s="67" t="s">
        <v>165</v>
      </c>
      <c r="N191" s="67"/>
      <c r="O191" s="68" t="s">
        <v>607</v>
      </c>
      <c r="P191" s="68" t="s">
        <v>603</v>
      </c>
    </row>
    <row r="192" spans="1:16" ht="13.5" thickBot="1">
      <c r="A192" s="13" t="str">
        <f t="shared" si="12"/>
        <v> BRNO 32 </v>
      </c>
      <c r="B192" s="6" t="str">
        <f t="shared" si="13"/>
        <v>I</v>
      </c>
      <c r="C192" s="13">
        <f t="shared" si="14"/>
        <v>49829.3946</v>
      </c>
      <c r="D192" s="25" t="str">
        <f t="shared" si="15"/>
        <v>vis</v>
      </c>
      <c r="E192" s="65">
        <f>VLOOKUP(C192,Active!C$21:E$960,3,FALSE)</f>
        <v>28307.05019604052</v>
      </c>
      <c r="F192" s="6" t="s">
        <v>159</v>
      </c>
      <c r="G192" s="25" t="str">
        <f t="shared" si="16"/>
        <v>49829.3946</v>
      </c>
      <c r="H192" s="13">
        <f t="shared" si="17"/>
        <v>-7831</v>
      </c>
      <c r="I192" s="66" t="s">
        <v>608</v>
      </c>
      <c r="J192" s="67" t="s">
        <v>609</v>
      </c>
      <c r="K192" s="66">
        <v>-7831</v>
      </c>
      <c r="L192" s="66" t="s">
        <v>610</v>
      </c>
      <c r="M192" s="67" t="s">
        <v>165</v>
      </c>
      <c r="N192" s="67"/>
      <c r="O192" s="68" t="s">
        <v>611</v>
      </c>
      <c r="P192" s="68" t="s">
        <v>603</v>
      </c>
    </row>
    <row r="193" spans="1:16" ht="13.5" thickBot="1">
      <c r="A193" s="13" t="str">
        <f t="shared" si="12"/>
        <v> BRNO 32 </v>
      </c>
      <c r="B193" s="6" t="str">
        <f t="shared" si="13"/>
        <v>I</v>
      </c>
      <c r="C193" s="13">
        <f t="shared" si="14"/>
        <v>50481.265399999997</v>
      </c>
      <c r="D193" s="25" t="str">
        <f t="shared" si="15"/>
        <v>vis</v>
      </c>
      <c r="E193" s="65">
        <f>VLOOKUP(C193,Active!C$21:E$960,3,FALSE)</f>
        <v>29093.03373092219</v>
      </c>
      <c r="F193" s="6" t="s">
        <v>159</v>
      </c>
      <c r="G193" s="25" t="str">
        <f t="shared" si="16"/>
        <v>50481.2654</v>
      </c>
      <c r="H193" s="13">
        <f t="shared" si="17"/>
        <v>-7045</v>
      </c>
      <c r="I193" s="66" t="s">
        <v>624</v>
      </c>
      <c r="J193" s="67" t="s">
        <v>625</v>
      </c>
      <c r="K193" s="66">
        <v>-7045</v>
      </c>
      <c r="L193" s="66" t="s">
        <v>626</v>
      </c>
      <c r="M193" s="67" t="s">
        <v>165</v>
      </c>
      <c r="N193" s="67"/>
      <c r="O193" s="68" t="s">
        <v>607</v>
      </c>
      <c r="P193" s="68" t="s">
        <v>603</v>
      </c>
    </row>
    <row r="194" spans="1:16" ht="13.5" thickBot="1">
      <c r="A194" s="13" t="str">
        <f t="shared" si="12"/>
        <v> BRNO 32 </v>
      </c>
      <c r="B194" s="6" t="str">
        <f t="shared" si="13"/>
        <v>I</v>
      </c>
      <c r="C194" s="13">
        <f t="shared" si="14"/>
        <v>50481.279300000002</v>
      </c>
      <c r="D194" s="25" t="str">
        <f t="shared" si="15"/>
        <v>vis</v>
      </c>
      <c r="E194" s="65">
        <f>VLOOKUP(C194,Active!C$21:E$960,3,FALSE)</f>
        <v>29093.05049064074</v>
      </c>
      <c r="F194" s="6" t="s">
        <v>159</v>
      </c>
      <c r="G194" s="25" t="str">
        <f t="shared" si="16"/>
        <v>50481.2793</v>
      </c>
      <c r="H194" s="13">
        <f t="shared" si="17"/>
        <v>-7045</v>
      </c>
      <c r="I194" s="66" t="s">
        <v>627</v>
      </c>
      <c r="J194" s="67" t="s">
        <v>628</v>
      </c>
      <c r="K194" s="66">
        <v>-7045</v>
      </c>
      <c r="L194" s="66" t="s">
        <v>629</v>
      </c>
      <c r="M194" s="67" t="s">
        <v>165</v>
      </c>
      <c r="N194" s="67"/>
      <c r="O194" s="68" t="s">
        <v>630</v>
      </c>
      <c r="P194" s="68" t="s">
        <v>603</v>
      </c>
    </row>
    <row r="195" spans="1:16" ht="13.5" thickBot="1">
      <c r="A195" s="13" t="str">
        <f t="shared" si="12"/>
        <v> BRNO 32 </v>
      </c>
      <c r="B195" s="6" t="str">
        <f t="shared" si="13"/>
        <v>I</v>
      </c>
      <c r="C195" s="13">
        <f t="shared" si="14"/>
        <v>50481.2814</v>
      </c>
      <c r="D195" s="25" t="str">
        <f t="shared" si="15"/>
        <v>vis</v>
      </c>
      <c r="E195" s="65">
        <f>VLOOKUP(C195,Active!C$21:E$960,3,FALSE)</f>
        <v>29093.053022684548</v>
      </c>
      <c r="F195" s="6" t="s">
        <v>159</v>
      </c>
      <c r="G195" s="25" t="str">
        <f t="shared" si="16"/>
        <v>50481.2814</v>
      </c>
      <c r="H195" s="13">
        <f t="shared" si="17"/>
        <v>-7045</v>
      </c>
      <c r="I195" s="66" t="s">
        <v>631</v>
      </c>
      <c r="J195" s="67" t="s">
        <v>632</v>
      </c>
      <c r="K195" s="66">
        <v>-7045</v>
      </c>
      <c r="L195" s="66" t="s">
        <v>633</v>
      </c>
      <c r="M195" s="67" t="s">
        <v>165</v>
      </c>
      <c r="N195" s="67"/>
      <c r="O195" s="68" t="s">
        <v>611</v>
      </c>
      <c r="P195" s="68" t="s">
        <v>603</v>
      </c>
    </row>
    <row r="196" spans="1:16" ht="13.5" thickBot="1">
      <c r="A196" s="13" t="str">
        <f t="shared" si="12"/>
        <v> BRNO 32 </v>
      </c>
      <c r="B196" s="6" t="str">
        <f t="shared" si="13"/>
        <v>I</v>
      </c>
      <c r="C196" s="13">
        <f t="shared" si="14"/>
        <v>50509.470800000003</v>
      </c>
      <c r="D196" s="25" t="str">
        <f t="shared" si="15"/>
        <v>vis</v>
      </c>
      <c r="E196" s="65">
        <f>VLOOKUP(C196,Active!C$21:E$960,3,FALSE)</f>
        <v>29127.041973038202</v>
      </c>
      <c r="F196" s="6" t="s">
        <v>159</v>
      </c>
      <c r="G196" s="25" t="str">
        <f t="shared" si="16"/>
        <v>50509.4708</v>
      </c>
      <c r="H196" s="13">
        <f t="shared" si="17"/>
        <v>-7011</v>
      </c>
      <c r="I196" s="66" t="s">
        <v>634</v>
      </c>
      <c r="J196" s="67" t="s">
        <v>635</v>
      </c>
      <c r="K196" s="66">
        <v>-7011</v>
      </c>
      <c r="L196" s="66" t="s">
        <v>614</v>
      </c>
      <c r="M196" s="67" t="s">
        <v>165</v>
      </c>
      <c r="N196" s="67"/>
      <c r="O196" s="68" t="s">
        <v>636</v>
      </c>
      <c r="P196" s="68" t="s">
        <v>603</v>
      </c>
    </row>
    <row r="197" spans="1:16" ht="13.5" thickBot="1">
      <c r="A197" s="13" t="str">
        <f t="shared" si="12"/>
        <v> BRNO 32 </v>
      </c>
      <c r="B197" s="6" t="str">
        <f t="shared" si="13"/>
        <v>I</v>
      </c>
      <c r="C197" s="13">
        <f t="shared" si="14"/>
        <v>50509.472900000001</v>
      </c>
      <c r="D197" s="25" t="str">
        <f t="shared" si="15"/>
        <v>vis</v>
      </c>
      <c r="E197" s="65">
        <f>VLOOKUP(C197,Active!C$21:E$960,3,FALSE)</f>
        <v>29127.044505082005</v>
      </c>
      <c r="F197" s="6" t="s">
        <v>159</v>
      </c>
      <c r="G197" s="25" t="str">
        <f t="shared" si="16"/>
        <v>50509.4729</v>
      </c>
      <c r="H197" s="13">
        <f t="shared" si="17"/>
        <v>-7011</v>
      </c>
      <c r="I197" s="66" t="s">
        <v>637</v>
      </c>
      <c r="J197" s="67" t="s">
        <v>638</v>
      </c>
      <c r="K197" s="66">
        <v>-7011</v>
      </c>
      <c r="L197" s="66" t="s">
        <v>639</v>
      </c>
      <c r="M197" s="67" t="s">
        <v>165</v>
      </c>
      <c r="N197" s="67"/>
      <c r="O197" s="68" t="s">
        <v>640</v>
      </c>
      <c r="P197" s="68" t="s">
        <v>603</v>
      </c>
    </row>
    <row r="198" spans="1:16" ht="13.5" thickBot="1">
      <c r="A198" s="13" t="str">
        <f t="shared" si="12"/>
        <v> BRNO 32 </v>
      </c>
      <c r="B198" s="6" t="str">
        <f t="shared" si="13"/>
        <v>I</v>
      </c>
      <c r="C198" s="13">
        <f t="shared" si="14"/>
        <v>50510.306900000003</v>
      </c>
      <c r="D198" s="25" t="str">
        <f t="shared" si="15"/>
        <v>vis</v>
      </c>
      <c r="E198" s="65">
        <f>VLOOKUP(C198,Active!C$21:E$960,3,FALSE)</f>
        <v>29128.050088194632</v>
      </c>
      <c r="F198" s="6" t="s">
        <v>159</v>
      </c>
      <c r="G198" s="25" t="str">
        <f t="shared" si="16"/>
        <v>50510.3069</v>
      </c>
      <c r="H198" s="13">
        <f t="shared" si="17"/>
        <v>-7010</v>
      </c>
      <c r="I198" s="66" t="s">
        <v>641</v>
      </c>
      <c r="J198" s="67" t="s">
        <v>642</v>
      </c>
      <c r="K198" s="66">
        <v>-7010</v>
      </c>
      <c r="L198" s="66" t="s">
        <v>643</v>
      </c>
      <c r="M198" s="67" t="s">
        <v>165</v>
      </c>
      <c r="N198" s="67"/>
      <c r="O198" s="68" t="s">
        <v>636</v>
      </c>
      <c r="P198" s="68" t="s">
        <v>603</v>
      </c>
    </row>
    <row r="199" spans="1:16" ht="13.5" thickBot="1">
      <c r="A199" s="13" t="str">
        <f t="shared" si="12"/>
        <v> BRNO 32 </v>
      </c>
      <c r="B199" s="6" t="str">
        <f t="shared" si="13"/>
        <v>I</v>
      </c>
      <c r="C199" s="13">
        <f t="shared" si="14"/>
        <v>50510.308299999997</v>
      </c>
      <c r="D199" s="25" t="str">
        <f t="shared" si="15"/>
        <v>vis</v>
      </c>
      <c r="E199" s="65">
        <f>VLOOKUP(C199,Active!C$21:E$960,3,FALSE)</f>
        <v>29128.051776223831</v>
      </c>
      <c r="F199" s="6" t="s">
        <v>159</v>
      </c>
      <c r="G199" s="25" t="str">
        <f t="shared" si="16"/>
        <v>50510.3083</v>
      </c>
      <c r="H199" s="13">
        <f t="shared" si="17"/>
        <v>-7010</v>
      </c>
      <c r="I199" s="66" t="s">
        <v>644</v>
      </c>
      <c r="J199" s="67" t="s">
        <v>645</v>
      </c>
      <c r="K199" s="66">
        <v>-7010</v>
      </c>
      <c r="L199" s="66" t="s">
        <v>646</v>
      </c>
      <c r="M199" s="67" t="s">
        <v>165</v>
      </c>
      <c r="N199" s="67"/>
      <c r="O199" s="68" t="s">
        <v>640</v>
      </c>
      <c r="P199" s="68" t="s">
        <v>603</v>
      </c>
    </row>
    <row r="200" spans="1:16" ht="13.5" thickBot="1">
      <c r="A200" s="13" t="str">
        <f t="shared" si="12"/>
        <v>BAVM 131 </v>
      </c>
      <c r="B200" s="6" t="str">
        <f t="shared" si="13"/>
        <v>I</v>
      </c>
      <c r="C200" s="13">
        <f t="shared" si="14"/>
        <v>50840.394</v>
      </c>
      <c r="D200" s="25" t="str">
        <f t="shared" si="15"/>
        <v>vis</v>
      </c>
      <c r="E200" s="65">
        <f>VLOOKUP(C200,Active!C$21:E$960,3,FALSE)</f>
        <v>29526.047706245383</v>
      </c>
      <c r="F200" s="6" t="s">
        <v>159</v>
      </c>
      <c r="G200" s="25" t="str">
        <f t="shared" si="16"/>
        <v>50840.394</v>
      </c>
      <c r="H200" s="13">
        <f t="shared" si="17"/>
        <v>-6612</v>
      </c>
      <c r="I200" s="66" t="s">
        <v>647</v>
      </c>
      <c r="J200" s="67" t="s">
        <v>648</v>
      </c>
      <c r="K200" s="66">
        <v>-6612</v>
      </c>
      <c r="L200" s="66" t="s">
        <v>491</v>
      </c>
      <c r="M200" s="67" t="s">
        <v>165</v>
      </c>
      <c r="N200" s="67"/>
      <c r="O200" s="68" t="s">
        <v>578</v>
      </c>
      <c r="P200" s="69" t="s">
        <v>649</v>
      </c>
    </row>
    <row r="201" spans="1:16" ht="13.5" thickBot="1">
      <c r="A201" s="13" t="str">
        <f t="shared" si="12"/>
        <v>IBVS 4751 </v>
      </c>
      <c r="B201" s="6" t="str">
        <f t="shared" si="13"/>
        <v>I</v>
      </c>
      <c r="C201" s="13">
        <f t="shared" si="14"/>
        <v>51150.572999999997</v>
      </c>
      <c r="D201" s="25" t="str">
        <f t="shared" si="15"/>
        <v>vis</v>
      </c>
      <c r="E201" s="65" t="e">
        <f>VLOOKUP(C201,Active!C$21:E$960,3,FALSE)</f>
        <v>#N/A</v>
      </c>
      <c r="F201" s="6" t="s">
        <v>159</v>
      </c>
      <c r="G201" s="25" t="str">
        <f t="shared" si="16"/>
        <v>51150.5730</v>
      </c>
      <c r="H201" s="13">
        <f t="shared" si="17"/>
        <v>-6238</v>
      </c>
      <c r="I201" s="66" t="s">
        <v>666</v>
      </c>
      <c r="J201" s="67" t="s">
        <v>667</v>
      </c>
      <c r="K201" s="66">
        <v>-6238</v>
      </c>
      <c r="L201" s="66" t="s">
        <v>623</v>
      </c>
      <c r="M201" s="67" t="s">
        <v>252</v>
      </c>
      <c r="N201" s="67" t="s">
        <v>618</v>
      </c>
      <c r="O201" s="68" t="s">
        <v>668</v>
      </c>
      <c r="P201" s="69" t="s">
        <v>669</v>
      </c>
    </row>
    <row r="202" spans="1:16" ht="13.5" thickBot="1">
      <c r="A202" s="13" t="str">
        <f t="shared" si="12"/>
        <v>IBVS 4751 </v>
      </c>
      <c r="B202" s="6" t="str">
        <f t="shared" si="13"/>
        <v>I</v>
      </c>
      <c r="C202" s="13">
        <f t="shared" si="14"/>
        <v>51150.573199999999</v>
      </c>
      <c r="D202" s="25" t="str">
        <f t="shared" si="15"/>
        <v>vis</v>
      </c>
      <c r="E202" s="65" t="e">
        <f>VLOOKUP(C202,Active!C$21:E$960,3,FALSE)</f>
        <v>#N/A</v>
      </c>
      <c r="F202" s="6" t="s">
        <v>159</v>
      </c>
      <c r="G202" s="25" t="str">
        <f t="shared" si="16"/>
        <v>51150.5732</v>
      </c>
      <c r="H202" s="13">
        <f t="shared" si="17"/>
        <v>-6238</v>
      </c>
      <c r="I202" s="66" t="s">
        <v>670</v>
      </c>
      <c r="J202" s="67" t="s">
        <v>667</v>
      </c>
      <c r="K202" s="66">
        <v>-6238</v>
      </c>
      <c r="L202" s="66" t="s">
        <v>671</v>
      </c>
      <c r="M202" s="67" t="s">
        <v>252</v>
      </c>
      <c r="N202" s="67" t="s">
        <v>38</v>
      </c>
      <c r="O202" s="68" t="s">
        <v>668</v>
      </c>
      <c r="P202" s="69" t="s">
        <v>669</v>
      </c>
    </row>
    <row r="203" spans="1:16" ht="13.5" thickBot="1">
      <c r="A203" s="13" t="str">
        <f t="shared" ref="A203:A223" si="18">P203</f>
        <v>IBVS 4751 </v>
      </c>
      <c r="B203" s="6" t="str">
        <f t="shared" ref="B203:B223" si="19">IF(H203=INT(H203),"I","II")</f>
        <v>I</v>
      </c>
      <c r="C203" s="13">
        <f t="shared" ref="C203:C223" si="20">1*G203</f>
        <v>51150.574099999998</v>
      </c>
      <c r="D203" s="25" t="str">
        <f t="shared" ref="D203:D223" si="21">VLOOKUP(F203,I$1:J$5,2,FALSE)</f>
        <v>vis</v>
      </c>
      <c r="E203" s="65" t="e">
        <f>VLOOKUP(C203,Active!C$21:E$960,3,FALSE)</f>
        <v>#N/A</v>
      </c>
      <c r="F203" s="6" t="s">
        <v>159</v>
      </c>
      <c r="G203" s="25" t="str">
        <f t="shared" ref="G203:G223" si="22">MID(I203,3,LEN(I203)-3)</f>
        <v>51150.5741</v>
      </c>
      <c r="H203" s="13">
        <f t="shared" ref="H203:H223" si="23">1*K203</f>
        <v>-6238</v>
      </c>
      <c r="I203" s="66" t="s">
        <v>672</v>
      </c>
      <c r="J203" s="67" t="s">
        <v>673</v>
      </c>
      <c r="K203" s="66">
        <v>-6238</v>
      </c>
      <c r="L203" s="66" t="s">
        <v>606</v>
      </c>
      <c r="M203" s="67" t="s">
        <v>252</v>
      </c>
      <c r="N203" s="67" t="s">
        <v>674</v>
      </c>
      <c r="O203" s="68" t="s">
        <v>668</v>
      </c>
      <c r="P203" s="69" t="s">
        <v>669</v>
      </c>
    </row>
    <row r="204" spans="1:16" ht="13.5" thickBot="1">
      <c r="A204" s="13" t="str">
        <f t="shared" si="18"/>
        <v>BAVM 122 </v>
      </c>
      <c r="B204" s="6" t="str">
        <f t="shared" si="19"/>
        <v>I</v>
      </c>
      <c r="C204" s="13">
        <f t="shared" si="20"/>
        <v>51185.406000000003</v>
      </c>
      <c r="D204" s="25" t="str">
        <f t="shared" si="21"/>
        <v>vis</v>
      </c>
      <c r="E204" s="65">
        <f>VLOOKUP(C204,Active!C$21:E$960,3,FALSE)</f>
        <v>29942.04080079203</v>
      </c>
      <c r="F204" s="6" t="s">
        <v>159</v>
      </c>
      <c r="G204" s="25" t="str">
        <f t="shared" si="22"/>
        <v>51185.406</v>
      </c>
      <c r="H204" s="13">
        <f t="shared" si="23"/>
        <v>-6196</v>
      </c>
      <c r="I204" s="66" t="s">
        <v>675</v>
      </c>
      <c r="J204" s="67" t="s">
        <v>676</v>
      </c>
      <c r="K204" s="66">
        <v>-6196</v>
      </c>
      <c r="L204" s="66" t="s">
        <v>434</v>
      </c>
      <c r="M204" s="67" t="s">
        <v>165</v>
      </c>
      <c r="N204" s="67"/>
      <c r="O204" s="68" t="s">
        <v>652</v>
      </c>
      <c r="P204" s="69" t="s">
        <v>677</v>
      </c>
    </row>
    <row r="205" spans="1:16" ht="13.5" thickBot="1">
      <c r="A205" s="13" t="str">
        <f t="shared" si="18"/>
        <v>IBVS 4941 </v>
      </c>
      <c r="B205" s="6" t="str">
        <f t="shared" si="19"/>
        <v>I</v>
      </c>
      <c r="C205" s="13">
        <f t="shared" si="20"/>
        <v>51618.334900000002</v>
      </c>
      <c r="D205" s="25" t="str">
        <f t="shared" si="21"/>
        <v>vis</v>
      </c>
      <c r="E205" s="65" t="e">
        <f>VLOOKUP(C205,Active!C$21:E$960,3,FALSE)</f>
        <v>#N/A</v>
      </c>
      <c r="F205" s="6" t="s">
        <v>159</v>
      </c>
      <c r="G205" s="25" t="str">
        <f t="shared" si="22"/>
        <v>51618.3349</v>
      </c>
      <c r="H205" s="13">
        <f t="shared" si="23"/>
        <v>-5674</v>
      </c>
      <c r="I205" s="66" t="s">
        <v>678</v>
      </c>
      <c r="J205" s="67" t="s">
        <v>679</v>
      </c>
      <c r="K205" s="66">
        <v>-5674</v>
      </c>
      <c r="L205" s="66" t="s">
        <v>680</v>
      </c>
      <c r="M205" s="67" t="s">
        <v>252</v>
      </c>
      <c r="N205" s="67" t="s">
        <v>253</v>
      </c>
      <c r="O205" s="68" t="s">
        <v>681</v>
      </c>
      <c r="P205" s="69" t="s">
        <v>682</v>
      </c>
    </row>
    <row r="206" spans="1:16" ht="13.5" thickBot="1">
      <c r="A206" s="13" t="str">
        <f t="shared" si="18"/>
        <v>IBVS 4941 </v>
      </c>
      <c r="B206" s="6" t="str">
        <f t="shared" si="19"/>
        <v>I</v>
      </c>
      <c r="C206" s="13">
        <f t="shared" si="20"/>
        <v>51632.434200000003</v>
      </c>
      <c r="D206" s="25" t="str">
        <f t="shared" si="21"/>
        <v>vis</v>
      </c>
      <c r="E206" s="65" t="e">
        <f>VLOOKUP(C206,Active!C$21:E$960,3,FALSE)</f>
        <v>#N/A</v>
      </c>
      <c r="F206" s="6" t="s">
        <v>159</v>
      </c>
      <c r="G206" s="25" t="str">
        <f t="shared" si="22"/>
        <v>51632.4342</v>
      </c>
      <c r="H206" s="13">
        <f t="shared" si="23"/>
        <v>-5657</v>
      </c>
      <c r="I206" s="66" t="s">
        <v>683</v>
      </c>
      <c r="J206" s="67" t="s">
        <v>684</v>
      </c>
      <c r="K206" s="66">
        <v>-5657</v>
      </c>
      <c r="L206" s="66" t="s">
        <v>680</v>
      </c>
      <c r="M206" s="67" t="s">
        <v>252</v>
      </c>
      <c r="N206" s="67" t="s">
        <v>253</v>
      </c>
      <c r="O206" s="68" t="s">
        <v>681</v>
      </c>
      <c r="P206" s="69" t="s">
        <v>682</v>
      </c>
    </row>
    <row r="207" spans="1:16" ht="13.5" thickBot="1">
      <c r="A207" s="13" t="str">
        <f t="shared" si="18"/>
        <v>BAVM 131 </v>
      </c>
      <c r="B207" s="6" t="str">
        <f t="shared" si="19"/>
        <v>I</v>
      </c>
      <c r="C207" s="13">
        <f t="shared" si="20"/>
        <v>51637.400999999998</v>
      </c>
      <c r="D207" s="25" t="str">
        <f t="shared" si="21"/>
        <v>vis</v>
      </c>
      <c r="E207" s="65">
        <f>VLOOKUP(C207,Active!C$21:E$960,3,FALSE)</f>
        <v>30487.027058573232</v>
      </c>
      <c r="F207" s="6" t="s">
        <v>159</v>
      </c>
      <c r="G207" s="25" t="str">
        <f t="shared" si="22"/>
        <v>51637.401</v>
      </c>
      <c r="H207" s="13">
        <f t="shared" si="23"/>
        <v>-5651</v>
      </c>
      <c r="I207" s="66" t="s">
        <v>685</v>
      </c>
      <c r="J207" s="67" t="s">
        <v>686</v>
      </c>
      <c r="K207" s="66">
        <v>-5651</v>
      </c>
      <c r="L207" s="66" t="s">
        <v>496</v>
      </c>
      <c r="M207" s="67" t="s">
        <v>165</v>
      </c>
      <c r="N207" s="67"/>
      <c r="O207" s="68" t="s">
        <v>652</v>
      </c>
      <c r="P207" s="69" t="s">
        <v>649</v>
      </c>
    </row>
    <row r="208" spans="1:16" ht="13.5" thickBot="1">
      <c r="A208" s="13" t="str">
        <f t="shared" si="18"/>
        <v>BAVM 143 </v>
      </c>
      <c r="B208" s="6" t="str">
        <f t="shared" si="19"/>
        <v>I</v>
      </c>
      <c r="C208" s="13">
        <f t="shared" si="20"/>
        <v>51924.373</v>
      </c>
      <c r="D208" s="25" t="str">
        <f t="shared" si="21"/>
        <v>vis</v>
      </c>
      <c r="E208" s="65">
        <f>VLOOKUP(C208,Active!C$21:E$960,3,FALSE)</f>
        <v>30833.039285186336</v>
      </c>
      <c r="F208" s="6" t="s">
        <v>159</v>
      </c>
      <c r="G208" s="25" t="str">
        <f t="shared" si="22"/>
        <v>51924.373</v>
      </c>
      <c r="H208" s="13">
        <f t="shared" si="23"/>
        <v>-5305</v>
      </c>
      <c r="I208" s="66" t="s">
        <v>687</v>
      </c>
      <c r="J208" s="67" t="s">
        <v>688</v>
      </c>
      <c r="K208" s="66">
        <v>-5305</v>
      </c>
      <c r="L208" s="66" t="s">
        <v>560</v>
      </c>
      <c r="M208" s="67" t="s">
        <v>165</v>
      </c>
      <c r="N208" s="67"/>
      <c r="O208" s="68" t="s">
        <v>652</v>
      </c>
      <c r="P208" s="69" t="s">
        <v>689</v>
      </c>
    </row>
    <row r="209" spans="1:16" ht="13.5" thickBot="1">
      <c r="A209" s="13" t="str">
        <f t="shared" si="18"/>
        <v>OEJV 0074 </v>
      </c>
      <c r="B209" s="6" t="str">
        <f t="shared" si="19"/>
        <v>I</v>
      </c>
      <c r="C209" s="13">
        <f t="shared" si="20"/>
        <v>51943.430999999997</v>
      </c>
      <c r="D209" s="25" t="str">
        <f t="shared" si="21"/>
        <v>vis</v>
      </c>
      <c r="E209" s="65" t="e">
        <f>VLOOKUP(C209,Active!C$21:E$960,3,FALSE)</f>
        <v>#N/A</v>
      </c>
      <c r="F209" s="6" t="s">
        <v>159</v>
      </c>
      <c r="G209" s="25" t="str">
        <f t="shared" si="22"/>
        <v>51943.431</v>
      </c>
      <c r="H209" s="13">
        <f t="shared" si="23"/>
        <v>-5282</v>
      </c>
      <c r="I209" s="66" t="s">
        <v>690</v>
      </c>
      <c r="J209" s="67" t="s">
        <v>691</v>
      </c>
      <c r="K209" s="66">
        <v>-5282</v>
      </c>
      <c r="L209" s="66" t="s">
        <v>352</v>
      </c>
      <c r="M209" s="67" t="s">
        <v>165</v>
      </c>
      <c r="N209" s="67"/>
      <c r="O209" s="68" t="s">
        <v>692</v>
      </c>
      <c r="P209" s="69" t="s">
        <v>693</v>
      </c>
    </row>
    <row r="210" spans="1:16" ht="13.5" thickBot="1">
      <c r="A210" s="13" t="str">
        <f t="shared" si="18"/>
        <v>IBVS 5069 </v>
      </c>
      <c r="B210" s="6" t="str">
        <f t="shared" si="19"/>
        <v>I</v>
      </c>
      <c r="C210" s="13">
        <f t="shared" si="20"/>
        <v>51958.375500000002</v>
      </c>
      <c r="D210" s="25" t="str">
        <f t="shared" si="21"/>
        <v>vis</v>
      </c>
      <c r="E210" s="65" t="e">
        <f>VLOOKUP(C210,Active!C$21:E$960,3,FALSE)</f>
        <v>#N/A</v>
      </c>
      <c r="F210" s="6" t="s">
        <v>159</v>
      </c>
      <c r="G210" s="25" t="str">
        <f t="shared" si="22"/>
        <v>51958.3755</v>
      </c>
      <c r="H210" s="13">
        <f t="shared" si="23"/>
        <v>-5264</v>
      </c>
      <c r="I210" s="66" t="s">
        <v>694</v>
      </c>
      <c r="J210" s="67" t="s">
        <v>695</v>
      </c>
      <c r="K210" s="66">
        <v>-5264</v>
      </c>
      <c r="L210" s="66" t="s">
        <v>595</v>
      </c>
      <c r="M210" s="67" t="s">
        <v>252</v>
      </c>
      <c r="N210" s="67" t="s">
        <v>618</v>
      </c>
      <c r="O210" s="68" t="s">
        <v>696</v>
      </c>
      <c r="P210" s="69" t="s">
        <v>697</v>
      </c>
    </row>
    <row r="211" spans="1:16" ht="13.5" thickBot="1">
      <c r="A211" s="13" t="str">
        <f t="shared" si="18"/>
        <v>IBVS 5069 </v>
      </c>
      <c r="B211" s="6" t="str">
        <f t="shared" si="19"/>
        <v>I</v>
      </c>
      <c r="C211" s="13">
        <f t="shared" si="20"/>
        <v>51958.376300000004</v>
      </c>
      <c r="D211" s="25" t="str">
        <f t="shared" si="21"/>
        <v>vis</v>
      </c>
      <c r="E211" s="65" t="e">
        <f>VLOOKUP(C211,Active!C$21:E$960,3,FALSE)</f>
        <v>#N/A</v>
      </c>
      <c r="F211" s="6" t="s">
        <v>159</v>
      </c>
      <c r="G211" s="25" t="str">
        <f t="shared" si="22"/>
        <v>51958.3763</v>
      </c>
      <c r="H211" s="13">
        <f t="shared" si="23"/>
        <v>-5264</v>
      </c>
      <c r="I211" s="66" t="s">
        <v>698</v>
      </c>
      <c r="J211" s="67" t="s">
        <v>699</v>
      </c>
      <c r="K211" s="66">
        <v>-5264</v>
      </c>
      <c r="L211" s="66" t="s">
        <v>700</v>
      </c>
      <c r="M211" s="67" t="s">
        <v>252</v>
      </c>
      <c r="N211" s="67" t="s">
        <v>38</v>
      </c>
      <c r="O211" s="68" t="s">
        <v>696</v>
      </c>
      <c r="P211" s="69" t="s">
        <v>697</v>
      </c>
    </row>
    <row r="212" spans="1:16" ht="13.5" thickBot="1">
      <c r="A212" s="13" t="str">
        <f t="shared" si="18"/>
        <v>VSB 40 </v>
      </c>
      <c r="B212" s="6" t="str">
        <f t="shared" si="19"/>
        <v>I</v>
      </c>
      <c r="C212" s="13">
        <f t="shared" si="20"/>
        <v>52319.153899999998</v>
      </c>
      <c r="D212" s="25" t="str">
        <f t="shared" si="21"/>
        <v>vis</v>
      </c>
      <c r="E212" s="65">
        <f>VLOOKUP(C212,Active!C$21:E$960,3,FALSE)</f>
        <v>31309.040491691932</v>
      </c>
      <c r="F212" s="6" t="s">
        <v>159</v>
      </c>
      <c r="G212" s="25" t="str">
        <f t="shared" si="22"/>
        <v>52319.1539</v>
      </c>
      <c r="H212" s="13">
        <f t="shared" si="23"/>
        <v>-4829</v>
      </c>
      <c r="I212" s="66" t="s">
        <v>706</v>
      </c>
      <c r="J212" s="67" t="s">
        <v>707</v>
      </c>
      <c r="K212" s="66">
        <v>-4829</v>
      </c>
      <c r="L212" s="66" t="s">
        <v>708</v>
      </c>
      <c r="M212" s="67" t="s">
        <v>252</v>
      </c>
      <c r="N212" s="67" t="s">
        <v>253</v>
      </c>
      <c r="O212" s="68" t="s">
        <v>709</v>
      </c>
      <c r="P212" s="69" t="s">
        <v>710</v>
      </c>
    </row>
    <row r="213" spans="1:16" ht="13.5" thickBot="1">
      <c r="A213" s="13" t="str">
        <f t="shared" si="18"/>
        <v>BAVM 154 </v>
      </c>
      <c r="B213" s="6" t="str">
        <f t="shared" si="19"/>
        <v>I</v>
      </c>
      <c r="C213" s="13">
        <f t="shared" si="20"/>
        <v>52337.400999999998</v>
      </c>
      <c r="D213" s="25" t="str">
        <f t="shared" si="21"/>
        <v>vis</v>
      </c>
      <c r="E213" s="65">
        <f>VLOOKUP(C213,Active!C$21:E$960,3,FALSE)</f>
        <v>31331.041661493276</v>
      </c>
      <c r="F213" s="6" t="s">
        <v>159</v>
      </c>
      <c r="G213" s="25" t="str">
        <f t="shared" si="22"/>
        <v>52337.401</v>
      </c>
      <c r="H213" s="13">
        <f t="shared" si="23"/>
        <v>-4807</v>
      </c>
      <c r="I213" s="66" t="s">
        <v>711</v>
      </c>
      <c r="J213" s="67" t="s">
        <v>712</v>
      </c>
      <c r="K213" s="66">
        <v>-4807</v>
      </c>
      <c r="L213" s="66" t="s">
        <v>458</v>
      </c>
      <c r="M213" s="67" t="s">
        <v>165</v>
      </c>
      <c r="N213" s="67"/>
      <c r="O213" s="68" t="s">
        <v>713</v>
      </c>
      <c r="P213" s="69" t="s">
        <v>714</v>
      </c>
    </row>
    <row r="214" spans="1:16" ht="13.5" thickBot="1">
      <c r="A214" s="13" t="str">
        <f t="shared" si="18"/>
        <v>VSB 42 </v>
      </c>
      <c r="B214" s="6" t="str">
        <f t="shared" si="19"/>
        <v>I</v>
      </c>
      <c r="C214" s="13">
        <f t="shared" si="20"/>
        <v>52955.274899999997</v>
      </c>
      <c r="D214" s="25" t="str">
        <f t="shared" si="21"/>
        <v>vis</v>
      </c>
      <c r="E214" s="65">
        <f>VLOOKUP(C214,Active!C$21:E$960,3,FALSE)</f>
        <v>32076.033939154931</v>
      </c>
      <c r="F214" s="6" t="s">
        <v>159</v>
      </c>
      <c r="G214" s="25" t="str">
        <f t="shared" si="22"/>
        <v>52955.2749</v>
      </c>
      <c r="H214" s="13">
        <f t="shared" si="23"/>
        <v>-4062</v>
      </c>
      <c r="I214" s="66" t="s">
        <v>744</v>
      </c>
      <c r="J214" s="67" t="s">
        <v>745</v>
      </c>
      <c r="K214" s="66" t="s">
        <v>746</v>
      </c>
      <c r="L214" s="66" t="s">
        <v>747</v>
      </c>
      <c r="M214" s="67" t="s">
        <v>252</v>
      </c>
      <c r="N214" s="67" t="s">
        <v>253</v>
      </c>
      <c r="O214" s="68" t="s">
        <v>709</v>
      </c>
      <c r="P214" s="69" t="s">
        <v>748</v>
      </c>
    </row>
    <row r="215" spans="1:16" ht="13.5" thickBot="1">
      <c r="A215" s="13" t="str">
        <f t="shared" si="18"/>
        <v>BAVM 171 </v>
      </c>
      <c r="B215" s="6" t="str">
        <f t="shared" si="19"/>
        <v>I</v>
      </c>
      <c r="C215" s="13">
        <f t="shared" si="20"/>
        <v>53081.351000000002</v>
      </c>
      <c r="D215" s="25" t="str">
        <f t="shared" si="21"/>
        <v>vis</v>
      </c>
      <c r="E215" s="65">
        <f>VLOOKUP(C215,Active!C$21:E$960,3,FALSE)</f>
        <v>32228.048324125237</v>
      </c>
      <c r="F215" s="6" t="s">
        <v>159</v>
      </c>
      <c r="G215" s="25" t="str">
        <f t="shared" si="22"/>
        <v>53081.351</v>
      </c>
      <c r="H215" s="13">
        <f t="shared" si="23"/>
        <v>-3910</v>
      </c>
      <c r="I215" s="66" t="s">
        <v>756</v>
      </c>
      <c r="J215" s="67" t="s">
        <v>757</v>
      </c>
      <c r="K215" s="66" t="s">
        <v>758</v>
      </c>
      <c r="L215" s="66" t="s">
        <v>759</v>
      </c>
      <c r="M215" s="67" t="s">
        <v>165</v>
      </c>
      <c r="N215" s="67"/>
      <c r="O215" s="68" t="s">
        <v>652</v>
      </c>
      <c r="P215" s="69" t="s">
        <v>760</v>
      </c>
    </row>
    <row r="216" spans="1:16" ht="13.5" thickBot="1">
      <c r="A216" s="13" t="str">
        <f t="shared" si="18"/>
        <v>VSB 45 </v>
      </c>
      <c r="B216" s="6" t="str">
        <f t="shared" si="19"/>
        <v>I</v>
      </c>
      <c r="C216" s="13">
        <f t="shared" si="20"/>
        <v>54097.314400000003</v>
      </c>
      <c r="D216" s="25" t="str">
        <f t="shared" si="21"/>
        <v>vis</v>
      </c>
      <c r="E216" s="65">
        <f>VLOOKUP(C216,Active!C$21:E$960,3,FALSE)</f>
        <v>33453.031103599948</v>
      </c>
      <c r="F216" s="6" t="s">
        <v>159</v>
      </c>
      <c r="G216" s="25" t="str">
        <f t="shared" si="22"/>
        <v>54097.3144</v>
      </c>
      <c r="H216" s="13">
        <f t="shared" si="23"/>
        <v>-2685</v>
      </c>
      <c r="I216" s="66" t="s">
        <v>826</v>
      </c>
      <c r="J216" s="67" t="s">
        <v>827</v>
      </c>
      <c r="K216" s="66" t="s">
        <v>828</v>
      </c>
      <c r="L216" s="66" t="s">
        <v>747</v>
      </c>
      <c r="M216" s="67" t="s">
        <v>252</v>
      </c>
      <c r="N216" s="67" t="s">
        <v>253</v>
      </c>
      <c r="O216" s="68" t="s">
        <v>829</v>
      </c>
      <c r="P216" s="69" t="s">
        <v>830</v>
      </c>
    </row>
    <row r="217" spans="1:16" ht="13.5" thickBot="1">
      <c r="A217" s="13" t="str">
        <f t="shared" si="18"/>
        <v>BAVM 203 </v>
      </c>
      <c r="B217" s="6" t="str">
        <f t="shared" si="19"/>
        <v>I</v>
      </c>
      <c r="C217" s="13">
        <f t="shared" si="20"/>
        <v>54223.379399999998</v>
      </c>
      <c r="D217" s="25" t="str">
        <f t="shared" si="21"/>
        <v>vis</v>
      </c>
      <c r="E217" s="65">
        <f>VLOOKUP(C217,Active!C$21:E$960,3,FALSE)</f>
        <v>33605.032104910111</v>
      </c>
      <c r="F217" s="6" t="s">
        <v>159</v>
      </c>
      <c r="G217" s="25" t="str">
        <f t="shared" si="22"/>
        <v>54223.3794</v>
      </c>
      <c r="H217" s="13">
        <f t="shared" si="23"/>
        <v>-2533</v>
      </c>
      <c r="I217" s="66" t="s">
        <v>837</v>
      </c>
      <c r="J217" s="67" t="s">
        <v>838</v>
      </c>
      <c r="K217" s="66" t="s">
        <v>839</v>
      </c>
      <c r="L217" s="66" t="s">
        <v>840</v>
      </c>
      <c r="M217" s="67" t="s">
        <v>753</v>
      </c>
      <c r="N217" s="67" t="s">
        <v>159</v>
      </c>
      <c r="O217" s="68" t="s">
        <v>841</v>
      </c>
      <c r="P217" s="69" t="s">
        <v>842</v>
      </c>
    </row>
    <row r="218" spans="1:16" ht="13.5" thickBot="1">
      <c r="A218" s="13" t="str">
        <f t="shared" si="18"/>
        <v>OEJV 0116 </v>
      </c>
      <c r="B218" s="6" t="str">
        <f t="shared" si="19"/>
        <v>I</v>
      </c>
      <c r="C218" s="13">
        <f t="shared" si="20"/>
        <v>54835.453000000001</v>
      </c>
      <c r="D218" s="25" t="str">
        <f t="shared" si="21"/>
        <v>vis</v>
      </c>
      <c r="E218" s="65" t="e">
        <f>VLOOKUP(C218,Active!C$21:E$960,3,FALSE)</f>
        <v>#N/A</v>
      </c>
      <c r="F218" s="6" t="s">
        <v>159</v>
      </c>
      <c r="G218" s="25" t="str">
        <f t="shared" si="22"/>
        <v>54835.453</v>
      </c>
      <c r="H218" s="13">
        <f t="shared" si="23"/>
        <v>-1795</v>
      </c>
      <c r="I218" s="66" t="s">
        <v>864</v>
      </c>
      <c r="J218" s="67" t="s">
        <v>865</v>
      </c>
      <c r="K218" s="66" t="s">
        <v>866</v>
      </c>
      <c r="L218" s="66" t="s">
        <v>557</v>
      </c>
      <c r="M218" s="67" t="s">
        <v>753</v>
      </c>
      <c r="N218" s="67" t="s">
        <v>725</v>
      </c>
      <c r="O218" s="68" t="s">
        <v>867</v>
      </c>
      <c r="P218" s="69" t="s">
        <v>868</v>
      </c>
    </row>
    <row r="219" spans="1:16" ht="13.5" thickBot="1">
      <c r="A219" s="13" t="str">
        <f t="shared" si="18"/>
        <v>BAVM 220 </v>
      </c>
      <c r="B219" s="6" t="str">
        <f t="shared" si="19"/>
        <v>I</v>
      </c>
      <c r="C219" s="13">
        <f t="shared" si="20"/>
        <v>55618.376199999999</v>
      </c>
      <c r="D219" s="25" t="str">
        <f t="shared" si="21"/>
        <v>vis</v>
      </c>
      <c r="E219" s="65">
        <f>VLOOKUP(C219,Active!C$21:E$960,3,FALSE)</f>
        <v>35287.028776662584</v>
      </c>
      <c r="F219" s="6" t="s">
        <v>159</v>
      </c>
      <c r="G219" s="25" t="str">
        <f t="shared" si="22"/>
        <v>55618.3762</v>
      </c>
      <c r="H219" s="13">
        <f t="shared" si="23"/>
        <v>-851</v>
      </c>
      <c r="I219" s="66" t="s">
        <v>887</v>
      </c>
      <c r="J219" s="67" t="s">
        <v>888</v>
      </c>
      <c r="K219" s="66" t="s">
        <v>889</v>
      </c>
      <c r="L219" s="66" t="s">
        <v>890</v>
      </c>
      <c r="M219" s="67" t="s">
        <v>753</v>
      </c>
      <c r="N219" s="67" t="s">
        <v>725</v>
      </c>
      <c r="O219" s="68" t="s">
        <v>891</v>
      </c>
      <c r="P219" s="69" t="s">
        <v>892</v>
      </c>
    </row>
    <row r="220" spans="1:16" ht="13.5" thickBot="1">
      <c r="A220" s="13" t="str">
        <f t="shared" si="18"/>
        <v>BAVM 220 </v>
      </c>
      <c r="B220" s="6" t="str">
        <f t="shared" si="19"/>
        <v>I</v>
      </c>
      <c r="C220" s="13">
        <f t="shared" si="20"/>
        <v>55628.328800000003</v>
      </c>
      <c r="D220" s="25" t="str">
        <f t="shared" si="21"/>
        <v>vis</v>
      </c>
      <c r="E220" s="65">
        <f>VLOOKUP(C220,Active!C$21:E$960,3,FALSE)</f>
        <v>35299.028976286907</v>
      </c>
      <c r="F220" s="6" t="s">
        <v>159</v>
      </c>
      <c r="G220" s="25" t="str">
        <f t="shared" si="22"/>
        <v>55628.3288</v>
      </c>
      <c r="H220" s="13">
        <f t="shared" si="23"/>
        <v>-839</v>
      </c>
      <c r="I220" s="66" t="s">
        <v>893</v>
      </c>
      <c r="J220" s="67" t="s">
        <v>894</v>
      </c>
      <c r="K220" s="66" t="s">
        <v>895</v>
      </c>
      <c r="L220" s="66" t="s">
        <v>700</v>
      </c>
      <c r="M220" s="67" t="s">
        <v>753</v>
      </c>
      <c r="N220" s="67" t="s">
        <v>725</v>
      </c>
      <c r="O220" s="68" t="s">
        <v>891</v>
      </c>
      <c r="P220" s="69" t="s">
        <v>892</v>
      </c>
    </row>
    <row r="221" spans="1:16" ht="13.5" thickBot="1">
      <c r="A221" s="13" t="str">
        <f t="shared" si="18"/>
        <v>VSB 56 </v>
      </c>
      <c r="B221" s="6" t="str">
        <f t="shared" si="19"/>
        <v>I</v>
      </c>
      <c r="C221" s="13">
        <f t="shared" si="20"/>
        <v>56324.168299999998</v>
      </c>
      <c r="D221" s="25" t="str">
        <f t="shared" si="21"/>
        <v>vis</v>
      </c>
      <c r="E221" s="65">
        <f>VLOOKUP(C221,Active!C$21:E$960,3,FALSE)</f>
        <v>36138.027118127735</v>
      </c>
      <c r="F221" s="6" t="s">
        <v>159</v>
      </c>
      <c r="G221" s="25" t="str">
        <f t="shared" si="22"/>
        <v>56324.1683</v>
      </c>
      <c r="H221" s="13">
        <f t="shared" si="23"/>
        <v>0</v>
      </c>
      <c r="I221" s="66" t="s">
        <v>904</v>
      </c>
      <c r="J221" s="67" t="s">
        <v>905</v>
      </c>
      <c r="K221" s="66" t="s">
        <v>906</v>
      </c>
      <c r="L221" s="66" t="s">
        <v>834</v>
      </c>
      <c r="M221" s="67" t="s">
        <v>753</v>
      </c>
      <c r="N221" s="67" t="s">
        <v>159</v>
      </c>
      <c r="O221" s="68" t="s">
        <v>907</v>
      </c>
      <c r="P221" s="69" t="s">
        <v>908</v>
      </c>
    </row>
    <row r="222" spans="1:16" ht="13.5" thickBot="1">
      <c r="A222" s="13" t="str">
        <f t="shared" si="18"/>
        <v>VSB 56 </v>
      </c>
      <c r="B222" s="6" t="str">
        <f t="shared" si="19"/>
        <v>I</v>
      </c>
      <c r="C222" s="13">
        <f t="shared" si="20"/>
        <v>56324.168599999997</v>
      </c>
      <c r="D222" s="25" t="str">
        <f t="shared" si="21"/>
        <v>vis</v>
      </c>
      <c r="E222" s="65">
        <f>VLOOKUP(C222,Active!C$21:E$960,3,FALSE)</f>
        <v>36138.027479848279</v>
      </c>
      <c r="F222" s="6" t="s">
        <v>159</v>
      </c>
      <c r="G222" s="25" t="str">
        <f t="shared" si="22"/>
        <v>56324.1686</v>
      </c>
      <c r="H222" s="13">
        <f t="shared" si="23"/>
        <v>0</v>
      </c>
      <c r="I222" s="66" t="s">
        <v>909</v>
      </c>
      <c r="J222" s="67" t="s">
        <v>905</v>
      </c>
      <c r="K222" s="66" t="s">
        <v>906</v>
      </c>
      <c r="L222" s="66" t="s">
        <v>741</v>
      </c>
      <c r="M222" s="67" t="s">
        <v>753</v>
      </c>
      <c r="N222" s="67" t="s">
        <v>910</v>
      </c>
      <c r="O222" s="68" t="s">
        <v>911</v>
      </c>
      <c r="P222" s="69" t="s">
        <v>908</v>
      </c>
    </row>
    <row r="223" spans="1:16" ht="26.25" thickBot="1">
      <c r="A223" s="13" t="str">
        <f t="shared" si="18"/>
        <v>BAVM 241 (=IBVS 6157) </v>
      </c>
      <c r="B223" s="6" t="str">
        <f t="shared" si="19"/>
        <v>I</v>
      </c>
      <c r="C223" s="13">
        <f t="shared" si="20"/>
        <v>57080.552799999998</v>
      </c>
      <c r="D223" s="25" t="str">
        <f t="shared" si="21"/>
        <v>vis</v>
      </c>
      <c r="E223" s="65">
        <f>VLOOKUP(C223,Active!C$21:E$960,3,FALSE)</f>
        <v>37050.026494445417</v>
      </c>
      <c r="F223" s="6" t="s">
        <v>159</v>
      </c>
      <c r="G223" s="25" t="str">
        <f t="shared" si="22"/>
        <v>57080.5528</v>
      </c>
      <c r="H223" s="13">
        <f t="shared" si="23"/>
        <v>912</v>
      </c>
      <c r="I223" s="66" t="s">
        <v>932</v>
      </c>
      <c r="J223" s="67" t="s">
        <v>933</v>
      </c>
      <c r="K223" s="66" t="s">
        <v>934</v>
      </c>
      <c r="L223" s="66" t="s">
        <v>935</v>
      </c>
      <c r="M223" s="67" t="s">
        <v>753</v>
      </c>
      <c r="N223" s="67" t="s">
        <v>731</v>
      </c>
      <c r="O223" s="68" t="s">
        <v>778</v>
      </c>
      <c r="P223" s="69" t="s">
        <v>936</v>
      </c>
    </row>
    <row r="224" spans="1:16">
      <c r="B224" s="6"/>
      <c r="E224" s="65"/>
      <c r="F224" s="6"/>
    </row>
    <row r="225" spans="2:6">
      <c r="B225" s="6"/>
      <c r="E225" s="65"/>
      <c r="F225" s="6"/>
    </row>
    <row r="226" spans="2:6">
      <c r="B226" s="6"/>
      <c r="E226" s="65"/>
      <c r="F226" s="6"/>
    </row>
    <row r="227" spans="2:6">
      <c r="B227" s="6"/>
      <c r="E227" s="65"/>
      <c r="F227" s="6"/>
    </row>
    <row r="228" spans="2:6">
      <c r="B228" s="6"/>
      <c r="E228" s="65"/>
      <c r="F228" s="6"/>
    </row>
    <row r="229" spans="2:6">
      <c r="B229" s="6"/>
      <c r="E229" s="65"/>
      <c r="F229" s="6"/>
    </row>
    <row r="230" spans="2:6">
      <c r="B230" s="6"/>
      <c r="E230" s="65"/>
      <c r="F230" s="6"/>
    </row>
    <row r="231" spans="2:6">
      <c r="B231" s="6"/>
      <c r="E231" s="65"/>
      <c r="F231" s="6"/>
    </row>
    <row r="232" spans="2:6">
      <c r="B232" s="6"/>
      <c r="E232" s="65"/>
      <c r="F232" s="6"/>
    </row>
    <row r="233" spans="2:6">
      <c r="B233" s="6"/>
      <c r="E233" s="65"/>
      <c r="F233" s="6"/>
    </row>
    <row r="234" spans="2:6">
      <c r="B234" s="6"/>
      <c r="E234" s="65"/>
      <c r="F234" s="6"/>
    </row>
    <row r="235" spans="2:6">
      <c r="B235" s="6"/>
      <c r="E235" s="65"/>
      <c r="F235" s="6"/>
    </row>
    <row r="236" spans="2:6">
      <c r="B236" s="6"/>
      <c r="E236" s="65"/>
      <c r="F236" s="6"/>
    </row>
    <row r="237" spans="2:6">
      <c r="B237" s="6"/>
      <c r="E237" s="65"/>
      <c r="F237" s="6"/>
    </row>
    <row r="238" spans="2:6">
      <c r="B238" s="6"/>
      <c r="E238" s="65"/>
      <c r="F238" s="6"/>
    </row>
    <row r="239" spans="2:6">
      <c r="B239" s="6"/>
      <c r="E239" s="65"/>
      <c r="F239" s="6"/>
    </row>
    <row r="240" spans="2:6">
      <c r="B240" s="6"/>
      <c r="E240" s="65"/>
      <c r="F240" s="6"/>
    </row>
    <row r="241" spans="2:6">
      <c r="B241" s="6"/>
      <c r="E241" s="65"/>
      <c r="F241" s="6"/>
    </row>
    <row r="242" spans="2:6">
      <c r="B242" s="6"/>
      <c r="E242" s="65"/>
      <c r="F242" s="6"/>
    </row>
    <row r="243" spans="2:6">
      <c r="B243" s="6"/>
      <c r="E243" s="65"/>
      <c r="F243" s="6"/>
    </row>
    <row r="244" spans="2:6">
      <c r="B244" s="6"/>
      <c r="E244" s="65"/>
      <c r="F244" s="6"/>
    </row>
    <row r="245" spans="2:6">
      <c r="B245" s="6"/>
      <c r="E245" s="65"/>
      <c r="F245" s="6"/>
    </row>
    <row r="246" spans="2:6">
      <c r="B246" s="6"/>
      <c r="E246" s="65"/>
      <c r="F246" s="6"/>
    </row>
    <row r="247" spans="2:6">
      <c r="B247" s="6"/>
      <c r="E247" s="65"/>
      <c r="F247" s="6"/>
    </row>
    <row r="248" spans="2:6">
      <c r="B248" s="6"/>
      <c r="E248" s="65"/>
      <c r="F248" s="6"/>
    </row>
    <row r="249" spans="2:6">
      <c r="B249" s="6"/>
      <c r="E249" s="65"/>
      <c r="F249" s="6"/>
    </row>
    <row r="250" spans="2:6">
      <c r="B250" s="6"/>
      <c r="E250" s="65"/>
      <c r="F250" s="6"/>
    </row>
    <row r="251" spans="2:6">
      <c r="B251" s="6"/>
      <c r="E251" s="65"/>
      <c r="F251" s="6"/>
    </row>
    <row r="252" spans="2:6">
      <c r="B252" s="6"/>
      <c r="E252" s="65"/>
      <c r="F252" s="6"/>
    </row>
    <row r="253" spans="2:6">
      <c r="B253" s="6"/>
      <c r="E253" s="65"/>
      <c r="F253" s="6"/>
    </row>
    <row r="254" spans="2:6">
      <c r="B254" s="6"/>
      <c r="E254" s="65"/>
      <c r="F254" s="6"/>
    </row>
    <row r="255" spans="2:6">
      <c r="B255" s="6"/>
      <c r="E255" s="65"/>
      <c r="F255" s="6"/>
    </row>
    <row r="256" spans="2:6">
      <c r="B256" s="6"/>
      <c r="E256" s="65"/>
      <c r="F256" s="6"/>
    </row>
    <row r="257" spans="2:6">
      <c r="B257" s="6"/>
      <c r="E257" s="65"/>
      <c r="F257" s="6"/>
    </row>
    <row r="258" spans="2:6">
      <c r="B258" s="6"/>
      <c r="E258" s="65"/>
      <c r="F258" s="6"/>
    </row>
    <row r="259" spans="2:6">
      <c r="B259" s="6"/>
      <c r="E259" s="65"/>
      <c r="F259" s="6"/>
    </row>
    <row r="260" spans="2:6">
      <c r="B260" s="6"/>
      <c r="E260" s="65"/>
      <c r="F260" s="6"/>
    </row>
    <row r="261" spans="2:6">
      <c r="B261" s="6"/>
      <c r="E261" s="65"/>
      <c r="F261" s="6"/>
    </row>
    <row r="262" spans="2:6">
      <c r="B262" s="6"/>
      <c r="E262" s="65"/>
      <c r="F262" s="6"/>
    </row>
    <row r="263" spans="2:6">
      <c r="B263" s="6"/>
      <c r="E263" s="65"/>
      <c r="F263" s="6"/>
    </row>
    <row r="264" spans="2:6">
      <c r="B264" s="6"/>
      <c r="E264" s="65"/>
      <c r="F264" s="6"/>
    </row>
    <row r="265" spans="2:6">
      <c r="B265" s="6"/>
      <c r="E265" s="65"/>
      <c r="F265" s="6"/>
    </row>
    <row r="266" spans="2:6">
      <c r="B266" s="6"/>
      <c r="E266" s="65"/>
      <c r="F266" s="6"/>
    </row>
    <row r="267" spans="2:6">
      <c r="B267" s="6"/>
      <c r="E267" s="65"/>
      <c r="F267" s="6"/>
    </row>
    <row r="268" spans="2:6">
      <c r="B268" s="6"/>
      <c r="E268" s="65"/>
      <c r="F268" s="6"/>
    </row>
    <row r="269" spans="2:6">
      <c r="B269" s="6"/>
      <c r="E269" s="65"/>
      <c r="F269" s="6"/>
    </row>
    <row r="270" spans="2:6">
      <c r="B270" s="6"/>
      <c r="E270" s="65"/>
      <c r="F270" s="6"/>
    </row>
    <row r="271" spans="2:6">
      <c r="B271" s="6"/>
      <c r="E271" s="65"/>
      <c r="F271" s="6"/>
    </row>
    <row r="272" spans="2:6">
      <c r="B272" s="6"/>
      <c r="E272" s="65"/>
      <c r="F272" s="6"/>
    </row>
    <row r="273" spans="2:6">
      <c r="B273" s="6"/>
      <c r="E273" s="65"/>
      <c r="F273" s="6"/>
    </row>
    <row r="274" spans="2:6">
      <c r="B274" s="6"/>
      <c r="E274" s="65"/>
      <c r="F274" s="6"/>
    </row>
    <row r="275" spans="2:6">
      <c r="B275" s="6"/>
      <c r="E275" s="65"/>
      <c r="F275" s="6"/>
    </row>
    <row r="276" spans="2:6">
      <c r="B276" s="6"/>
      <c r="E276" s="65"/>
      <c r="F276" s="6"/>
    </row>
    <row r="277" spans="2:6">
      <c r="B277" s="6"/>
      <c r="E277" s="65"/>
      <c r="F277" s="6"/>
    </row>
    <row r="278" spans="2:6">
      <c r="B278" s="6"/>
      <c r="E278" s="65"/>
      <c r="F278" s="6"/>
    </row>
    <row r="279" spans="2:6">
      <c r="B279" s="6"/>
      <c r="E279" s="65"/>
      <c r="F279" s="6"/>
    </row>
    <row r="280" spans="2:6">
      <c r="B280" s="6"/>
      <c r="E280" s="65"/>
      <c r="F280" s="6"/>
    </row>
    <row r="281" spans="2:6">
      <c r="B281" s="6"/>
      <c r="E281" s="65"/>
      <c r="F281" s="6"/>
    </row>
    <row r="282" spans="2:6">
      <c r="B282" s="6"/>
      <c r="E282" s="65"/>
      <c r="F282" s="6"/>
    </row>
    <row r="283" spans="2:6">
      <c r="B283" s="6"/>
      <c r="E283" s="65"/>
      <c r="F283" s="6"/>
    </row>
    <row r="284" spans="2:6">
      <c r="B284" s="6"/>
      <c r="E284" s="65"/>
      <c r="F284" s="6"/>
    </row>
    <row r="285" spans="2:6">
      <c r="B285" s="6"/>
      <c r="E285" s="65"/>
      <c r="F285" s="6"/>
    </row>
    <row r="286" spans="2:6">
      <c r="B286" s="6"/>
      <c r="E286" s="65"/>
      <c r="F286" s="6"/>
    </row>
    <row r="287" spans="2:6">
      <c r="B287" s="6"/>
      <c r="E287" s="65"/>
      <c r="F287" s="6"/>
    </row>
    <row r="288" spans="2:6">
      <c r="B288" s="6"/>
      <c r="E288" s="65"/>
      <c r="F288" s="6"/>
    </row>
    <row r="289" spans="2:6">
      <c r="B289" s="6"/>
      <c r="E289" s="65"/>
      <c r="F289" s="6"/>
    </row>
    <row r="290" spans="2:6">
      <c r="B290" s="6"/>
      <c r="E290" s="65"/>
      <c r="F290" s="6"/>
    </row>
    <row r="291" spans="2:6">
      <c r="B291" s="6"/>
      <c r="E291" s="65"/>
      <c r="F291" s="6"/>
    </row>
    <row r="292" spans="2:6">
      <c r="B292" s="6"/>
      <c r="E292" s="65"/>
      <c r="F292" s="6"/>
    </row>
    <row r="293" spans="2:6">
      <c r="B293" s="6"/>
      <c r="E293" s="65"/>
      <c r="F293" s="6"/>
    </row>
    <row r="294" spans="2:6">
      <c r="B294" s="6"/>
      <c r="E294" s="65"/>
      <c r="F294" s="6"/>
    </row>
    <row r="295" spans="2:6">
      <c r="B295" s="6"/>
      <c r="E295" s="65"/>
      <c r="F295" s="6"/>
    </row>
    <row r="296" spans="2:6">
      <c r="B296" s="6"/>
      <c r="E296" s="65"/>
      <c r="F296" s="6"/>
    </row>
    <row r="297" spans="2:6">
      <c r="B297" s="6"/>
      <c r="E297" s="65"/>
      <c r="F297" s="6"/>
    </row>
    <row r="298" spans="2:6">
      <c r="B298" s="6"/>
      <c r="E298" s="65"/>
      <c r="F298" s="6"/>
    </row>
    <row r="299" spans="2:6">
      <c r="B299" s="6"/>
      <c r="E299" s="65"/>
      <c r="F299" s="6"/>
    </row>
    <row r="300" spans="2:6">
      <c r="B300" s="6"/>
      <c r="E300" s="65"/>
      <c r="F300" s="6"/>
    </row>
    <row r="301" spans="2:6">
      <c r="B301" s="6"/>
      <c r="E301" s="65"/>
      <c r="F301" s="6"/>
    </row>
    <row r="302" spans="2:6">
      <c r="B302" s="6"/>
      <c r="E302" s="65"/>
      <c r="F302" s="6"/>
    </row>
    <row r="303" spans="2:6">
      <c r="B303" s="6"/>
      <c r="E303" s="65"/>
      <c r="F303" s="6"/>
    </row>
    <row r="304" spans="2:6">
      <c r="B304" s="6"/>
      <c r="E304" s="65"/>
      <c r="F304" s="6"/>
    </row>
    <row r="305" spans="2:6">
      <c r="B305" s="6"/>
      <c r="E305" s="65"/>
      <c r="F305" s="6"/>
    </row>
    <row r="306" spans="2:6">
      <c r="B306" s="6"/>
      <c r="E306" s="65"/>
      <c r="F306" s="6"/>
    </row>
    <row r="307" spans="2:6">
      <c r="B307" s="6"/>
      <c r="E307" s="65"/>
      <c r="F307" s="6"/>
    </row>
    <row r="308" spans="2:6">
      <c r="B308" s="6"/>
      <c r="E308" s="65"/>
      <c r="F308" s="6"/>
    </row>
    <row r="309" spans="2:6">
      <c r="B309" s="6"/>
      <c r="E309" s="65"/>
      <c r="F309" s="6"/>
    </row>
    <row r="310" spans="2:6">
      <c r="B310" s="6"/>
      <c r="E310" s="65"/>
      <c r="F310" s="6"/>
    </row>
    <row r="311" spans="2:6">
      <c r="B311" s="6"/>
      <c r="E311" s="65"/>
      <c r="F311" s="6"/>
    </row>
    <row r="312" spans="2:6">
      <c r="B312" s="6"/>
      <c r="E312" s="65"/>
      <c r="F312" s="6"/>
    </row>
    <row r="313" spans="2:6">
      <c r="B313" s="6"/>
      <c r="E313" s="65"/>
      <c r="F313" s="6"/>
    </row>
    <row r="314" spans="2:6">
      <c r="B314" s="6"/>
      <c r="E314" s="65"/>
      <c r="F314" s="6"/>
    </row>
    <row r="315" spans="2:6">
      <c r="B315" s="6"/>
      <c r="E315" s="65"/>
      <c r="F315" s="6"/>
    </row>
    <row r="316" spans="2:6">
      <c r="B316" s="6"/>
      <c r="E316" s="65"/>
      <c r="F316" s="6"/>
    </row>
    <row r="317" spans="2:6">
      <c r="B317" s="6"/>
      <c r="E317" s="65"/>
      <c r="F317" s="6"/>
    </row>
    <row r="318" spans="2:6">
      <c r="B318" s="6"/>
      <c r="E318" s="65"/>
      <c r="F318" s="6"/>
    </row>
    <row r="319" spans="2:6">
      <c r="B319" s="6"/>
      <c r="E319" s="65"/>
      <c r="F319" s="6"/>
    </row>
    <row r="320" spans="2:6">
      <c r="B320" s="6"/>
      <c r="E320" s="65"/>
      <c r="F320" s="6"/>
    </row>
    <row r="321" spans="2:6">
      <c r="B321" s="6"/>
      <c r="E321" s="65"/>
      <c r="F321" s="6"/>
    </row>
    <row r="322" spans="2:6">
      <c r="B322" s="6"/>
      <c r="E322" s="65"/>
      <c r="F322" s="6"/>
    </row>
    <row r="323" spans="2:6">
      <c r="B323" s="6"/>
      <c r="E323" s="65"/>
      <c r="F323" s="6"/>
    </row>
    <row r="324" spans="2:6">
      <c r="B324" s="6"/>
      <c r="E324" s="65"/>
      <c r="F324" s="6"/>
    </row>
    <row r="325" spans="2:6">
      <c r="B325" s="6"/>
      <c r="E325" s="65"/>
      <c r="F325" s="6"/>
    </row>
    <row r="326" spans="2:6">
      <c r="B326" s="6"/>
      <c r="E326" s="65"/>
      <c r="F326" s="6"/>
    </row>
    <row r="327" spans="2:6">
      <c r="B327" s="6"/>
      <c r="E327" s="65"/>
      <c r="F327" s="6"/>
    </row>
    <row r="328" spans="2:6">
      <c r="B328" s="6"/>
      <c r="E328" s="65"/>
      <c r="F328" s="6"/>
    </row>
    <row r="329" spans="2:6">
      <c r="B329" s="6"/>
      <c r="E329" s="65"/>
      <c r="F329" s="6"/>
    </row>
    <row r="330" spans="2:6">
      <c r="B330" s="6"/>
      <c r="E330" s="65"/>
      <c r="F330" s="6"/>
    </row>
    <row r="331" spans="2:6">
      <c r="B331" s="6"/>
      <c r="E331" s="65"/>
      <c r="F331" s="6"/>
    </row>
    <row r="332" spans="2:6">
      <c r="B332" s="6"/>
      <c r="E332" s="65"/>
      <c r="F332" s="6"/>
    </row>
    <row r="333" spans="2:6">
      <c r="B333" s="6"/>
      <c r="E333" s="65"/>
      <c r="F333" s="6"/>
    </row>
    <row r="334" spans="2:6">
      <c r="B334" s="6"/>
      <c r="E334" s="65"/>
      <c r="F334" s="6"/>
    </row>
    <row r="335" spans="2:6">
      <c r="B335" s="6"/>
      <c r="E335" s="65"/>
      <c r="F335" s="6"/>
    </row>
    <row r="336" spans="2:6">
      <c r="B336" s="6"/>
      <c r="E336" s="65"/>
      <c r="F336" s="6"/>
    </row>
    <row r="337" spans="2:6">
      <c r="B337" s="6"/>
      <c r="E337" s="65"/>
      <c r="F337" s="6"/>
    </row>
    <row r="338" spans="2:6">
      <c r="B338" s="6"/>
      <c r="E338" s="65"/>
      <c r="F338" s="6"/>
    </row>
    <row r="339" spans="2:6">
      <c r="B339" s="6"/>
      <c r="E339" s="65"/>
      <c r="F339" s="6"/>
    </row>
    <row r="340" spans="2:6">
      <c r="B340" s="6"/>
      <c r="E340" s="65"/>
      <c r="F340" s="6"/>
    </row>
    <row r="341" spans="2:6">
      <c r="B341" s="6"/>
      <c r="E341" s="65"/>
      <c r="F341" s="6"/>
    </row>
    <row r="342" spans="2:6">
      <c r="B342" s="6"/>
      <c r="E342" s="65"/>
      <c r="F342" s="6"/>
    </row>
    <row r="343" spans="2:6">
      <c r="B343" s="6"/>
      <c r="E343" s="65"/>
      <c r="F343" s="6"/>
    </row>
    <row r="344" spans="2:6">
      <c r="B344" s="6"/>
      <c r="E344" s="65"/>
      <c r="F344" s="6"/>
    </row>
    <row r="345" spans="2:6">
      <c r="B345" s="6"/>
      <c r="E345" s="65"/>
      <c r="F345" s="6"/>
    </row>
    <row r="346" spans="2:6">
      <c r="B346" s="6"/>
      <c r="E346" s="65"/>
      <c r="F346" s="6"/>
    </row>
    <row r="347" spans="2:6">
      <c r="B347" s="6"/>
      <c r="E347" s="65"/>
      <c r="F347" s="6"/>
    </row>
    <row r="348" spans="2:6">
      <c r="B348" s="6"/>
      <c r="E348" s="65"/>
      <c r="F348" s="6"/>
    </row>
    <row r="349" spans="2:6">
      <c r="B349" s="6"/>
      <c r="E349" s="65"/>
      <c r="F349" s="6"/>
    </row>
    <row r="350" spans="2:6">
      <c r="B350" s="6"/>
      <c r="E350" s="65"/>
      <c r="F350" s="6"/>
    </row>
    <row r="351" spans="2:6">
      <c r="B351" s="6"/>
      <c r="E351" s="65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  <row r="859" spans="2:6">
      <c r="B859" s="6"/>
      <c r="F859" s="6"/>
    </row>
    <row r="860" spans="2:6">
      <c r="B860" s="6"/>
      <c r="F860" s="6"/>
    </row>
    <row r="861" spans="2:6">
      <c r="B861" s="6"/>
      <c r="F861" s="6"/>
    </row>
    <row r="862" spans="2:6">
      <c r="B862" s="6"/>
      <c r="F862" s="6"/>
    </row>
    <row r="863" spans="2:6">
      <c r="B863" s="6"/>
      <c r="F863" s="6"/>
    </row>
    <row r="864" spans="2:6">
      <c r="B864" s="6"/>
      <c r="F864" s="6"/>
    </row>
    <row r="865" spans="2:6">
      <c r="B865" s="6"/>
      <c r="F865" s="6"/>
    </row>
    <row r="866" spans="2:6">
      <c r="B866" s="6"/>
      <c r="F866" s="6"/>
    </row>
    <row r="867" spans="2:6">
      <c r="B867" s="6"/>
      <c r="F867" s="6"/>
    </row>
    <row r="868" spans="2:6">
      <c r="B868" s="6"/>
      <c r="F868" s="6"/>
    </row>
    <row r="869" spans="2:6">
      <c r="B869" s="6"/>
      <c r="F869" s="6"/>
    </row>
    <row r="870" spans="2:6">
      <c r="B870" s="6"/>
      <c r="F870" s="6"/>
    </row>
    <row r="871" spans="2:6">
      <c r="B871" s="6"/>
      <c r="F871" s="6"/>
    </row>
    <row r="872" spans="2:6">
      <c r="B872" s="6"/>
      <c r="F872" s="6"/>
    </row>
    <row r="873" spans="2:6">
      <c r="B873" s="6"/>
      <c r="F873" s="6"/>
    </row>
    <row r="874" spans="2:6">
      <c r="B874" s="6"/>
      <c r="F874" s="6"/>
    </row>
    <row r="875" spans="2:6">
      <c r="B875" s="6"/>
      <c r="F875" s="6"/>
    </row>
    <row r="876" spans="2:6">
      <c r="B876" s="6"/>
      <c r="F876" s="6"/>
    </row>
    <row r="877" spans="2:6">
      <c r="B877" s="6"/>
      <c r="F877" s="6"/>
    </row>
    <row r="878" spans="2:6">
      <c r="B878" s="6"/>
      <c r="F878" s="6"/>
    </row>
    <row r="879" spans="2:6">
      <c r="B879" s="6"/>
      <c r="F879" s="6"/>
    </row>
    <row r="880" spans="2:6">
      <c r="B880" s="6"/>
      <c r="F880" s="6"/>
    </row>
    <row r="881" spans="2:6">
      <c r="B881" s="6"/>
      <c r="F881" s="6"/>
    </row>
    <row r="882" spans="2:6">
      <c r="B882" s="6"/>
      <c r="F882" s="6"/>
    </row>
    <row r="883" spans="2:6">
      <c r="B883" s="6"/>
      <c r="F883" s="6"/>
    </row>
    <row r="884" spans="2:6">
      <c r="B884" s="6"/>
      <c r="F884" s="6"/>
    </row>
    <row r="885" spans="2:6">
      <c r="B885" s="6"/>
      <c r="F885" s="6"/>
    </row>
    <row r="886" spans="2:6">
      <c r="B886" s="6"/>
      <c r="F886" s="6"/>
    </row>
    <row r="887" spans="2:6">
      <c r="B887" s="6"/>
      <c r="F887" s="6"/>
    </row>
    <row r="888" spans="2:6">
      <c r="B888" s="6"/>
      <c r="F888" s="6"/>
    </row>
    <row r="889" spans="2:6">
      <c r="B889" s="6"/>
      <c r="F889" s="6"/>
    </row>
    <row r="890" spans="2:6">
      <c r="B890" s="6"/>
      <c r="F890" s="6"/>
    </row>
    <row r="891" spans="2:6">
      <c r="B891" s="6"/>
      <c r="F891" s="6"/>
    </row>
    <row r="892" spans="2:6">
      <c r="B892" s="6"/>
      <c r="F892" s="6"/>
    </row>
    <row r="893" spans="2:6">
      <c r="B893" s="6"/>
      <c r="F893" s="6"/>
    </row>
    <row r="894" spans="2:6">
      <c r="B894" s="6"/>
      <c r="F894" s="6"/>
    </row>
    <row r="895" spans="2:6">
      <c r="B895" s="6"/>
      <c r="F895" s="6"/>
    </row>
    <row r="896" spans="2:6">
      <c r="B896" s="6"/>
      <c r="F896" s="6"/>
    </row>
    <row r="897" spans="2:6">
      <c r="B897" s="6"/>
      <c r="F897" s="6"/>
    </row>
    <row r="898" spans="2:6">
      <c r="B898" s="6"/>
      <c r="F898" s="6"/>
    </row>
    <row r="899" spans="2:6">
      <c r="B899" s="6"/>
      <c r="F899" s="6"/>
    </row>
    <row r="900" spans="2:6">
      <c r="B900" s="6"/>
      <c r="F900" s="6"/>
    </row>
    <row r="901" spans="2:6">
      <c r="B901" s="6"/>
      <c r="F901" s="6"/>
    </row>
    <row r="902" spans="2:6">
      <c r="B902" s="6"/>
      <c r="F902" s="6"/>
    </row>
    <row r="903" spans="2:6">
      <c r="B903" s="6"/>
      <c r="F903" s="6"/>
    </row>
    <row r="904" spans="2:6">
      <c r="B904" s="6"/>
      <c r="F904" s="6"/>
    </row>
    <row r="905" spans="2:6">
      <c r="B905" s="6"/>
      <c r="F905" s="6"/>
    </row>
    <row r="906" spans="2:6">
      <c r="B906" s="6"/>
      <c r="F906" s="6"/>
    </row>
    <row r="907" spans="2:6">
      <c r="B907" s="6"/>
      <c r="F907" s="6"/>
    </row>
    <row r="908" spans="2:6">
      <c r="B908" s="6"/>
      <c r="F908" s="6"/>
    </row>
    <row r="909" spans="2:6">
      <c r="B909" s="6"/>
      <c r="F909" s="6"/>
    </row>
    <row r="910" spans="2:6">
      <c r="B910" s="6"/>
      <c r="F910" s="6"/>
    </row>
    <row r="911" spans="2:6">
      <c r="B911" s="6"/>
      <c r="F911" s="6"/>
    </row>
    <row r="912" spans="2:6">
      <c r="B912" s="6"/>
      <c r="F912" s="6"/>
    </row>
    <row r="913" spans="2:6">
      <c r="B913" s="6"/>
      <c r="F913" s="6"/>
    </row>
    <row r="914" spans="2:6">
      <c r="B914" s="6"/>
      <c r="F914" s="6"/>
    </row>
    <row r="915" spans="2:6">
      <c r="B915" s="6"/>
      <c r="F915" s="6"/>
    </row>
    <row r="916" spans="2:6">
      <c r="B916" s="6"/>
      <c r="F916" s="6"/>
    </row>
    <row r="917" spans="2:6">
      <c r="B917" s="6"/>
      <c r="F917" s="6"/>
    </row>
    <row r="918" spans="2:6">
      <c r="B918" s="6"/>
      <c r="F918" s="6"/>
    </row>
    <row r="919" spans="2:6">
      <c r="B919" s="6"/>
      <c r="F919" s="6"/>
    </row>
    <row r="920" spans="2:6">
      <c r="B920" s="6"/>
      <c r="F920" s="6"/>
    </row>
    <row r="921" spans="2:6">
      <c r="B921" s="6"/>
      <c r="F921" s="6"/>
    </row>
    <row r="922" spans="2:6">
      <c r="B922" s="6"/>
      <c r="F922" s="6"/>
    </row>
    <row r="923" spans="2:6">
      <c r="B923" s="6"/>
      <c r="F923" s="6"/>
    </row>
    <row r="924" spans="2:6">
      <c r="B924" s="6"/>
      <c r="F924" s="6"/>
    </row>
    <row r="925" spans="2:6">
      <c r="B925" s="6"/>
      <c r="F925" s="6"/>
    </row>
    <row r="926" spans="2:6">
      <c r="B926" s="6"/>
      <c r="F926" s="6"/>
    </row>
    <row r="927" spans="2:6">
      <c r="B927" s="6"/>
      <c r="F927" s="6"/>
    </row>
    <row r="928" spans="2:6">
      <c r="B928" s="6"/>
      <c r="F928" s="6"/>
    </row>
    <row r="929" spans="2:6">
      <c r="B929" s="6"/>
      <c r="F929" s="6"/>
    </row>
    <row r="930" spans="2:6">
      <c r="B930" s="6"/>
      <c r="F930" s="6"/>
    </row>
    <row r="931" spans="2:6">
      <c r="B931" s="6"/>
      <c r="F931" s="6"/>
    </row>
    <row r="932" spans="2:6">
      <c r="B932" s="6"/>
      <c r="F932" s="6"/>
    </row>
    <row r="933" spans="2:6">
      <c r="B933" s="6"/>
      <c r="F933" s="6"/>
    </row>
    <row r="934" spans="2:6">
      <c r="B934" s="6"/>
      <c r="F934" s="6"/>
    </row>
    <row r="935" spans="2:6">
      <c r="B935" s="6"/>
      <c r="F935" s="6"/>
    </row>
    <row r="936" spans="2:6">
      <c r="B936" s="6"/>
      <c r="F936" s="6"/>
    </row>
    <row r="937" spans="2:6">
      <c r="B937" s="6"/>
      <c r="F937" s="6"/>
    </row>
    <row r="938" spans="2:6">
      <c r="B938" s="6"/>
      <c r="F938" s="6"/>
    </row>
    <row r="939" spans="2:6">
      <c r="B939" s="6"/>
      <c r="F939" s="6"/>
    </row>
    <row r="940" spans="2:6">
      <c r="B940" s="6"/>
      <c r="F940" s="6"/>
    </row>
    <row r="941" spans="2:6">
      <c r="B941" s="6"/>
      <c r="F941" s="6"/>
    </row>
    <row r="942" spans="2:6">
      <c r="B942" s="6"/>
      <c r="F942" s="6"/>
    </row>
    <row r="943" spans="2:6">
      <c r="B943" s="6"/>
      <c r="F943" s="6"/>
    </row>
    <row r="944" spans="2:6">
      <c r="B944" s="6"/>
      <c r="F944" s="6"/>
    </row>
    <row r="945" spans="2:6">
      <c r="B945" s="6"/>
      <c r="F945" s="6"/>
    </row>
    <row r="946" spans="2:6">
      <c r="B946" s="6"/>
      <c r="F946" s="6"/>
    </row>
    <row r="947" spans="2:6">
      <c r="B947" s="6"/>
      <c r="F947" s="6"/>
    </row>
    <row r="948" spans="2:6">
      <c r="B948" s="6"/>
      <c r="F948" s="6"/>
    </row>
    <row r="949" spans="2:6">
      <c r="B949" s="6"/>
      <c r="F949" s="6"/>
    </row>
    <row r="950" spans="2:6">
      <c r="B950" s="6"/>
      <c r="F950" s="6"/>
    </row>
    <row r="951" spans="2:6">
      <c r="B951" s="6"/>
      <c r="F951" s="6"/>
    </row>
    <row r="952" spans="2:6">
      <c r="B952" s="6"/>
      <c r="F952" s="6"/>
    </row>
    <row r="953" spans="2:6">
      <c r="B953" s="6"/>
      <c r="F953" s="6"/>
    </row>
    <row r="954" spans="2:6">
      <c r="B954" s="6"/>
      <c r="F954" s="6"/>
    </row>
    <row r="955" spans="2:6">
      <c r="B955" s="6"/>
      <c r="F955" s="6"/>
    </row>
    <row r="956" spans="2:6">
      <c r="B956" s="6"/>
      <c r="F956" s="6"/>
    </row>
    <row r="957" spans="2:6">
      <c r="B957" s="6"/>
      <c r="F957" s="6"/>
    </row>
    <row r="958" spans="2:6">
      <c r="B958" s="6"/>
      <c r="F958" s="6"/>
    </row>
    <row r="959" spans="2:6">
      <c r="B959" s="6"/>
      <c r="F959" s="6"/>
    </row>
    <row r="960" spans="2:6">
      <c r="B960" s="6"/>
      <c r="F960" s="6"/>
    </row>
    <row r="961" spans="2:6">
      <c r="B961" s="6"/>
      <c r="F961" s="6"/>
    </row>
    <row r="962" spans="2:6">
      <c r="B962" s="6"/>
      <c r="F962" s="6"/>
    </row>
    <row r="963" spans="2:6">
      <c r="B963" s="6"/>
      <c r="F963" s="6"/>
    </row>
    <row r="964" spans="2:6">
      <c r="B964" s="6"/>
      <c r="F964" s="6"/>
    </row>
    <row r="965" spans="2:6">
      <c r="B965" s="6"/>
      <c r="F965" s="6"/>
    </row>
    <row r="966" spans="2:6">
      <c r="B966" s="6"/>
      <c r="F966" s="6"/>
    </row>
    <row r="967" spans="2:6">
      <c r="B967" s="6"/>
      <c r="F967" s="6"/>
    </row>
    <row r="968" spans="2:6">
      <c r="B968" s="6"/>
      <c r="F968" s="6"/>
    </row>
    <row r="969" spans="2:6">
      <c r="B969" s="6"/>
      <c r="F969" s="6"/>
    </row>
    <row r="970" spans="2:6">
      <c r="B970" s="6"/>
      <c r="F970" s="6"/>
    </row>
    <row r="971" spans="2:6">
      <c r="B971" s="6"/>
      <c r="F971" s="6"/>
    </row>
    <row r="972" spans="2:6">
      <c r="B972" s="6"/>
      <c r="F972" s="6"/>
    </row>
    <row r="973" spans="2:6">
      <c r="B973" s="6"/>
      <c r="F973" s="6"/>
    </row>
    <row r="974" spans="2:6">
      <c r="B974" s="6"/>
      <c r="F974" s="6"/>
    </row>
    <row r="975" spans="2:6">
      <c r="B975" s="6"/>
      <c r="F975" s="6"/>
    </row>
    <row r="976" spans="2:6">
      <c r="B976" s="6"/>
      <c r="F976" s="6"/>
    </row>
    <row r="977" spans="2:6">
      <c r="B977" s="6"/>
      <c r="F977" s="6"/>
    </row>
    <row r="978" spans="2:6">
      <c r="B978" s="6"/>
      <c r="F978" s="6"/>
    </row>
    <row r="979" spans="2:6">
      <c r="B979" s="6"/>
      <c r="F979" s="6"/>
    </row>
    <row r="980" spans="2:6">
      <c r="B980" s="6"/>
      <c r="F980" s="6"/>
    </row>
    <row r="981" spans="2:6">
      <c r="B981" s="6"/>
      <c r="F981" s="6"/>
    </row>
    <row r="982" spans="2:6">
      <c r="B982" s="6"/>
      <c r="F982" s="6"/>
    </row>
    <row r="983" spans="2:6">
      <c r="B983" s="6"/>
      <c r="F983" s="6"/>
    </row>
    <row r="984" spans="2:6">
      <c r="B984" s="6"/>
      <c r="F984" s="6"/>
    </row>
    <row r="985" spans="2:6">
      <c r="B985" s="6"/>
      <c r="F985" s="6"/>
    </row>
    <row r="986" spans="2:6">
      <c r="B986" s="6"/>
      <c r="F986" s="6"/>
    </row>
    <row r="987" spans="2:6">
      <c r="B987" s="6"/>
      <c r="F987" s="6"/>
    </row>
    <row r="988" spans="2:6">
      <c r="B988" s="6"/>
      <c r="F988" s="6"/>
    </row>
    <row r="989" spans="2:6">
      <c r="B989" s="6"/>
      <c r="F989" s="6"/>
    </row>
    <row r="990" spans="2:6">
      <c r="B990" s="6"/>
      <c r="F990" s="6"/>
    </row>
    <row r="991" spans="2:6">
      <c r="B991" s="6"/>
      <c r="F991" s="6"/>
    </row>
    <row r="992" spans="2:6">
      <c r="B992" s="6"/>
      <c r="F992" s="6"/>
    </row>
    <row r="993" spans="2:6">
      <c r="B993" s="6"/>
      <c r="F993" s="6"/>
    </row>
    <row r="994" spans="2:6">
      <c r="B994" s="6"/>
      <c r="F994" s="6"/>
    </row>
    <row r="995" spans="2:6">
      <c r="B995" s="6"/>
      <c r="F995" s="6"/>
    </row>
    <row r="996" spans="2:6">
      <c r="B996" s="6"/>
      <c r="F996" s="6"/>
    </row>
    <row r="997" spans="2:6">
      <c r="B997" s="6"/>
      <c r="F997" s="6"/>
    </row>
    <row r="998" spans="2:6">
      <c r="B998" s="6"/>
      <c r="F998" s="6"/>
    </row>
    <row r="999" spans="2:6">
      <c r="B999" s="6"/>
      <c r="F999" s="6"/>
    </row>
    <row r="1000" spans="2:6">
      <c r="B1000" s="6"/>
      <c r="F1000" s="6"/>
    </row>
    <row r="1001" spans="2:6">
      <c r="B1001" s="6"/>
      <c r="F1001" s="6"/>
    </row>
    <row r="1002" spans="2:6">
      <c r="B1002" s="6"/>
      <c r="F1002" s="6"/>
    </row>
    <row r="1003" spans="2:6">
      <c r="B1003" s="6"/>
      <c r="F1003" s="6"/>
    </row>
    <row r="1004" spans="2:6">
      <c r="B1004" s="6"/>
      <c r="F1004" s="6"/>
    </row>
    <row r="1005" spans="2:6">
      <c r="B1005" s="6"/>
      <c r="F1005" s="6"/>
    </row>
    <row r="1006" spans="2:6">
      <c r="B1006" s="6"/>
      <c r="F1006" s="6"/>
    </row>
    <row r="1007" spans="2:6">
      <c r="B1007" s="6"/>
      <c r="F1007" s="6"/>
    </row>
    <row r="1008" spans="2:6">
      <c r="B1008" s="6"/>
      <c r="F1008" s="6"/>
    </row>
    <row r="1009" spans="2:6">
      <c r="B1009" s="6"/>
      <c r="F1009" s="6"/>
    </row>
    <row r="1010" spans="2:6">
      <c r="B1010" s="6"/>
      <c r="F1010" s="6"/>
    </row>
    <row r="1011" spans="2:6">
      <c r="B1011" s="6"/>
      <c r="F1011" s="6"/>
    </row>
    <row r="1012" spans="2:6">
      <c r="B1012" s="6"/>
      <c r="F1012" s="6"/>
    </row>
    <row r="1013" spans="2:6">
      <c r="B1013" s="6"/>
      <c r="F1013" s="6"/>
    </row>
    <row r="1014" spans="2:6">
      <c r="B1014" s="6"/>
      <c r="F1014" s="6"/>
    </row>
    <row r="1015" spans="2:6">
      <c r="B1015" s="6"/>
      <c r="F1015" s="6"/>
    </row>
    <row r="1016" spans="2:6">
      <c r="B1016" s="6"/>
      <c r="F1016" s="6"/>
    </row>
    <row r="1017" spans="2:6">
      <c r="B1017" s="6"/>
      <c r="F1017" s="6"/>
    </row>
    <row r="1018" spans="2:6">
      <c r="B1018" s="6"/>
      <c r="F1018" s="6"/>
    </row>
    <row r="1019" spans="2:6">
      <c r="B1019" s="6"/>
      <c r="F1019" s="6"/>
    </row>
    <row r="1020" spans="2:6">
      <c r="B1020" s="6"/>
      <c r="F1020" s="6"/>
    </row>
    <row r="1021" spans="2:6">
      <c r="B1021" s="6"/>
      <c r="F1021" s="6"/>
    </row>
    <row r="1022" spans="2:6">
      <c r="B1022" s="6"/>
      <c r="F1022" s="6"/>
    </row>
    <row r="1023" spans="2:6">
      <c r="B1023" s="6"/>
      <c r="F1023" s="6"/>
    </row>
    <row r="1024" spans="2:6">
      <c r="B1024" s="6"/>
      <c r="F1024" s="6"/>
    </row>
    <row r="1025" spans="2:6">
      <c r="B1025" s="6"/>
      <c r="F1025" s="6"/>
    </row>
    <row r="1026" spans="2:6">
      <c r="B1026" s="6"/>
      <c r="F1026" s="6"/>
    </row>
    <row r="1027" spans="2:6">
      <c r="B1027" s="6"/>
      <c r="F1027" s="6"/>
    </row>
    <row r="1028" spans="2:6">
      <c r="B1028" s="6"/>
      <c r="F1028" s="6"/>
    </row>
    <row r="1029" spans="2:6">
      <c r="B1029" s="6"/>
      <c r="F1029" s="6"/>
    </row>
    <row r="1030" spans="2:6">
      <c r="B1030" s="6"/>
      <c r="F1030" s="6"/>
    </row>
    <row r="1031" spans="2:6">
      <c r="B1031" s="6"/>
      <c r="F1031" s="6"/>
    </row>
    <row r="1032" spans="2:6">
      <c r="B1032" s="6"/>
      <c r="F1032" s="6"/>
    </row>
    <row r="1033" spans="2:6">
      <c r="B1033" s="6"/>
      <c r="F1033" s="6"/>
    </row>
    <row r="1034" spans="2:6">
      <c r="B1034" s="6"/>
      <c r="F1034" s="6"/>
    </row>
    <row r="1035" spans="2:6">
      <c r="B1035" s="6"/>
      <c r="F1035" s="6"/>
    </row>
    <row r="1036" spans="2:6">
      <c r="B1036" s="6"/>
      <c r="F1036" s="6"/>
    </row>
    <row r="1037" spans="2:6">
      <c r="B1037" s="6"/>
      <c r="F1037" s="6"/>
    </row>
    <row r="1038" spans="2:6">
      <c r="B1038" s="6"/>
      <c r="F1038" s="6"/>
    </row>
    <row r="1039" spans="2:6">
      <c r="B1039" s="6"/>
      <c r="F1039" s="6"/>
    </row>
    <row r="1040" spans="2:6">
      <c r="B1040" s="6"/>
      <c r="F1040" s="6"/>
    </row>
    <row r="1041" spans="2:6">
      <c r="B1041" s="6"/>
      <c r="F1041" s="6"/>
    </row>
    <row r="1042" spans="2:6">
      <c r="B1042" s="6"/>
      <c r="F1042" s="6"/>
    </row>
    <row r="1043" spans="2:6">
      <c r="B1043" s="6"/>
      <c r="F1043" s="6"/>
    </row>
    <row r="1044" spans="2:6">
      <c r="B1044" s="6"/>
      <c r="F1044" s="6"/>
    </row>
    <row r="1045" spans="2:6">
      <c r="B1045" s="6"/>
      <c r="F1045" s="6"/>
    </row>
    <row r="1046" spans="2:6">
      <c r="B1046" s="6"/>
      <c r="F1046" s="6"/>
    </row>
    <row r="1047" spans="2:6">
      <c r="B1047" s="6"/>
      <c r="F1047" s="6"/>
    </row>
    <row r="1048" spans="2:6">
      <c r="B1048" s="6"/>
      <c r="F1048" s="6"/>
    </row>
    <row r="1049" spans="2:6">
      <c r="B1049" s="6"/>
      <c r="F1049" s="6"/>
    </row>
    <row r="1050" spans="2:6">
      <c r="B1050" s="6"/>
      <c r="F1050" s="6"/>
    </row>
    <row r="1051" spans="2:6">
      <c r="B1051" s="6"/>
      <c r="F1051" s="6"/>
    </row>
    <row r="1052" spans="2:6">
      <c r="B1052" s="6"/>
      <c r="F1052" s="6"/>
    </row>
    <row r="1053" spans="2:6">
      <c r="B1053" s="6"/>
      <c r="F1053" s="6"/>
    </row>
    <row r="1054" spans="2:6">
      <c r="B1054" s="6"/>
      <c r="F1054" s="6"/>
    </row>
    <row r="1055" spans="2:6">
      <c r="B1055" s="6"/>
      <c r="F1055" s="6"/>
    </row>
    <row r="1056" spans="2:6">
      <c r="B1056" s="6"/>
      <c r="F1056" s="6"/>
    </row>
    <row r="1057" spans="2:6">
      <c r="B1057" s="6"/>
      <c r="F1057" s="6"/>
    </row>
    <row r="1058" spans="2:6">
      <c r="B1058" s="6"/>
      <c r="F1058" s="6"/>
    </row>
    <row r="1059" spans="2:6">
      <c r="B1059" s="6"/>
      <c r="F1059" s="6"/>
    </row>
    <row r="1060" spans="2:6">
      <c r="B1060" s="6"/>
      <c r="F1060" s="6"/>
    </row>
    <row r="1061" spans="2:6">
      <c r="B1061" s="6"/>
      <c r="F1061" s="6"/>
    </row>
    <row r="1062" spans="2:6">
      <c r="B1062" s="6"/>
      <c r="F1062" s="6"/>
    </row>
    <row r="1063" spans="2:6">
      <c r="B1063" s="6"/>
      <c r="F1063" s="6"/>
    </row>
    <row r="1064" spans="2:6">
      <c r="B1064" s="6"/>
      <c r="F1064" s="6"/>
    </row>
    <row r="1065" spans="2:6">
      <c r="B1065" s="6"/>
      <c r="F1065" s="6"/>
    </row>
    <row r="1066" spans="2:6">
      <c r="B1066" s="6"/>
      <c r="F1066" s="6"/>
    </row>
    <row r="1067" spans="2:6">
      <c r="B1067" s="6"/>
      <c r="F1067" s="6"/>
    </row>
    <row r="1068" spans="2:6">
      <c r="B1068" s="6"/>
      <c r="F1068" s="6"/>
    </row>
    <row r="1069" spans="2:6">
      <c r="B1069" s="6"/>
      <c r="F1069" s="6"/>
    </row>
    <row r="1070" spans="2:6">
      <c r="B1070" s="6"/>
      <c r="F1070" s="6"/>
    </row>
    <row r="1071" spans="2:6">
      <c r="B1071" s="6"/>
      <c r="F1071" s="6"/>
    </row>
    <row r="1072" spans="2:6">
      <c r="B1072" s="6"/>
      <c r="F1072" s="6"/>
    </row>
    <row r="1073" spans="2:6">
      <c r="B1073" s="6"/>
      <c r="F1073" s="6"/>
    </row>
    <row r="1074" spans="2:6">
      <c r="B1074" s="6"/>
      <c r="F1074" s="6"/>
    </row>
    <row r="1075" spans="2:6">
      <c r="B1075" s="6"/>
      <c r="F1075" s="6"/>
    </row>
    <row r="1076" spans="2:6">
      <c r="B1076" s="6"/>
      <c r="F1076" s="6"/>
    </row>
    <row r="1077" spans="2:6">
      <c r="B1077" s="6"/>
      <c r="F1077" s="6"/>
    </row>
    <row r="1078" spans="2:6">
      <c r="B1078" s="6"/>
      <c r="F1078" s="6"/>
    </row>
    <row r="1079" spans="2:6">
      <c r="B1079" s="6"/>
      <c r="F1079" s="6"/>
    </row>
    <row r="1080" spans="2:6">
      <c r="B1080" s="6"/>
      <c r="F1080" s="6"/>
    </row>
    <row r="1081" spans="2:6">
      <c r="B1081" s="6"/>
      <c r="F1081" s="6"/>
    </row>
    <row r="1082" spans="2:6">
      <c r="B1082" s="6"/>
      <c r="F1082" s="6"/>
    </row>
    <row r="1083" spans="2:6">
      <c r="B1083" s="6"/>
      <c r="F1083" s="6"/>
    </row>
    <row r="1084" spans="2:6">
      <c r="B1084" s="6"/>
      <c r="F1084" s="6"/>
    </row>
    <row r="1085" spans="2:6">
      <c r="B1085" s="6"/>
      <c r="F1085" s="6"/>
    </row>
    <row r="1086" spans="2:6">
      <c r="B1086" s="6"/>
      <c r="F1086" s="6"/>
    </row>
    <row r="1087" spans="2:6">
      <c r="B1087" s="6"/>
      <c r="F1087" s="6"/>
    </row>
    <row r="1088" spans="2:6">
      <c r="B1088" s="6"/>
      <c r="F1088" s="6"/>
    </row>
    <row r="1089" spans="2:6">
      <c r="B1089" s="6"/>
      <c r="F1089" s="6"/>
    </row>
    <row r="1090" spans="2:6">
      <c r="B1090" s="6"/>
      <c r="F1090" s="6"/>
    </row>
    <row r="1091" spans="2:6">
      <c r="B1091" s="6"/>
      <c r="F1091" s="6"/>
    </row>
    <row r="1092" spans="2:6">
      <c r="B1092" s="6"/>
      <c r="F1092" s="6"/>
    </row>
    <row r="1093" spans="2:6">
      <c r="B1093" s="6"/>
      <c r="F1093" s="6"/>
    </row>
    <row r="1094" spans="2:6">
      <c r="B1094" s="6"/>
      <c r="F1094" s="6"/>
    </row>
    <row r="1095" spans="2:6">
      <c r="B1095" s="6"/>
      <c r="F1095" s="6"/>
    </row>
    <row r="1096" spans="2:6">
      <c r="B1096" s="6"/>
      <c r="F1096" s="6"/>
    </row>
    <row r="1097" spans="2:6">
      <c r="B1097" s="6"/>
      <c r="F1097" s="6"/>
    </row>
    <row r="1098" spans="2:6">
      <c r="B1098" s="6"/>
      <c r="F1098" s="6"/>
    </row>
    <row r="1099" spans="2:6">
      <c r="B1099" s="6"/>
      <c r="F1099" s="6"/>
    </row>
    <row r="1100" spans="2:6">
      <c r="B1100" s="6"/>
      <c r="F1100" s="6"/>
    </row>
    <row r="1101" spans="2:6">
      <c r="B1101" s="6"/>
      <c r="F1101" s="6"/>
    </row>
    <row r="1102" spans="2:6">
      <c r="B1102" s="6"/>
      <c r="F1102" s="6"/>
    </row>
    <row r="1103" spans="2:6">
      <c r="B1103" s="6"/>
      <c r="F1103" s="6"/>
    </row>
    <row r="1104" spans="2:6">
      <c r="B1104" s="6"/>
      <c r="F1104" s="6"/>
    </row>
    <row r="1105" spans="2:6">
      <c r="B1105" s="6"/>
      <c r="F1105" s="6"/>
    </row>
    <row r="1106" spans="2:6">
      <c r="B1106" s="6"/>
      <c r="F1106" s="6"/>
    </row>
    <row r="1107" spans="2:6">
      <c r="B1107" s="6"/>
      <c r="F1107" s="6"/>
    </row>
    <row r="1108" spans="2:6">
      <c r="B1108" s="6"/>
      <c r="F1108" s="6"/>
    </row>
    <row r="1109" spans="2:6">
      <c r="B1109" s="6"/>
      <c r="F1109" s="6"/>
    </row>
    <row r="1110" spans="2:6">
      <c r="B1110" s="6"/>
      <c r="F1110" s="6"/>
    </row>
    <row r="1111" spans="2:6">
      <c r="B1111" s="6"/>
      <c r="F1111" s="6"/>
    </row>
    <row r="1112" spans="2:6">
      <c r="B1112" s="6"/>
      <c r="F1112" s="6"/>
    </row>
    <row r="1113" spans="2:6">
      <c r="B1113" s="6"/>
      <c r="F1113" s="6"/>
    </row>
    <row r="1114" spans="2:6">
      <c r="B1114" s="6"/>
      <c r="F1114" s="6"/>
    </row>
    <row r="1115" spans="2:6">
      <c r="B1115" s="6"/>
      <c r="F1115" s="6"/>
    </row>
    <row r="1116" spans="2:6">
      <c r="B1116" s="6"/>
      <c r="F1116" s="6"/>
    </row>
    <row r="1117" spans="2:6">
      <c r="B1117" s="6"/>
      <c r="F1117" s="6"/>
    </row>
    <row r="1118" spans="2:6">
      <c r="B1118" s="6"/>
      <c r="F1118" s="6"/>
    </row>
    <row r="1119" spans="2:6">
      <c r="B1119" s="6"/>
      <c r="F1119" s="6"/>
    </row>
    <row r="1120" spans="2:6">
      <c r="B1120" s="6"/>
      <c r="F1120" s="6"/>
    </row>
    <row r="1121" spans="2:6">
      <c r="B1121" s="6"/>
      <c r="F1121" s="6"/>
    </row>
    <row r="1122" spans="2:6">
      <c r="B1122" s="6"/>
      <c r="F1122" s="6"/>
    </row>
    <row r="1123" spans="2:6">
      <c r="B1123" s="6"/>
      <c r="F1123" s="6"/>
    </row>
    <row r="1124" spans="2:6">
      <c r="B1124" s="6"/>
      <c r="F1124" s="6"/>
    </row>
    <row r="1125" spans="2:6">
      <c r="B1125" s="6"/>
      <c r="F1125" s="6"/>
    </row>
    <row r="1126" spans="2:6">
      <c r="B1126" s="6"/>
      <c r="F1126" s="6"/>
    </row>
    <row r="1127" spans="2:6">
      <c r="B1127" s="6"/>
      <c r="F1127" s="6"/>
    </row>
    <row r="1128" spans="2:6">
      <c r="B1128" s="6"/>
      <c r="F1128" s="6"/>
    </row>
    <row r="1129" spans="2:6">
      <c r="B1129" s="6"/>
      <c r="F1129" s="6"/>
    </row>
    <row r="1130" spans="2:6">
      <c r="B1130" s="6"/>
      <c r="F1130" s="6"/>
    </row>
    <row r="1131" spans="2:6">
      <c r="B1131" s="6"/>
      <c r="F1131" s="6"/>
    </row>
    <row r="1132" spans="2:6">
      <c r="B1132" s="6"/>
      <c r="F1132" s="6"/>
    </row>
    <row r="1133" spans="2:6">
      <c r="B1133" s="6"/>
      <c r="F1133" s="6"/>
    </row>
    <row r="1134" spans="2:6">
      <c r="B1134" s="6"/>
      <c r="F1134" s="6"/>
    </row>
    <row r="1135" spans="2:6">
      <c r="B1135" s="6"/>
      <c r="F1135" s="6"/>
    </row>
    <row r="1136" spans="2:6">
      <c r="B1136" s="6"/>
      <c r="F1136" s="6"/>
    </row>
    <row r="1137" spans="2:6">
      <c r="B1137" s="6"/>
      <c r="F1137" s="6"/>
    </row>
    <row r="1138" spans="2:6">
      <c r="B1138" s="6"/>
      <c r="F1138" s="6"/>
    </row>
    <row r="1139" spans="2:6">
      <c r="B1139" s="6"/>
      <c r="F1139" s="6"/>
    </row>
  </sheetData>
  <phoneticPr fontId="8" type="noConversion"/>
  <hyperlinks>
    <hyperlink ref="P18" r:id="rId1" display="http://www.bav-astro.de/sfs/BAVM_link.php?BAVMnr=15"/>
    <hyperlink ref="P19" r:id="rId2" display="http://www.bav-astro.de/sfs/BAVM_link.php?BAVMnr=15"/>
    <hyperlink ref="P161" r:id="rId3" display="http://www.bav-astro.de/sfs/BAVM_link.php?BAVMnr=15"/>
    <hyperlink ref="P20" r:id="rId4" display="http://www.bav-astro.de/sfs/BAVM_link.php?BAVMnr=15"/>
    <hyperlink ref="P162" r:id="rId5" display="http://www.bav-astro.de/sfs/BAVM_link.php?BAVMnr=15"/>
    <hyperlink ref="P163" r:id="rId6" display="http://www.bav-astro.de/sfs/BAVM_link.php?BAVMnr=15"/>
    <hyperlink ref="P21" r:id="rId7" display="http://www.bav-astro.de/sfs/BAVM_link.php?BAVMnr=15"/>
    <hyperlink ref="P164" r:id="rId8" display="http://www.bav-astro.de/sfs/BAVM_link.php?BAVMnr=15"/>
    <hyperlink ref="P165" r:id="rId9" display="http://www.bav-astro.de/sfs/BAVM_link.php?BAVMnr=15"/>
    <hyperlink ref="P22" r:id="rId10" display="http://www.bav-astro.de/sfs/BAVM_link.php?BAVMnr=15"/>
    <hyperlink ref="P166" r:id="rId11" display="http://www.bav-astro.de/sfs/BAVM_link.php?BAVMnr=15"/>
    <hyperlink ref="P167" r:id="rId12" display="http://www.bav-astro.de/sfs/BAVM_link.php?BAVMnr=15"/>
    <hyperlink ref="P168" r:id="rId13" display="http://www.bav-astro.de/sfs/BAVM_link.php?BAVMnr=15"/>
    <hyperlink ref="P23" r:id="rId14" display="http://www.bav-astro.de/sfs/BAVM_link.php?BAVMnr=15"/>
    <hyperlink ref="P169" r:id="rId15" display="http://www.bav-astro.de/sfs/BAVM_link.php?BAVMnr=15"/>
    <hyperlink ref="P24" r:id="rId16" display="http://www.bav-astro.de/sfs/BAVM_link.php?BAVMnr=15"/>
    <hyperlink ref="P170" r:id="rId17" display="http://www.bav-astro.de/sfs/BAVM_link.php?BAVMnr=15"/>
    <hyperlink ref="P171" r:id="rId18" display="http://www.bav-astro.de/sfs/BAVM_link.php?BAVMnr=15"/>
    <hyperlink ref="P25" r:id="rId19" display="http://www.bav-astro.de/sfs/BAVM_link.php?BAVMnr=18"/>
    <hyperlink ref="P26" r:id="rId20" display="http://www.konkoly.hu/cgi-bin/IBVS?1029"/>
    <hyperlink ref="P27" r:id="rId21" display="http://www.konkoly.hu/cgi-bin/IBVS?1029"/>
    <hyperlink ref="P28" r:id="rId22" display="http://www.konkoly.hu/cgi-bin/IBVS?1029"/>
    <hyperlink ref="P29" r:id="rId23" display="http://www.konkoly.hu/cgi-bin/IBVS?1029"/>
    <hyperlink ref="P30" r:id="rId24" display="http://www.bav-astro.de/sfs/BAVM_link.php?BAVMnr=18"/>
    <hyperlink ref="P175" r:id="rId25" display="http://www.bav-astro.de/sfs/BAVM_link.php?BAVMnr=23"/>
    <hyperlink ref="P31" r:id="rId26" display="http://www.bav-astro.de/sfs/BAVM_link.php?BAVMnr=23"/>
    <hyperlink ref="P32" r:id="rId27" display="http://www.bav-astro.de/sfs/BAVM_link.php?BAVMnr=23"/>
    <hyperlink ref="P33" r:id="rId28" display="http://www.bav-astro.de/sfs/BAVM_link.php?BAVMnr=23"/>
    <hyperlink ref="P34" r:id="rId29" display="http://www.bav-astro.de/sfs/BAVM_link.php?BAVMnr=23"/>
    <hyperlink ref="P176" r:id="rId30" display="http://www.bav-astro.de/sfs/BAVM_link.php?BAVMnr=25"/>
    <hyperlink ref="P177" r:id="rId31" display="http://www.bav-astro.de/sfs/BAVM_link.php?BAVMnr=25"/>
    <hyperlink ref="P178" r:id="rId32" display="http://www.bav-astro.de/sfs/BAVM_link.php?BAVMnr=26"/>
    <hyperlink ref="P179" r:id="rId33" display="http://www.bav-astro.de/sfs/BAVM_link.php?BAVMnr=26"/>
    <hyperlink ref="P180" r:id="rId34" display="http://www.bav-astro.de/sfs/BAVM_link.php?BAVMnr=28"/>
    <hyperlink ref="P182" r:id="rId35" display="http://www.bav-astro.de/sfs/BAVM_link.php?BAVMnr=28"/>
    <hyperlink ref="P44" r:id="rId36" display="http://www.konkoly.hu/cgi-bin/IBVS?1029"/>
    <hyperlink ref="P184" r:id="rId37" display="http://www.bav-astro.de/sfs/BAVM_link.php?BAVMnr=28"/>
    <hyperlink ref="P185" r:id="rId38" display="http://www.bav-astro.de/sfs/BAVM_link.php?BAVMnr=31"/>
    <hyperlink ref="P186" r:id="rId39" display="http://www.bav-astro.de/sfs/BAVM_link.php?BAVMnr=31"/>
    <hyperlink ref="P187" r:id="rId40" display="http://www.bav-astro.de/sfs/BAVM_link.php?BAVMnr=34"/>
    <hyperlink ref="P67" r:id="rId41" display="http://www.bav-astro.de/sfs/BAVM_link.php?BAVMnr=34"/>
    <hyperlink ref="P70" r:id="rId42" display="http://www.bav-astro.de/sfs/BAVM_link.php?BAVMnr=38"/>
    <hyperlink ref="P77" r:id="rId43" display="http://www.bav-astro.de/sfs/BAVM_link.php?BAVMnr=43"/>
    <hyperlink ref="P78" r:id="rId44" display="http://www.bav-astro.de/sfs/BAVM_link.php?BAVMnr=43"/>
    <hyperlink ref="P82" r:id="rId45" display="http://www.bav-astro.de/sfs/BAVM_link.php?BAVMnr=46"/>
    <hyperlink ref="P86" r:id="rId46" display="http://www.konkoly.hu/cgi-bin/IBVS?3206"/>
    <hyperlink ref="P88" r:id="rId47" display="http://www.konkoly.hu/cgi-bin/IBVS?3206"/>
    <hyperlink ref="P89" r:id="rId48" display="http://www.bav-astro.de/sfs/BAVM_link.php?BAVMnr=50"/>
    <hyperlink ref="P91" r:id="rId49" display="http://www.konkoly.hu/cgi-bin/IBVS?3206"/>
    <hyperlink ref="P94" r:id="rId50" display="http://www.bav-astro.de/sfs/BAVM_link.php?BAVMnr=56"/>
    <hyperlink ref="P189" r:id="rId51" display="http://www.konkoly.hu/cgi-bin/IBVS?3593"/>
    <hyperlink ref="P99" r:id="rId52" display="http://www.bav-astro.de/sfs/BAVM_link.php?BAVMnr=60"/>
    <hyperlink ref="P100" r:id="rId53" display="http://www.bav-astro.de/sfs/BAVM_link.php?BAVMnr=60"/>
    <hyperlink ref="P103" r:id="rId54" display="http://www.bav-astro.de/sfs/BAVM_link.php?BAVMnr=62"/>
    <hyperlink ref="P105" r:id="rId55" display="http://www.bav-astro.de/sfs/BAVM_link.php?BAVMnr=68"/>
    <hyperlink ref="P106" r:id="rId56" display="http://www.bav-astro.de/sfs/BAVM_link.php?BAVMnr=79"/>
    <hyperlink ref="P111" r:id="rId57" display="http://www.konkoly.hu/cgi-bin/IBVS?4399"/>
    <hyperlink ref="P112" r:id="rId58" display="http://www.konkoly.hu/cgi-bin/IBVS?4399"/>
    <hyperlink ref="P200" r:id="rId59" display="http://www.bav-astro.de/sfs/BAVM_link.php?BAVMnr=131"/>
    <hyperlink ref="P113" r:id="rId60" display="http://www.bav-astro.de/sfs/BAVM_link.php?BAVMnr=113"/>
    <hyperlink ref="P114" r:id="rId61" display="http://www.bav-astro.de/sfs/BAVM_link.php?BAVMnr=113"/>
    <hyperlink ref="P115" r:id="rId62" display="http://www.bav-astro.de/sfs/BAVM_link.php?BAVMnr=113"/>
    <hyperlink ref="P116" r:id="rId63" display="http://www.bav-astro.de/sfs/BAVM_link.php?BAVMnr=113"/>
    <hyperlink ref="P117" r:id="rId64" display="http://www.bav-astro.de/sfs/BAVM_link.php?BAVMnr=113"/>
    <hyperlink ref="P118" r:id="rId65" display="http://www.bav-astro.de/sfs/BAVM_link.php?BAVMnr=113"/>
    <hyperlink ref="P201" r:id="rId66" display="http://www.konkoly.hu/cgi-bin/IBVS?4751"/>
    <hyperlink ref="P202" r:id="rId67" display="http://www.konkoly.hu/cgi-bin/IBVS?4751"/>
    <hyperlink ref="P203" r:id="rId68" display="http://www.konkoly.hu/cgi-bin/IBVS?4751"/>
    <hyperlink ref="P204" r:id="rId69" display="http://www.bav-astro.de/sfs/BAVM_link.php?BAVMnr=122"/>
    <hyperlink ref="P205" r:id="rId70" display="http://www.konkoly.hu/cgi-bin/IBVS?4941"/>
    <hyperlink ref="P206" r:id="rId71" display="http://www.konkoly.hu/cgi-bin/IBVS?4941"/>
    <hyperlink ref="P207" r:id="rId72" display="http://www.bav-astro.de/sfs/BAVM_link.php?BAVMnr=131"/>
    <hyperlink ref="P208" r:id="rId73" display="http://www.bav-astro.de/sfs/BAVM_link.php?BAVMnr=143"/>
    <hyperlink ref="P209" r:id="rId74" display="http://var.astro.cz/oejv/issues/oejv0074.pdf"/>
    <hyperlink ref="P210" r:id="rId75" display="http://www.konkoly.hu/cgi-bin/IBVS?5069"/>
    <hyperlink ref="P211" r:id="rId76" display="http://www.konkoly.hu/cgi-bin/IBVS?5069"/>
    <hyperlink ref="P119" r:id="rId77" display="http://www.konkoly.hu/cgi-bin/IBVS?5300"/>
    <hyperlink ref="P212" r:id="rId78" display="http://vsolj.cetus-net.org/no40.pdf"/>
    <hyperlink ref="P213" r:id="rId79" display="http://www.bav-astro.de/sfs/BAVM_link.php?BAVMnr=154"/>
    <hyperlink ref="P120" r:id="rId80" display="http://www.konkoly.hu/cgi-bin/IBVS?5341"/>
    <hyperlink ref="P121" r:id="rId81" display="http://www.konkoly.hu/cgi-bin/IBVS?5341"/>
    <hyperlink ref="P122" r:id="rId82" display="http://www.konkoly.hu/cgi-bin/IBVS?5341"/>
    <hyperlink ref="P123" r:id="rId83" display="http://www.bav-astro.de/sfs/BAVM_link.php?BAVMnr=158"/>
    <hyperlink ref="P124" r:id="rId84" display="http://www.bav-astro.de/sfs/BAVM_link.php?BAVMnr=158"/>
    <hyperlink ref="P125" r:id="rId85" display="http://www.bav-astro.de/sfs/BAVM_link.php?BAVMnr=172"/>
    <hyperlink ref="P126" r:id="rId86" display="http://www.konkoly.hu/cgi-bin/IBVS?5502"/>
    <hyperlink ref="P214" r:id="rId87" display="http://vsolj.cetus-net.org/no42.pdf"/>
    <hyperlink ref="P127" r:id="rId88" display="http://www.konkoly.hu/cgi-bin/IBVS?5784"/>
    <hyperlink ref="P215" r:id="rId89" display="http://www.bav-astro.de/sfs/BAVM_link.php?BAVMnr=171"/>
    <hyperlink ref="P128" r:id="rId90" display="http://www.konkoly.hu/cgi-bin/IBVS?5588"/>
    <hyperlink ref="P129" r:id="rId91" display="http://www.konkoly.hu/cgi-bin/IBVS?5588"/>
    <hyperlink ref="P130" r:id="rId92" display="http://www.bav-astro.de/sfs/BAVM_link.php?BAVMnr=172"/>
    <hyperlink ref="P131" r:id="rId93" display="http://www.bav-astro.de/sfs/BAVM_link.php?BAVMnr=173"/>
    <hyperlink ref="P132" r:id="rId94" display="http://var.astro.cz/oejv/issues/oejv0074.pdf"/>
    <hyperlink ref="P133" r:id="rId95" display="http://www.konkoly.hu/cgi-bin/IBVS?5843"/>
    <hyperlink ref="P134" r:id="rId96" display="http://www.konkoly.hu/cgi-bin/IBVS?5741"/>
    <hyperlink ref="P135" r:id="rId97" display="http://www.bav-astro.de/sfs/BAVM_link.php?BAVMnr=173"/>
    <hyperlink ref="P136" r:id="rId98" display="http://www.bav-astro.de/sfs/BAVM_link.php?BAVMnr=173"/>
    <hyperlink ref="P137" r:id="rId99" display="http://www.konkoly.hu/cgi-bin/IBVS?5677"/>
    <hyperlink ref="P138" r:id="rId100" display="http://www.bav-astro.de/sfs/BAVM_link.php?BAVMnr=173"/>
    <hyperlink ref="P139" r:id="rId101" display="http://www.bav-astro.de/sfs/BAVM_link.php?BAVMnr=174"/>
    <hyperlink ref="P140" r:id="rId102" display="http://var.astro.cz/oejv/issues/oejv0074.pdf"/>
    <hyperlink ref="P141" r:id="rId103" display="http://www.konkoly.hu/cgi-bin/IBVS?5741"/>
    <hyperlink ref="P142" r:id="rId104" display="http://www.konkoly.hu/cgi-bin/IBVS?5754"/>
    <hyperlink ref="P216" r:id="rId105" display="http://vsolj.cetus-net.org/no45.pdf"/>
    <hyperlink ref="P143" r:id="rId106" display="http://www.bav-astro.de/sfs/BAVM_link.php?BAVMnr=186"/>
    <hyperlink ref="P217" r:id="rId107" display="http://www.bav-astro.de/sfs/BAVM_link.php?BAVMnr=203"/>
    <hyperlink ref="P144" r:id="rId108" display="http://www.konkoly.hu/cgi-bin/IBVS?5887"/>
    <hyperlink ref="P145" r:id="rId109" display="http://www.konkoly.hu/cgi-bin/IBVS?5887"/>
    <hyperlink ref="P146" r:id="rId110" display="http://www.konkoly.hu/cgi-bin/IBVS?5887"/>
    <hyperlink ref="P147" r:id="rId111" display="http://www.konkoly.hu/cgi-bin/IBVS?5887"/>
    <hyperlink ref="P218" r:id="rId112" display="http://var.astro.cz/oejv/issues/oejv0116.pdf"/>
    <hyperlink ref="P148" r:id="rId113" display="http://www.konkoly.hu/cgi-bin/IBVS?5894"/>
    <hyperlink ref="P149" r:id="rId114" display="http://www.bav-astro.de/sfs/BAVM_link.php?BAVMnr=209"/>
    <hyperlink ref="P150" r:id="rId115" display="http://www.konkoly.hu/cgi-bin/IBVS?5980"/>
    <hyperlink ref="P151" r:id="rId116" display="http://www.konkoly.hu/cgi-bin/IBVS?5980"/>
    <hyperlink ref="P219" r:id="rId117" display="http://www.bav-astro.de/sfs/BAVM_link.php?BAVMnr=220"/>
    <hyperlink ref="P220" r:id="rId118" display="http://www.bav-astro.de/sfs/BAVM_link.php?BAVMnr=220"/>
    <hyperlink ref="P152" r:id="rId119" display="http://www.konkoly.hu/cgi-bin/IBVS?5992"/>
    <hyperlink ref="P153" r:id="rId120" display="http://www.konkoly.hu/cgi-bin/IBVS?6011"/>
    <hyperlink ref="P221" r:id="rId121" display="http://vsolj.cetus-net.org/vsoljno56.pdf"/>
    <hyperlink ref="P222" r:id="rId122" display="http://vsolj.cetus-net.org/vsoljno56.pdf"/>
    <hyperlink ref="P154" r:id="rId123" display="http://www.bav-astro.de/sfs/BAVM_link.php?BAVMnr=232"/>
    <hyperlink ref="P155" r:id="rId124" display="http://www.bav-astro.de/sfs/BAVM_link.php?BAVMnr=238"/>
    <hyperlink ref="P156" r:id="rId125" display="http://www.bav-astro.de/sfs/BAVM_link.php?BAVMnr=238"/>
    <hyperlink ref="P157" r:id="rId126" display="http://www.bav-astro.de/sfs/BAVM_link.php?BAVMnr=238"/>
    <hyperlink ref="P158" r:id="rId127" display="http://www.bav-astro.de/sfs/BAVM_link.php?BAVMnr=238"/>
    <hyperlink ref="P223" r:id="rId128" display="http://www.bav-astro.de/sfs/BAVM_link.php?BAVMnr=24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2023-01-11T06:26:07Z</dcterms:modified>
</cp:coreProperties>
</file>