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0ABCBA-6D9A-4770-AE1B-06159B9FA967}" xr6:coauthVersionLast="47" xr6:coauthVersionMax="47" xr10:uidLastSave="{00000000-0000-0000-0000-000000000000}"/>
  <bookViews>
    <workbookView xWindow="13545" yWindow="0" windowWidth="14520" windowHeight="1420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28" i="1"/>
  <c r="F28" i="1" s="1"/>
  <c r="G28" i="1" s="1"/>
  <c r="K28" i="1" s="1"/>
  <c r="Q27" i="1"/>
  <c r="Q29" i="1"/>
  <c r="Q30" i="1"/>
  <c r="Q23" i="1"/>
  <c r="Q26" i="1"/>
  <c r="Q25" i="1"/>
  <c r="Q24" i="1"/>
  <c r="Q22" i="1"/>
  <c r="Q28" i="1"/>
  <c r="C8" i="1"/>
  <c r="E23" i="1"/>
  <c r="F23" i="1"/>
  <c r="G23" i="1" s="1"/>
  <c r="K23" i="1" s="1"/>
  <c r="C9" i="1"/>
  <c r="D9" i="1"/>
  <c r="D8" i="1"/>
  <c r="F16" i="1"/>
  <c r="F17" i="1" s="1"/>
  <c r="C17" i="1"/>
  <c r="Q21" i="1"/>
  <c r="E30" i="1"/>
  <c r="F30" i="1" s="1"/>
  <c r="G30" i="1" s="1"/>
  <c r="K30" i="1" s="1"/>
  <c r="E26" i="1"/>
  <c r="F26" i="1"/>
  <c r="G26" i="1"/>
  <c r="K26" i="1"/>
  <c r="E24" i="1"/>
  <c r="F24" i="1" s="1"/>
  <c r="G24" i="1" s="1"/>
  <c r="K24" i="1" s="1"/>
  <c r="E27" i="1"/>
  <c r="F27" i="1"/>
  <c r="G27" i="1"/>
  <c r="K27" i="1"/>
  <c r="E22" i="1"/>
  <c r="F22" i="1" s="1"/>
  <c r="G22" i="1" s="1"/>
  <c r="K22" i="1" s="1"/>
  <c r="E29" i="1"/>
  <c r="F29" i="1"/>
  <c r="G29" i="1"/>
  <c r="K29" i="1"/>
  <c r="E25" i="1"/>
  <c r="F25" i="1" s="1"/>
  <c r="G25" i="1" s="1"/>
  <c r="K25" i="1" s="1"/>
  <c r="E21" i="1"/>
  <c r="F21" i="1"/>
  <c r="G21" i="1"/>
  <c r="I21" i="1"/>
  <c r="C12" i="1"/>
  <c r="C11" i="1"/>
  <c r="O31" i="1" l="1"/>
  <c r="O33" i="1"/>
  <c r="O32" i="1"/>
  <c r="O35" i="1"/>
  <c r="O34" i="1"/>
  <c r="O29" i="1"/>
  <c r="O27" i="1"/>
  <c r="O25" i="1"/>
  <c r="O24" i="1"/>
  <c r="O28" i="1"/>
  <c r="O23" i="1"/>
  <c r="O22" i="1"/>
  <c r="O26" i="1"/>
  <c r="O21" i="1"/>
  <c r="O30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<sst xmlns="http://schemas.openxmlformats.org/spreadsheetml/2006/main" count="81" uniqueCount="56">
  <si>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</si>
  <si>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</si>
  <si>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</si>
  <si>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</si>
  <si>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</si>
  <si>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</si>
  <si>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</si>
  <si>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</si>
  <si>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</si>
  <si>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</si>
  <si>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</si>
  <si>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</si>
  <si>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</si>
  <si>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</si>
  <si>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</si>
  <si>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</si>
  <si>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</si>
  <si>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</si>
  <si>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</si>
  <si>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</si>
  <si>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</si>
  <si>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</si>
  <si>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</si>
  <si>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</si>
  <si>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</si>
  <si>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</si>
  <si>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</si>
  <si>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</si>
  <si>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</si>
  <si>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</si>
  <si>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</si>
  <si>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</si>
  <si>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</si>
  <si>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</si>
  <si>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</si>
  <si>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</si>
  <si>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</si>
  <si>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</si>
  <si>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</si>
  <si>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</si>
  <si>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</si>
  <si>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CL CrB</t>
  </si>
  <si>
    <t>2017K</t>
  </si>
  <si>
    <t>G2579-1255</t>
  </si>
  <si>
    <t xml:space="preserve">EW        </t>
  </si>
  <si>
    <t>pr_6</t>
  </si>
  <si>
    <t xml:space="preserve">   </t>
  </si>
  <si>
    <t>CL CrB / GSC 2579-1255</t>
  </si>
  <si>
    <t>GCVS</t>
  </si>
  <si>
    <t>IBVS 6196</t>
  </si>
  <si>
    <t>I</t>
  </si>
  <si>
    <t>OEJV 0179</t>
  </si>
  <si>
    <t>II</t>
  </si>
  <si>
    <t>OEJV 0211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</si>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</sst>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165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CrB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E-4CA2-BB06-A6D7F672D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E-4CA2-BB06-A6D7F672D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E-4CA2-BB06-A6D7F672D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-2.440500000375323E-2</c:v>
                </c:pt>
                <c:pt idx="2">
                  <c:v>-2.1874999998544808E-2</c:v>
                </c:pt>
                <c:pt idx="3">
                  <c:v>-2.3180000003776513E-2</c:v>
                </c:pt>
                <c:pt idx="4">
                  <c:v>-2.2425000002840534E-2</c:v>
                </c:pt>
                <c:pt idx="5">
                  <c:v>-2.3530000005848706E-2</c:v>
                </c:pt>
                <c:pt idx="6">
                  <c:v>-2.6470000208064448E-2</c:v>
                </c:pt>
                <c:pt idx="7">
                  <c:v>-2.6600000004691537E-2</c:v>
                </c:pt>
                <c:pt idx="8">
                  <c:v>-2.4735000231885351E-2</c:v>
                </c:pt>
                <c:pt idx="9">
                  <c:v>-2.8880000238132197E-2</c:v>
                </c:pt>
                <c:pt idx="10">
                  <c:v>-4.4880000001285225E-2</c:v>
                </c:pt>
                <c:pt idx="11">
                  <c:v>-4.7144999931333587E-2</c:v>
                </c:pt>
                <c:pt idx="12">
                  <c:v>-4.7674999987066258E-2</c:v>
                </c:pt>
                <c:pt idx="13">
                  <c:v>-4.93099998057005E-2</c:v>
                </c:pt>
                <c:pt idx="14">
                  <c:v>-4.8840000163181685E-2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E-4CA2-BB06-A6D7F672D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E-4CA2-BB06-A6D7F672D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E-4CA2-BB06-A6D7F672D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E-4CA2-BB06-A6D7F672D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8.9959092787942375E-3</c:v>
                </c:pt>
                <c:pt idx="1">
                  <c:v>-2.632942584106945E-2</c:v>
                </c:pt>
                <c:pt idx="2">
                  <c:v>-2.6672437834187834E-2</c:v>
                </c:pt>
                <c:pt idx="3">
                  <c:v>-2.6673417868453887E-2</c:v>
                </c:pt>
                <c:pt idx="4">
                  <c:v>-2.6721439547490466E-2</c:v>
                </c:pt>
                <c:pt idx="5">
                  <c:v>-2.6722419581756519E-2</c:v>
                </c:pt>
                <c:pt idx="6">
                  <c:v>-2.8811852636980526E-2</c:v>
                </c:pt>
                <c:pt idx="7">
                  <c:v>-2.901569976431945E-2</c:v>
                </c:pt>
                <c:pt idx="8">
                  <c:v>-3.1388362722432644E-2</c:v>
                </c:pt>
                <c:pt idx="9">
                  <c:v>-3.191072098623865E-2</c:v>
                </c:pt>
                <c:pt idx="10">
                  <c:v>-4.2138358586762917E-2</c:v>
                </c:pt>
                <c:pt idx="11">
                  <c:v>-4.3131133298274144E-2</c:v>
                </c:pt>
                <c:pt idx="12">
                  <c:v>-4.3137013503870447E-2</c:v>
                </c:pt>
                <c:pt idx="13">
                  <c:v>-4.3143873743732825E-2</c:v>
                </c:pt>
                <c:pt idx="14">
                  <c:v>-4.3149753949329142E-2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E-4CA2-BB06-A6D7F672D3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5E-4CA2-BB06-A6D7F672D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679440"/>
        <c:axId val="1"/>
      </c:scatterChart>
      <c:valAx>
        <c:axId val="57967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67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5E78F9-C705-4D02-52CC-290636911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7" t="s">
        <v>41</v>
      </c>
      <c r="G1" s="3" t="s">
        <v>42</v>
      </c>
      <c r="H1" s="8"/>
      <c r="I1" s="9" t="s">
        <v>43</v>
      </c>
      <c r="J1" s="10" t="s">
        <v>41</v>
      </c>
      <c r="K1" s="11">
        <v>16.100899999999999</v>
      </c>
      <c r="L1" s="5">
        <v>35.573059999999998</v>
      </c>
      <c r="M1" s="6">
        <v>51323.878900000003</v>
      </c>
      <c r="N1" s="6">
        <v>0.31880999999999998</v>
      </c>
      <c r="O1" s="4" t="s">
        <v>44</v>
      </c>
      <c r="P1" s="5">
        <v>12.55</v>
      </c>
      <c r="Q1" s="5">
        <v>12.9</v>
      </c>
      <c r="R1" s="12" t="s">
        <v>45</v>
      </c>
      <c r="S1" s="4" t="s">
        <v>46</v>
      </c>
    </row>
    <row r="2" spans="1:19" s="15" customFormat="1" ht="12.95" customHeight="1" x14ac:dyDescent="0.2">
      <c r="A2" s="15" t="s">
        <v>23</v>
      </c>
      <c r="B2" s="15" t="s">
        <v>44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>
        <v>51323.878900000003</v>
      </c>
      <c r="D4" s="20">
        <v>0.31880999999999998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23">
        <v>51323.878900000003</v>
      </c>
      <c r="D7" s="24" t="s">
        <v>48</v>
      </c>
    </row>
    <row r="8" spans="1:19" s="15" customFormat="1" ht="12.95" customHeight="1" x14ac:dyDescent="0.2">
      <c r="A8" s="15" t="s">
        <v>3</v>
      </c>
      <c r="C8" s="23">
        <f>N1</f>
        <v>0.31880999999999998</v>
      </c>
      <c r="D8" s="24" t="str">
        <f>D7</f>
        <v>GCVS</v>
      </c>
    </row>
    <row r="9" spans="1:19" s="15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19</v>
      </c>
      <c r="D10" s="29" t="s">
        <v>20</v>
      </c>
    </row>
    <row r="11" spans="1:19" s="15" customFormat="1" ht="12.95" customHeight="1" x14ac:dyDescent="0.2">
      <c r="A11" s="15" t="s">
        <v>15</v>
      </c>
      <c r="C11" s="28">
        <f ca="1">INTERCEPT(INDIRECT($D$9):G992,INDIRECT($C$9):F992)</f>
        <v>8.9959092787942375E-3</v>
      </c>
      <c r="D11" s="17"/>
    </row>
    <row r="12" spans="1:19" s="15" customFormat="1" ht="12.95" customHeight="1" x14ac:dyDescent="0.2">
      <c r="A12" s="15" t="s">
        <v>16</v>
      </c>
      <c r="C12" s="28">
        <f ca="1">SLOPE(INDIRECT($D$9):G992,INDIRECT($C$9):F992)</f>
        <v>-1.9600685321050735E-6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30" t="s">
        <v>17</v>
      </c>
      <c r="C15" s="31">
        <f ca="1">(C7+C11)+(C8+C12)*INT(MAX(F21:F3533))</f>
        <v>59805.456990246057</v>
      </c>
      <c r="E15" s="32" t="s">
        <v>34</v>
      </c>
      <c r="F15" s="26">
        <v>1</v>
      </c>
    </row>
    <row r="16" spans="1:19" s="15" customFormat="1" ht="12.95" customHeight="1" x14ac:dyDescent="0.2">
      <c r="A16" s="18" t="s">
        <v>4</v>
      </c>
      <c r="C16" s="33">
        <f ca="1">+C8+C12</f>
        <v>0.31880803993146789</v>
      </c>
      <c r="E16" s="32" t="s">
        <v>30</v>
      </c>
      <c r="F16" s="33">
        <f ca="1">NOW()+15018.5+$C$5/24</f>
        <v>60210.597508912033</v>
      </c>
    </row>
    <row r="17" spans="1:21" s="15" customFormat="1" ht="12.95" customHeight="1" thickBot="1" x14ac:dyDescent="0.25">
      <c r="A17" s="32" t="s">
        <v>27</v>
      </c>
      <c r="C17" s="15">
        <f>COUNT(C21:C2191)</f>
        <v>15</v>
      </c>
      <c r="E17" s="32" t="s">
        <v>35</v>
      </c>
      <c r="F17" s="34">
        <f ca="1">ROUND(2*(F16-$C$7)/$C$8,0)/2+F15</f>
        <v>27875.5</v>
      </c>
    </row>
    <row r="18" spans="1:21" s="15" customFormat="1" ht="12.95" customHeight="1" thickTop="1" thickBot="1" x14ac:dyDescent="0.25">
      <c r="A18" s="18" t="s">
        <v>5</v>
      </c>
      <c r="C18" s="35">
        <f ca="1">+C15</f>
        <v>59805.456990246057</v>
      </c>
      <c r="D18" s="36">
        <f ca="1">+C16</f>
        <v>0.31880803993146789</v>
      </c>
      <c r="E18" s="32" t="s">
        <v>36</v>
      </c>
      <c r="F18" s="28">
        <f ca="1">ROUND(2*(F16-$C$15)/$C$16,0)/2+F15</f>
        <v>1272</v>
      </c>
    </row>
    <row r="19" spans="1:21" s="15" customFormat="1" ht="12.95" customHeight="1" thickTop="1" x14ac:dyDescent="0.2">
      <c r="E19" s="32" t="s">
        <v>31</v>
      </c>
      <c r="F19" s="37">
        <f ca="1">+$C$15+$C$16*F18-15018.5-$C$5/24</f>
        <v>45192.876650372222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9" t="s">
        <v>14</v>
      </c>
      <c r="U20" s="40" t="s">
        <v>33</v>
      </c>
    </row>
    <row r="21" spans="1:21" s="15" customFormat="1" ht="12.95" customHeight="1" x14ac:dyDescent="0.2">
      <c r="A21" s="15" t="s">
        <v>48</v>
      </c>
      <c r="C21" s="23">
        <v>51323.878900000003</v>
      </c>
      <c r="D21" s="23" t="s">
        <v>13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8.9959092787942375E-3</v>
      </c>
      <c r="Q21" s="41">
        <f>+C21-15018.5</f>
        <v>36305.378900000003</v>
      </c>
    </row>
    <row r="22" spans="1:21" s="15" customFormat="1" ht="12.95" customHeight="1" x14ac:dyDescent="0.2">
      <c r="A22" s="42" t="s">
        <v>51</v>
      </c>
      <c r="B22" s="43" t="s">
        <v>52</v>
      </c>
      <c r="C22" s="44">
        <v>57069.60772</v>
      </c>
      <c r="D22" s="44">
        <v>8.0000000000000004E-4</v>
      </c>
      <c r="E22" s="15">
        <f>+(C22-C$7)/C$8</f>
        <v>18022.423449703576</v>
      </c>
      <c r="F22" s="15">
        <f>ROUND(2*E22,0)/2</f>
        <v>18022.5</v>
      </c>
      <c r="G22" s="15">
        <f>+C22-(C$7+F22*C$8)</f>
        <v>-2.440500000375323E-2</v>
      </c>
      <c r="K22" s="15">
        <f>+G22</f>
        <v>-2.440500000375323E-2</v>
      </c>
      <c r="O22" s="15">
        <f ca="1">+C$11+C$12*$F22</f>
        <v>-2.632942584106945E-2</v>
      </c>
      <c r="Q22" s="41">
        <f>+C22-15018.5</f>
        <v>42051.10772</v>
      </c>
    </row>
    <row r="23" spans="1:21" s="15" customFormat="1" ht="12.95" customHeight="1" x14ac:dyDescent="0.2">
      <c r="A23" s="45" t="s">
        <v>49</v>
      </c>
      <c r="B23" s="46" t="s">
        <v>50</v>
      </c>
      <c r="C23" s="47">
        <v>57125.402000000002</v>
      </c>
      <c r="D23" s="47">
        <v>6.9999999999999999E-4</v>
      </c>
      <c r="E23" s="15">
        <f>+(C23-C$7)/C$8</f>
        <v>18197.431385464693</v>
      </c>
      <c r="F23" s="15">
        <f>ROUND(2*E23,0)/2</f>
        <v>18197.5</v>
      </c>
      <c r="G23" s="15">
        <f>+C23-(C$7+F23*C$8)</f>
        <v>-2.1874999998544808E-2</v>
      </c>
      <c r="K23" s="15">
        <f>+G23</f>
        <v>-2.1874999998544808E-2</v>
      </c>
      <c r="O23" s="15">
        <f ca="1">+C$11+C$12*$F23</f>
        <v>-2.6672437834187834E-2</v>
      </c>
      <c r="Q23" s="41">
        <f>+C23-15018.5</f>
        <v>42106.902000000002</v>
      </c>
    </row>
    <row r="24" spans="1:21" s="15" customFormat="1" ht="12.95" customHeight="1" x14ac:dyDescent="0.2">
      <c r="A24" s="45" t="s">
        <v>49</v>
      </c>
      <c r="B24" s="46" t="s">
        <v>50</v>
      </c>
      <c r="C24" s="47">
        <v>57125.560100000002</v>
      </c>
      <c r="D24" s="47">
        <v>2.3E-3</v>
      </c>
      <c r="E24" s="15">
        <f>+(C24-C$7)/C$8</f>
        <v>18197.927292117562</v>
      </c>
      <c r="F24" s="15">
        <f>ROUND(2*E24,0)/2</f>
        <v>18198</v>
      </c>
      <c r="G24" s="15">
        <f>+C24-(C$7+F24*C$8)</f>
        <v>-2.3180000003776513E-2</v>
      </c>
      <c r="K24" s="15">
        <f>+G24</f>
        <v>-2.3180000003776513E-2</v>
      </c>
      <c r="O24" s="15">
        <f ca="1">+C$11+C$12*$F24</f>
        <v>-2.6673417868453887E-2</v>
      </c>
      <c r="Q24" s="41">
        <f>+C24-15018.5</f>
        <v>42107.060100000002</v>
      </c>
    </row>
    <row r="25" spans="1:21" s="15" customFormat="1" ht="12.95" customHeight="1" x14ac:dyDescent="0.2">
      <c r="A25" s="45" t="s">
        <v>49</v>
      </c>
      <c r="B25" s="46" t="s">
        <v>50</v>
      </c>
      <c r="C25" s="47">
        <v>57133.371700000003</v>
      </c>
      <c r="D25" s="47">
        <v>2.0999999999999999E-3</v>
      </c>
      <c r="E25" s="15">
        <f>+(C25-C$7)/C$8</f>
        <v>18222.42966029924</v>
      </c>
      <c r="F25" s="15">
        <f>ROUND(2*E25,0)/2</f>
        <v>18222.5</v>
      </c>
      <c r="G25" s="15">
        <f>+C25-(C$7+F25*C$8)</f>
        <v>-2.2425000002840534E-2</v>
      </c>
      <c r="K25" s="15">
        <f>+G25</f>
        <v>-2.2425000002840534E-2</v>
      </c>
      <c r="O25" s="15">
        <f ca="1">+C$11+C$12*$F25</f>
        <v>-2.6721439547490466E-2</v>
      </c>
      <c r="Q25" s="41">
        <f>+C25-15018.5</f>
        <v>42114.871700000003</v>
      </c>
    </row>
    <row r="26" spans="1:21" s="15" customFormat="1" ht="12.95" customHeight="1" x14ac:dyDescent="0.2">
      <c r="A26" s="45" t="s">
        <v>49</v>
      </c>
      <c r="B26" s="46" t="s">
        <v>50</v>
      </c>
      <c r="C26" s="47">
        <v>57133.53</v>
      </c>
      <c r="D26" s="47">
        <v>8.0000000000000004E-4</v>
      </c>
      <c r="E26" s="15">
        <f>+(C26-C$7)/C$8</f>
        <v>18222.926194284984</v>
      </c>
      <c r="F26" s="15">
        <f>ROUND(2*E26,0)/2</f>
        <v>18223</v>
      </c>
      <c r="G26" s="15">
        <f>+C26-(C$7+F26*C$8)</f>
        <v>-2.3530000005848706E-2</v>
      </c>
      <c r="K26" s="15">
        <f>+G26</f>
        <v>-2.3530000005848706E-2</v>
      </c>
      <c r="O26" s="15">
        <f ca="1">+C$11+C$12*$F26</f>
        <v>-2.6722419581756519E-2</v>
      </c>
      <c r="Q26" s="41">
        <f>+C26-15018.5</f>
        <v>42115.03</v>
      </c>
    </row>
    <row r="27" spans="1:21" s="15" customFormat="1" ht="12.95" customHeight="1" x14ac:dyDescent="0.2">
      <c r="A27" s="48" t="s">
        <v>53</v>
      </c>
      <c r="B27" s="49" t="s">
        <v>50</v>
      </c>
      <c r="C27" s="50">
        <v>57473.378519999795</v>
      </c>
      <c r="D27" s="50">
        <v>5.9999999999999995E-4</v>
      </c>
      <c r="E27" s="15">
        <f>+(C27-C$7)/C$8</f>
        <v>19288.916972490799</v>
      </c>
      <c r="F27" s="15">
        <f>ROUND(2*E27,0)/2</f>
        <v>19289</v>
      </c>
      <c r="G27" s="15">
        <f>+C27-(C$7+F27*C$8)</f>
        <v>-2.6470000208064448E-2</v>
      </c>
      <c r="K27" s="15">
        <f>+G27</f>
        <v>-2.6470000208064448E-2</v>
      </c>
      <c r="O27" s="15">
        <f ca="1">+C$11+C$12*$F27</f>
        <v>-2.8811852636980526E-2</v>
      </c>
      <c r="Q27" s="41">
        <f>+C27-15018.5</f>
        <v>42454.878519999795</v>
      </c>
    </row>
    <row r="28" spans="1:21" s="15" customFormat="1" ht="12.95" customHeight="1" x14ac:dyDescent="0.2">
      <c r="A28" s="42" t="s">
        <v>51</v>
      </c>
      <c r="B28" s="43" t="s">
        <v>50</v>
      </c>
      <c r="C28" s="44">
        <v>57506.534630000002</v>
      </c>
      <c r="D28" s="44">
        <v>6.9999999999999999E-4</v>
      </c>
      <c r="E28" s="15">
        <f>+(C28-C$7)/C$8</f>
        <v>19392.916564725067</v>
      </c>
      <c r="F28" s="15">
        <f>ROUND(2*E28,0)/2</f>
        <v>19393</v>
      </c>
      <c r="G28" s="15">
        <f>+C28-(C$7+F28*C$8)</f>
        <v>-2.6600000004691537E-2</v>
      </c>
      <c r="K28" s="15">
        <f>+G28</f>
        <v>-2.6600000004691537E-2</v>
      </c>
      <c r="O28" s="15">
        <f ca="1">+C$11+C$12*$F28</f>
        <v>-2.901569976431945E-2</v>
      </c>
      <c r="Q28" s="41">
        <f>+C28-15018.5</f>
        <v>42488.034630000002</v>
      </c>
    </row>
    <row r="29" spans="1:21" s="15" customFormat="1" ht="12.95" customHeight="1" x14ac:dyDescent="0.2">
      <c r="A29" s="48" t="s">
        <v>53</v>
      </c>
      <c r="B29" s="49" t="s">
        <v>52</v>
      </c>
      <c r="C29" s="50">
        <v>57892.455999999773</v>
      </c>
      <c r="D29" s="50">
        <v>2.0000000000000001E-4</v>
      </c>
      <c r="E29" s="15">
        <f>+(C29-C$7)/C$8</f>
        <v>20603.422414603589</v>
      </c>
      <c r="F29" s="15">
        <f>ROUND(2*E29,0)/2</f>
        <v>20603.5</v>
      </c>
      <c r="G29" s="15">
        <f>+C29-(C$7+F29*C$8)</f>
        <v>-2.4735000231885351E-2</v>
      </c>
      <c r="K29" s="15">
        <f>+G29</f>
        <v>-2.4735000231885351E-2</v>
      </c>
      <c r="O29" s="15">
        <f ca="1">+C$11+C$12*$F29</f>
        <v>-3.1388362722432644E-2</v>
      </c>
      <c r="Q29" s="41">
        <f>+C29-15018.5</f>
        <v>42873.955999999773</v>
      </c>
    </row>
    <row r="30" spans="1:21" s="15" customFormat="1" ht="12.95" customHeight="1" x14ac:dyDescent="0.2">
      <c r="A30" s="48" t="s">
        <v>53</v>
      </c>
      <c r="B30" s="49" t="s">
        <v>50</v>
      </c>
      <c r="C30" s="50">
        <v>57977.414719999768</v>
      </c>
      <c r="D30" s="50">
        <v>4.0000000000000002E-4</v>
      </c>
      <c r="E30" s="15">
        <f>+(C30-C$7)/C$8</f>
        <v>20869.909413129339</v>
      </c>
      <c r="F30" s="15">
        <f>ROUND(2*E30,0)/2</f>
        <v>20870</v>
      </c>
      <c r="G30" s="15">
        <f>+C30-(C$7+F30*C$8)</f>
        <v>-2.8880000238132197E-2</v>
      </c>
      <c r="K30" s="15">
        <f>+G30</f>
        <v>-2.8880000238132197E-2</v>
      </c>
      <c r="O30" s="15">
        <f ca="1">+C$11+C$12*$F30</f>
        <v>-3.191072098623865E-2</v>
      </c>
      <c r="Q30" s="41">
        <f>+C30-15018.5</f>
        <v>42958.914719999768</v>
      </c>
    </row>
    <row r="31" spans="1:21" s="15" customFormat="1" ht="12.95" customHeight="1" x14ac:dyDescent="0.2">
      <c r="A31" s="14" t="s">
        <v>55</v>
      </c>
      <c r="B31" s="51" t="s">
        <v>50</v>
      </c>
      <c r="C31" s="52">
        <v>59640.9493</v>
      </c>
      <c r="D31" s="52">
        <v>5.0000000000000001E-4</v>
      </c>
      <c r="E31" s="15">
        <f>+(C31-C$7)/C$8</f>
        <v>26087.859226498535</v>
      </c>
      <c r="F31" s="15">
        <f>ROUND(2*E31,0)/2</f>
        <v>26088</v>
      </c>
      <c r="G31" s="15">
        <f>+C31-(C$7+F31*C$8)</f>
        <v>-4.4880000001285225E-2</v>
      </c>
      <c r="K31" s="15">
        <f>+G31</f>
        <v>-4.4880000001285225E-2</v>
      </c>
      <c r="O31" s="15">
        <f ca="1">+C$11+C$12*$F31</f>
        <v>-4.2138358586762917E-2</v>
      </c>
      <c r="Q31" s="41">
        <f>+C31-15018.5</f>
        <v>44622.4493</v>
      </c>
    </row>
    <row r="32" spans="1:21" s="15" customFormat="1" ht="12.95" customHeight="1" x14ac:dyDescent="0.2">
      <c r="A32" s="53" t="s">
        <v>54</v>
      </c>
      <c r="B32" s="54" t="s">
        <v>52</v>
      </c>
      <c r="C32" s="13">
        <v>59802.424300000072</v>
      </c>
      <c r="D32" s="23"/>
      <c r="E32" s="15">
        <f>+(C32-C$7)/C$8</f>
        <v>26594.352121953729</v>
      </c>
      <c r="F32" s="15">
        <f>ROUND(2*E32,0)/2</f>
        <v>26594.5</v>
      </c>
      <c r="G32" s="15">
        <f>+C32-(C$7+F32*C$8)</f>
        <v>-4.7144999931333587E-2</v>
      </c>
      <c r="K32" s="15">
        <f>+G32</f>
        <v>-4.7144999931333587E-2</v>
      </c>
      <c r="O32" s="15">
        <f ca="1">+C$11+C$12*$F32</f>
        <v>-4.3131133298274144E-2</v>
      </c>
      <c r="Q32" s="41">
        <f>+C32-15018.5</f>
        <v>44783.924300000072</v>
      </c>
    </row>
    <row r="33" spans="1:17" s="15" customFormat="1" ht="12.95" customHeight="1" x14ac:dyDescent="0.2">
      <c r="A33" s="53" t="s">
        <v>54</v>
      </c>
      <c r="B33" s="54" t="s">
        <v>52</v>
      </c>
      <c r="C33" s="13">
        <v>59803.380200000014</v>
      </c>
      <c r="D33" s="23"/>
      <c r="E33" s="15">
        <f>+(C33-C$7)/C$8</f>
        <v>26597.350459521382</v>
      </c>
      <c r="F33" s="15">
        <f>ROUND(2*E33,0)/2</f>
        <v>26597.5</v>
      </c>
      <c r="G33" s="15">
        <f>+C33-(C$7+F33*C$8)</f>
        <v>-4.7674999987066258E-2</v>
      </c>
      <c r="K33" s="15">
        <f>+G33</f>
        <v>-4.7674999987066258E-2</v>
      </c>
      <c r="O33" s="15">
        <f ca="1">+C$11+C$12*$F33</f>
        <v>-4.3137013503870447E-2</v>
      </c>
      <c r="Q33" s="41">
        <f>+C33-15018.5</f>
        <v>44784.880200000014</v>
      </c>
    </row>
    <row r="34" spans="1:17" s="15" customFormat="1" ht="12.95" customHeight="1" x14ac:dyDescent="0.2">
      <c r="A34" s="53" t="s">
        <v>54</v>
      </c>
      <c r="B34" s="54" t="s">
        <v>50</v>
      </c>
      <c r="C34" s="13">
        <v>59804.4944000002</v>
      </c>
      <c r="D34" s="23"/>
      <c r="E34" s="15">
        <f>+(C34-C$7)/C$8</f>
        <v>26600.845331075554</v>
      </c>
      <c r="F34" s="15">
        <f>ROUND(2*E34,0)/2</f>
        <v>26601</v>
      </c>
      <c r="G34" s="15">
        <f>+C34-(C$7+F34*C$8)</f>
        <v>-4.93099998057005E-2</v>
      </c>
      <c r="K34" s="15">
        <f>+G34</f>
        <v>-4.93099998057005E-2</v>
      </c>
      <c r="O34" s="15">
        <f ca="1">+C$11+C$12*$F34</f>
        <v>-4.3143873743732825E-2</v>
      </c>
      <c r="Q34" s="41">
        <f>+C34-15018.5</f>
        <v>44785.9944000002</v>
      </c>
    </row>
    <row r="35" spans="1:17" s="15" customFormat="1" ht="12.95" customHeight="1" x14ac:dyDescent="0.2">
      <c r="A35" s="53" t="s">
        <v>54</v>
      </c>
      <c r="B35" s="54" t="s">
        <v>50</v>
      </c>
      <c r="C35" s="13">
        <v>59805.451299999841</v>
      </c>
      <c r="D35" s="23"/>
      <c r="E35" s="15">
        <f>+(C35-C$7)/C$8</f>
        <v>26603.846805306726</v>
      </c>
      <c r="F35" s="15">
        <f>ROUND(2*E35,0)/2</f>
        <v>26604</v>
      </c>
      <c r="G35" s="15">
        <f>+C35-(C$7+F35*C$8)</f>
        <v>-4.8840000163181685E-2</v>
      </c>
      <c r="K35" s="15">
        <f>+G35</f>
        <v>-4.8840000163181685E-2</v>
      </c>
      <c r="O35" s="15">
        <f ca="1">+C$11+C$12*$F35</f>
        <v>-4.3149753949329142E-2</v>
      </c>
      <c r="Q35" s="41">
        <f>+C35-15018.5</f>
        <v>44786.951299999841</v>
      </c>
    </row>
    <row r="36" spans="1:17" s="15" customFormat="1" ht="12.95" customHeight="1" x14ac:dyDescent="0.2">
      <c r="C36" s="23"/>
      <c r="D36" s="23"/>
    </row>
    <row r="37" spans="1:17" s="15" customFormat="1" ht="12.95" customHeight="1" x14ac:dyDescent="0.2">
      <c r="C37" s="23"/>
      <c r="D37" s="23"/>
    </row>
    <row r="38" spans="1:17" s="15" customFormat="1" ht="12.95" customHeight="1" x14ac:dyDescent="0.2">
      <c r="C38" s="23"/>
      <c r="D38" s="23"/>
    </row>
    <row r="39" spans="1:17" s="15" customFormat="1" ht="12.95" customHeight="1" x14ac:dyDescent="0.2">
      <c r="C39" s="23"/>
      <c r="D39" s="23"/>
    </row>
    <row r="40" spans="1:17" s="15" customFormat="1" ht="12.95" customHeight="1" x14ac:dyDescent="0.2">
      <c r="C40" s="23"/>
      <c r="D40" s="23"/>
    </row>
    <row r="41" spans="1:17" s="15" customFormat="1" ht="12.95" customHeight="1" x14ac:dyDescent="0.2">
      <c r="C41" s="23"/>
      <c r="D41" s="23"/>
    </row>
    <row r="42" spans="1:17" s="15" customFormat="1" ht="12.95" customHeight="1" x14ac:dyDescent="0.2">
      <c r="C42" s="23"/>
      <c r="D42" s="23"/>
    </row>
    <row r="43" spans="1:17" s="15" customFormat="1" ht="12.95" customHeight="1" x14ac:dyDescent="0.2">
      <c r="C43" s="23"/>
      <c r="D43" s="23"/>
    </row>
    <row r="44" spans="1:17" s="15" customFormat="1" ht="12.95" customHeight="1" x14ac:dyDescent="0.2">
      <c r="C44" s="23"/>
      <c r="D44" s="23"/>
    </row>
    <row r="45" spans="1:17" s="15" customFormat="1" ht="12.95" customHeight="1" x14ac:dyDescent="0.2">
      <c r="C45" s="23"/>
      <c r="D45" s="23"/>
    </row>
    <row r="46" spans="1:17" s="15" customFormat="1" ht="12.95" customHeight="1" x14ac:dyDescent="0.2">
      <c r="C46" s="23"/>
      <c r="D46" s="23"/>
    </row>
    <row r="47" spans="1:17" s="15" customFormat="1" ht="12.95" customHeight="1" x14ac:dyDescent="0.2">
      <c r="C47" s="23"/>
      <c r="D47" s="23"/>
    </row>
    <row r="48" spans="1:17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8:D30" name="Range1"/>
  </protectedRanges>
  <sortState xmlns:xlrd2="http://schemas.microsoft.com/office/spreadsheetml/2017/richdata2" ref="A21:U37">
    <sortCondition ref="C21:C3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2023-09-23T02:20:24Z</dcterms:modified>
</cp:coreProperties>
</file>