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6C8866-39EB-401F-AAEB-48A04501A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8" r:id="rId1"/>
    <sheet name="Active 2" sheetId="5" r:id="rId2"/>
    <sheet name="Q_fit" sheetId="9" r:id="rId3"/>
    <sheet name="Essam 2010" sheetId="4" r:id="rId4"/>
    <sheet name="Sheet1" sheetId="6" r:id="rId5"/>
  </sheets>
  <definedNames>
    <definedName name="solver_adj" localSheetId="0" hidden="1">'Active 1'!$E$11:$E$13</definedName>
    <definedName name="solver_adj" localSheetId="1" hidden="1">'Active 2'!$AC$3:$AC$10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2'!$AC$11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61" i="8" l="1"/>
  <c r="F161" i="8" s="1"/>
  <c r="Q161" i="8"/>
  <c r="T161" i="8"/>
  <c r="E163" i="8"/>
  <c r="F163" i="8" s="1"/>
  <c r="Q163" i="8"/>
  <c r="T163" i="8"/>
  <c r="E165" i="8"/>
  <c r="F165" i="8" s="1"/>
  <c r="Q165" i="8"/>
  <c r="T165" i="8"/>
  <c r="E167" i="8"/>
  <c r="F167" i="8" s="1"/>
  <c r="Q167" i="8"/>
  <c r="T167" i="8"/>
  <c r="E166" i="5"/>
  <c r="F166" i="5" s="1"/>
  <c r="Q166" i="5"/>
  <c r="E167" i="5"/>
  <c r="F167" i="5" s="1"/>
  <c r="Q167" i="5"/>
  <c r="E168" i="8"/>
  <c r="F168" i="8" s="1"/>
  <c r="G168" i="8" s="1"/>
  <c r="K168" i="8" s="1"/>
  <c r="Q168" i="8"/>
  <c r="T168" i="8"/>
  <c r="E162" i="5"/>
  <c r="F162" i="5" s="1"/>
  <c r="Q162" i="5"/>
  <c r="E163" i="5"/>
  <c r="F163" i="5" s="1"/>
  <c r="AU163" i="5" s="1"/>
  <c r="Q163" i="5"/>
  <c r="E164" i="5"/>
  <c r="T164" i="8" s="1"/>
  <c r="Q164" i="5"/>
  <c r="E160" i="8"/>
  <c r="F160" i="8" s="1"/>
  <c r="Q160" i="8"/>
  <c r="E162" i="8"/>
  <c r="F162" i="8" s="1"/>
  <c r="G162" i="8" s="1"/>
  <c r="K162" i="8" s="1"/>
  <c r="Q162" i="8"/>
  <c r="T162" i="8"/>
  <c r="E164" i="8"/>
  <c r="F164" i="8" s="1"/>
  <c r="Q164" i="8"/>
  <c r="E158" i="8"/>
  <c r="F158" i="8"/>
  <c r="Q158" i="8"/>
  <c r="E159" i="8"/>
  <c r="F159" i="8"/>
  <c r="G159" i="8" s="1"/>
  <c r="K159" i="8" s="1"/>
  <c r="Q159" i="8"/>
  <c r="E166" i="8"/>
  <c r="F166" i="8" s="1"/>
  <c r="Q166" i="8"/>
  <c r="AY156" i="5"/>
  <c r="AY164" i="5"/>
  <c r="Q165" i="5"/>
  <c r="D9" i="5"/>
  <c r="C9" i="5"/>
  <c r="E165" i="5"/>
  <c r="E153" i="5"/>
  <c r="F153" i="5" s="1"/>
  <c r="E157" i="5"/>
  <c r="F157" i="5" s="1"/>
  <c r="E161" i="5"/>
  <c r="E160" i="5"/>
  <c r="F160" i="5" s="1"/>
  <c r="E145" i="5"/>
  <c r="F145" i="5" s="1"/>
  <c r="E146" i="5"/>
  <c r="E147" i="5"/>
  <c r="E148" i="5"/>
  <c r="F148" i="5"/>
  <c r="G148" i="5" s="1"/>
  <c r="K148" i="5" s="1"/>
  <c r="E149" i="5"/>
  <c r="F149" i="5"/>
  <c r="G149" i="5" s="1"/>
  <c r="K149" i="5" s="1"/>
  <c r="E150" i="5"/>
  <c r="F150" i="5"/>
  <c r="G150" i="5" s="1"/>
  <c r="K150" i="5" s="1"/>
  <c r="E151" i="5"/>
  <c r="F151" i="5" s="1"/>
  <c r="E152" i="5"/>
  <c r="F152" i="5" s="1"/>
  <c r="E154" i="5"/>
  <c r="F154" i="5" s="1"/>
  <c r="E155" i="5"/>
  <c r="E156" i="5"/>
  <c r="F156" i="5" s="1"/>
  <c r="Z156" i="5" s="1"/>
  <c r="E158" i="5"/>
  <c r="F158" i="5"/>
  <c r="E159" i="5"/>
  <c r="D12" i="5"/>
  <c r="P158" i="5" s="1"/>
  <c r="R158" i="5" s="1"/>
  <c r="T158" i="5" s="1"/>
  <c r="Q153" i="5"/>
  <c r="Q157" i="5"/>
  <c r="Q161" i="5"/>
  <c r="Q160" i="5"/>
  <c r="E70" i="5"/>
  <c r="F70" i="5"/>
  <c r="AB9" i="5"/>
  <c r="AB8" i="5"/>
  <c r="AB10" i="5"/>
  <c r="AB7" i="5"/>
  <c r="AB6" i="5"/>
  <c r="AB3" i="5"/>
  <c r="AB4" i="5"/>
  <c r="AB5" i="5"/>
  <c r="D13" i="5"/>
  <c r="E71" i="5"/>
  <c r="F71" i="5"/>
  <c r="Z71" i="5" s="1"/>
  <c r="AB71" i="5"/>
  <c r="AF71" i="5"/>
  <c r="E72" i="5"/>
  <c r="F72" i="5" s="1"/>
  <c r="E74" i="5"/>
  <c r="F74" i="5" s="1"/>
  <c r="AB74" i="5"/>
  <c r="AF74" i="5"/>
  <c r="E75" i="5"/>
  <c r="E83" i="5"/>
  <c r="F83" i="5" s="1"/>
  <c r="E84" i="5"/>
  <c r="E92" i="5"/>
  <c r="F92" i="5"/>
  <c r="E107" i="5"/>
  <c r="AB107" i="5"/>
  <c r="AF107" i="5"/>
  <c r="E108" i="5"/>
  <c r="F108" i="5" s="1"/>
  <c r="G108" i="5" s="1"/>
  <c r="K108" i="5" s="1"/>
  <c r="E114" i="5"/>
  <c r="F114" i="5"/>
  <c r="Z114" i="5" s="1"/>
  <c r="E143" i="5"/>
  <c r="E144" i="5"/>
  <c r="F144" i="5"/>
  <c r="Z144" i="5" s="1"/>
  <c r="E62" i="5"/>
  <c r="E63" i="5"/>
  <c r="F63" i="5" s="1"/>
  <c r="E64" i="5"/>
  <c r="F64" i="5" s="1"/>
  <c r="E65" i="5"/>
  <c r="E66" i="5"/>
  <c r="F66" i="5" s="1"/>
  <c r="E67" i="5"/>
  <c r="F67" i="5"/>
  <c r="E68" i="5"/>
  <c r="F68" i="5" s="1"/>
  <c r="E69" i="5"/>
  <c r="F69" i="5" s="1"/>
  <c r="E73" i="5"/>
  <c r="E76" i="5"/>
  <c r="F76" i="5" s="1"/>
  <c r="E77" i="5"/>
  <c r="F77" i="5" s="1"/>
  <c r="E78" i="5"/>
  <c r="T78" i="8" s="1"/>
  <c r="E79" i="5"/>
  <c r="F79" i="5"/>
  <c r="E80" i="5"/>
  <c r="T80" i="8" s="1"/>
  <c r="F80" i="5"/>
  <c r="E81" i="5"/>
  <c r="F81" i="5" s="1"/>
  <c r="E82" i="5"/>
  <c r="F82" i="5" s="1"/>
  <c r="E85" i="5"/>
  <c r="F85" i="5" s="1"/>
  <c r="E86" i="5"/>
  <c r="F86" i="5" s="1"/>
  <c r="E87" i="5"/>
  <c r="F87" i="5"/>
  <c r="E88" i="5"/>
  <c r="F88" i="5" s="1"/>
  <c r="E89" i="5"/>
  <c r="F89" i="5"/>
  <c r="G89" i="5" s="1"/>
  <c r="K89" i="5" s="1"/>
  <c r="E90" i="5"/>
  <c r="T90" i="8" s="1"/>
  <c r="F90" i="5"/>
  <c r="E91" i="5"/>
  <c r="F91" i="5" s="1"/>
  <c r="E93" i="5"/>
  <c r="F93" i="5" s="1"/>
  <c r="E94" i="5"/>
  <c r="E95" i="5"/>
  <c r="F95" i="5" s="1"/>
  <c r="E96" i="5"/>
  <c r="F96" i="5"/>
  <c r="G96" i="5" s="1"/>
  <c r="K96" i="5" s="1"/>
  <c r="E97" i="5"/>
  <c r="F97" i="5"/>
  <c r="E98" i="5"/>
  <c r="F98" i="5"/>
  <c r="G98" i="5" s="1"/>
  <c r="E99" i="5"/>
  <c r="T99" i="8" s="1"/>
  <c r="E100" i="5"/>
  <c r="F100" i="5" s="1"/>
  <c r="E101" i="5"/>
  <c r="F101" i="5" s="1"/>
  <c r="E102" i="5"/>
  <c r="E103" i="5"/>
  <c r="E104" i="5"/>
  <c r="F104" i="5"/>
  <c r="G104" i="5"/>
  <c r="E105" i="5"/>
  <c r="F105" i="5"/>
  <c r="G105" i="5" s="1"/>
  <c r="K105" i="5" s="1"/>
  <c r="E106" i="5"/>
  <c r="F106" i="5"/>
  <c r="G106" i="5" s="1"/>
  <c r="K106" i="5" s="1"/>
  <c r="E109" i="5"/>
  <c r="F109" i="5" s="1"/>
  <c r="Z109" i="5" s="1"/>
  <c r="E110" i="5"/>
  <c r="T110" i="8" s="1"/>
  <c r="E111" i="5"/>
  <c r="F111" i="5" s="1"/>
  <c r="E112" i="5"/>
  <c r="E113" i="5"/>
  <c r="F113" i="5" s="1"/>
  <c r="E115" i="5"/>
  <c r="F115" i="5"/>
  <c r="G115" i="5"/>
  <c r="J115" i="5" s="1"/>
  <c r="E116" i="5"/>
  <c r="F116" i="5"/>
  <c r="G116" i="5" s="1"/>
  <c r="J116" i="5" s="1"/>
  <c r="E117" i="5"/>
  <c r="F117" i="5" s="1"/>
  <c r="E118" i="5"/>
  <c r="T118" i="8" s="1"/>
  <c r="E119" i="5"/>
  <c r="F119" i="5" s="1"/>
  <c r="E120" i="5"/>
  <c r="F120" i="5" s="1"/>
  <c r="E121" i="5"/>
  <c r="E122" i="5"/>
  <c r="F122" i="5" s="1"/>
  <c r="E123" i="5"/>
  <c r="F123" i="5" s="1"/>
  <c r="E124" i="5"/>
  <c r="F124" i="5"/>
  <c r="G124" i="5" s="1"/>
  <c r="K124" i="5" s="1"/>
  <c r="E125" i="5"/>
  <c r="E126" i="5"/>
  <c r="T126" i="8" s="1"/>
  <c r="E127" i="5"/>
  <c r="F127" i="5" s="1"/>
  <c r="E128" i="5"/>
  <c r="F128" i="5" s="1"/>
  <c r="E129" i="5"/>
  <c r="E130" i="5"/>
  <c r="F130" i="5" s="1"/>
  <c r="E131" i="5"/>
  <c r="F131" i="5" s="1"/>
  <c r="E132" i="5"/>
  <c r="F132" i="5" s="1"/>
  <c r="E133" i="5"/>
  <c r="T133" i="8" s="1"/>
  <c r="E134" i="5"/>
  <c r="T134" i="8" s="1"/>
  <c r="F134" i="5"/>
  <c r="E135" i="5"/>
  <c r="F135" i="5" s="1"/>
  <c r="E136" i="5"/>
  <c r="F136" i="5" s="1"/>
  <c r="E137" i="5"/>
  <c r="E138" i="5"/>
  <c r="F138" i="5" s="1"/>
  <c r="E139" i="5"/>
  <c r="F139" i="5" s="1"/>
  <c r="E140" i="5"/>
  <c r="E141" i="5"/>
  <c r="F141" i="5" s="1"/>
  <c r="E142" i="5"/>
  <c r="T142" i="8" s="1"/>
  <c r="F142" i="5"/>
  <c r="Q72" i="5"/>
  <c r="Q74" i="5"/>
  <c r="Q75" i="5"/>
  <c r="Q83" i="5"/>
  <c r="Q84" i="5"/>
  <c r="Q92" i="5"/>
  <c r="Q107" i="5"/>
  <c r="Q108" i="5"/>
  <c r="Q114" i="5"/>
  <c r="Q143" i="5"/>
  <c r="Q144" i="5"/>
  <c r="Q145" i="5"/>
  <c r="Q146" i="5"/>
  <c r="U71" i="5"/>
  <c r="Q71" i="5"/>
  <c r="Q70" i="5"/>
  <c r="T74" i="8"/>
  <c r="T76" i="8"/>
  <c r="T77" i="8"/>
  <c r="T79" i="8"/>
  <c r="T82" i="8"/>
  <c r="T83" i="8"/>
  <c r="T86" i="8"/>
  <c r="T87" i="8"/>
  <c r="T88" i="8"/>
  <c r="T89" i="8"/>
  <c r="T92" i="8"/>
  <c r="T93" i="8"/>
  <c r="T95" i="8"/>
  <c r="T96" i="8"/>
  <c r="T97" i="8"/>
  <c r="T98" i="8"/>
  <c r="T101" i="8"/>
  <c r="T104" i="8"/>
  <c r="T105" i="8"/>
  <c r="T106" i="8"/>
  <c r="T109" i="8"/>
  <c r="T111" i="8"/>
  <c r="T114" i="8"/>
  <c r="T115" i="8"/>
  <c r="T116" i="8"/>
  <c r="T117" i="8"/>
  <c r="T119" i="8"/>
  <c r="T122" i="8"/>
  <c r="T123" i="8"/>
  <c r="T124" i="8"/>
  <c r="T127" i="8"/>
  <c r="T130" i="8"/>
  <c r="T131" i="8"/>
  <c r="T132" i="8"/>
  <c r="T135" i="8"/>
  <c r="T136" i="8"/>
  <c r="T138" i="8"/>
  <c r="T141" i="8"/>
  <c r="T144" i="8"/>
  <c r="T145" i="8"/>
  <c r="T148" i="8"/>
  <c r="T149" i="8"/>
  <c r="T150" i="8"/>
  <c r="T151" i="8"/>
  <c r="T152" i="8"/>
  <c r="T153" i="8"/>
  <c r="T156" i="8"/>
  <c r="E48" i="5"/>
  <c r="T48" i="8"/>
  <c r="E49" i="5"/>
  <c r="T49" i="8" s="1"/>
  <c r="E50" i="5"/>
  <c r="T50" i="8" s="1"/>
  <c r="E51" i="5"/>
  <c r="T51" i="8" s="1"/>
  <c r="E52" i="5"/>
  <c r="T52" i="8" s="1"/>
  <c r="E53" i="5"/>
  <c r="T53" i="8"/>
  <c r="E54" i="5"/>
  <c r="T54" i="8" s="1"/>
  <c r="E55" i="5"/>
  <c r="T55" i="8" s="1"/>
  <c r="E56" i="5"/>
  <c r="T56" i="8"/>
  <c r="E57" i="5"/>
  <c r="T57" i="8"/>
  <c r="E58" i="5"/>
  <c r="E59" i="5"/>
  <c r="T59" i="8"/>
  <c r="E60" i="5"/>
  <c r="T60" i="8" s="1"/>
  <c r="E61" i="5"/>
  <c r="T61" i="8" s="1"/>
  <c r="T63" i="8"/>
  <c r="T64" i="8"/>
  <c r="T66" i="8"/>
  <c r="T67" i="8"/>
  <c r="T68" i="8"/>
  <c r="T69" i="8"/>
  <c r="T70" i="8"/>
  <c r="T71" i="8"/>
  <c r="T72" i="8"/>
  <c r="E22" i="5"/>
  <c r="E23" i="5"/>
  <c r="T23" i="8" s="1"/>
  <c r="E24" i="5"/>
  <c r="T24" i="8" s="1"/>
  <c r="E25" i="5"/>
  <c r="T25" i="8" s="1"/>
  <c r="E26" i="5"/>
  <c r="E27" i="5"/>
  <c r="E28" i="5"/>
  <c r="T28" i="8"/>
  <c r="E29" i="5"/>
  <c r="T29" i="8" s="1"/>
  <c r="E30" i="5"/>
  <c r="E32" i="5"/>
  <c r="T32" i="8"/>
  <c r="T33" i="8"/>
  <c r="E34" i="5"/>
  <c r="T34" i="8"/>
  <c r="E35" i="5"/>
  <c r="E36" i="5"/>
  <c r="T36" i="8" s="1"/>
  <c r="E38" i="5"/>
  <c r="T38" i="8" s="1"/>
  <c r="E39" i="5"/>
  <c r="T39" i="8"/>
  <c r="E40" i="5"/>
  <c r="E41" i="5"/>
  <c r="T41" i="8" s="1"/>
  <c r="E42" i="5"/>
  <c r="T42" i="8" s="1"/>
  <c r="E43" i="5"/>
  <c r="T43" i="8" s="1"/>
  <c r="E44" i="5"/>
  <c r="T44" i="8"/>
  <c r="E45" i="5"/>
  <c r="T45" i="8"/>
  <c r="E46" i="5"/>
  <c r="T46" i="8" s="1"/>
  <c r="E47" i="5"/>
  <c r="T47" i="8"/>
  <c r="E21" i="5"/>
  <c r="T21" i="8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28" i="5"/>
  <c r="AY129" i="5"/>
  <c r="AY130" i="5"/>
  <c r="AY131" i="5"/>
  <c r="AY132" i="5"/>
  <c r="AY133" i="5"/>
  <c r="AY134" i="5"/>
  <c r="AY135" i="5"/>
  <c r="AY136" i="5"/>
  <c r="AY137" i="5"/>
  <c r="AY138" i="5"/>
  <c r="Q148" i="5"/>
  <c r="Z148" i="5"/>
  <c r="Q149" i="5"/>
  <c r="Q150" i="5"/>
  <c r="Z150" i="5"/>
  <c r="Q151" i="5"/>
  <c r="Q152" i="5"/>
  <c r="Q154" i="5"/>
  <c r="Z153" i="5"/>
  <c r="Q155" i="5"/>
  <c r="Q156" i="5"/>
  <c r="Q158" i="5"/>
  <c r="Q159" i="5"/>
  <c r="D11" i="8"/>
  <c r="D12" i="8"/>
  <c r="Q157" i="8"/>
  <c r="D9" i="8"/>
  <c r="C9" i="8"/>
  <c r="E157" i="8"/>
  <c r="F157" i="8" s="1"/>
  <c r="E150" i="8"/>
  <c r="F150" i="8" s="1"/>
  <c r="E152" i="8"/>
  <c r="F152" i="8" s="1"/>
  <c r="G152" i="8" s="1"/>
  <c r="K152" i="8" s="1"/>
  <c r="E138" i="8"/>
  <c r="F138" i="8" s="1"/>
  <c r="E139" i="8"/>
  <c r="F139" i="8" s="1"/>
  <c r="E140" i="8"/>
  <c r="F140" i="8"/>
  <c r="G140" i="8"/>
  <c r="K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E148" i="8"/>
  <c r="F148" i="8" s="1"/>
  <c r="E149" i="8"/>
  <c r="F149" i="8"/>
  <c r="G149" i="8" s="1"/>
  <c r="K149" i="8" s="1"/>
  <c r="E151" i="8"/>
  <c r="F151" i="8" s="1"/>
  <c r="E153" i="8"/>
  <c r="F153" i="8" s="1"/>
  <c r="G153" i="8" s="1"/>
  <c r="K153" i="8" s="1"/>
  <c r="E154" i="8"/>
  <c r="F154" i="8" s="1"/>
  <c r="G154" i="8" s="1"/>
  <c r="K154" i="8" s="1"/>
  <c r="E155" i="8"/>
  <c r="F155" i="8" s="1"/>
  <c r="E156" i="8"/>
  <c r="F156" i="8" s="1"/>
  <c r="Q150" i="8"/>
  <c r="Q152" i="8"/>
  <c r="Q155" i="8"/>
  <c r="Q154" i="8"/>
  <c r="Q153" i="8"/>
  <c r="E92" i="8"/>
  <c r="F92" i="8" s="1"/>
  <c r="G92" i="8" s="1"/>
  <c r="K92" i="8" s="1"/>
  <c r="Q92" i="8"/>
  <c r="Q156" i="8"/>
  <c r="E129" i="8"/>
  <c r="F129" i="8"/>
  <c r="G129" i="8"/>
  <c r="E130" i="8"/>
  <c r="F130" i="8" s="1"/>
  <c r="E131" i="8"/>
  <c r="F131" i="8" s="1"/>
  <c r="E132" i="8"/>
  <c r="F132" i="8"/>
  <c r="E133" i="8"/>
  <c r="F133" i="8" s="1"/>
  <c r="E134" i="8"/>
  <c r="F134" i="8"/>
  <c r="E135" i="8"/>
  <c r="F135" i="8" s="1"/>
  <c r="E136" i="8"/>
  <c r="F136" i="8" s="1"/>
  <c r="E137" i="8"/>
  <c r="F137" i="8" s="1"/>
  <c r="Q148" i="8"/>
  <c r="Q149" i="8"/>
  <c r="Q151" i="8"/>
  <c r="E72" i="8"/>
  <c r="F72" i="8" s="1"/>
  <c r="D13" i="8"/>
  <c r="Q72" i="8"/>
  <c r="E70" i="8"/>
  <c r="F70" i="8" s="1"/>
  <c r="E120" i="8"/>
  <c r="F120" i="8" s="1"/>
  <c r="E121" i="8"/>
  <c r="F121" i="8" s="1"/>
  <c r="E122" i="8"/>
  <c r="F122" i="8"/>
  <c r="G122" i="8" s="1"/>
  <c r="K122" i="8" s="1"/>
  <c r="E123" i="8"/>
  <c r="F123" i="8"/>
  <c r="E124" i="8"/>
  <c r="F124" i="8" s="1"/>
  <c r="E125" i="8"/>
  <c r="F125" i="8" s="1"/>
  <c r="E126" i="8"/>
  <c r="F126" i="8"/>
  <c r="G126" i="8" s="1"/>
  <c r="K126" i="8" s="1"/>
  <c r="E127" i="8"/>
  <c r="F127" i="8" s="1"/>
  <c r="E128" i="8"/>
  <c r="F128" i="8" s="1"/>
  <c r="E62" i="8"/>
  <c r="F62" i="8" s="1"/>
  <c r="E63" i="8"/>
  <c r="F63" i="8" s="1"/>
  <c r="E64" i="8"/>
  <c r="F64" i="8"/>
  <c r="G64" i="8" s="1"/>
  <c r="E65" i="8"/>
  <c r="F65" i="8" s="1"/>
  <c r="E66" i="8"/>
  <c r="F66" i="8" s="1"/>
  <c r="G66" i="8" s="1"/>
  <c r="J66" i="8" s="1"/>
  <c r="E67" i="8"/>
  <c r="F67" i="8"/>
  <c r="G67" i="8" s="1"/>
  <c r="E68" i="8"/>
  <c r="F68" i="8"/>
  <c r="G68" i="8"/>
  <c r="E69" i="8"/>
  <c r="F69" i="8" s="1"/>
  <c r="E71" i="8"/>
  <c r="F71" i="8" s="1"/>
  <c r="E73" i="8"/>
  <c r="F73" i="8" s="1"/>
  <c r="E74" i="8"/>
  <c r="F74" i="8" s="1"/>
  <c r="E75" i="8"/>
  <c r="F75" i="8" s="1"/>
  <c r="E76" i="8"/>
  <c r="F76" i="8" s="1"/>
  <c r="G76" i="8" s="1"/>
  <c r="E77" i="8"/>
  <c r="F77" i="8" s="1"/>
  <c r="G77" i="8" s="1"/>
  <c r="E78" i="8"/>
  <c r="F78" i="8"/>
  <c r="G78" i="8" s="1"/>
  <c r="E79" i="8"/>
  <c r="F79" i="8" s="1"/>
  <c r="G79" i="8" s="1"/>
  <c r="R79" i="8" s="1"/>
  <c r="E80" i="8"/>
  <c r="F80" i="8" s="1"/>
  <c r="E81" i="8"/>
  <c r="F81" i="8"/>
  <c r="G81" i="8" s="1"/>
  <c r="E82" i="8"/>
  <c r="F82" i="8" s="1"/>
  <c r="G82" i="8" s="1"/>
  <c r="R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G88" i="8" s="1"/>
  <c r="K88" i="8" s="1"/>
  <c r="E89" i="8"/>
  <c r="F89" i="8" s="1"/>
  <c r="E90" i="8"/>
  <c r="F90" i="8" s="1"/>
  <c r="E91" i="8"/>
  <c r="F91" i="8" s="1"/>
  <c r="E93" i="8"/>
  <c r="F93" i="8" s="1"/>
  <c r="E94" i="8"/>
  <c r="F94" i="8" s="1"/>
  <c r="E95" i="8"/>
  <c r="F95" i="8"/>
  <c r="G95" i="8" s="1"/>
  <c r="K95" i="8" s="1"/>
  <c r="E96" i="8"/>
  <c r="F96" i="8"/>
  <c r="E97" i="8"/>
  <c r="F97" i="8" s="1"/>
  <c r="G97" i="8" s="1"/>
  <c r="K97" i="8" s="1"/>
  <c r="E98" i="8"/>
  <c r="F98" i="8"/>
  <c r="E99" i="8"/>
  <c r="F99" i="8" s="1"/>
  <c r="E100" i="8"/>
  <c r="F100" i="8" s="1"/>
  <c r="E101" i="8"/>
  <c r="F101" i="8" s="1"/>
  <c r="E102" i="8"/>
  <c r="F102" i="8" s="1"/>
  <c r="E103" i="8"/>
  <c r="F103" i="8" s="1"/>
  <c r="E104" i="8"/>
  <c r="F104" i="8" s="1"/>
  <c r="E105" i="8"/>
  <c r="F105" i="8" s="1"/>
  <c r="E106" i="8"/>
  <c r="F106" i="8" s="1"/>
  <c r="E108" i="8"/>
  <c r="F108" i="8"/>
  <c r="G108" i="8" s="1"/>
  <c r="K108" i="8" s="1"/>
  <c r="E109" i="8"/>
  <c r="F109" i="8" s="1"/>
  <c r="E110" i="8"/>
  <c r="F110" i="8" s="1"/>
  <c r="E111" i="8"/>
  <c r="F111" i="8"/>
  <c r="G111" i="8" s="1"/>
  <c r="E112" i="8"/>
  <c r="F112" i="8" s="1"/>
  <c r="E113" i="8"/>
  <c r="F113" i="8" s="1"/>
  <c r="E114" i="8"/>
  <c r="F114" i="8"/>
  <c r="G114" i="8" s="1"/>
  <c r="K114" i="8" s="1"/>
  <c r="E115" i="8"/>
  <c r="F115" i="8"/>
  <c r="P115" i="8" s="1"/>
  <c r="G115" i="8"/>
  <c r="J115" i="8" s="1"/>
  <c r="E116" i="8"/>
  <c r="F116" i="8" s="1"/>
  <c r="E117" i="8"/>
  <c r="F117" i="8" s="1"/>
  <c r="E118" i="8"/>
  <c r="F118" i="8" s="1"/>
  <c r="E119" i="8"/>
  <c r="F119" i="8" s="1"/>
  <c r="E107" i="8"/>
  <c r="F107" i="8" s="1"/>
  <c r="Q70" i="8"/>
  <c r="Q146" i="8"/>
  <c r="Q145" i="8"/>
  <c r="Q144" i="8"/>
  <c r="Q143" i="8"/>
  <c r="B10" i="9"/>
  <c r="E462" i="9"/>
  <c r="G16" i="9"/>
  <c r="G15" i="9"/>
  <c r="A9" i="9"/>
  <c r="C9" i="9" s="1"/>
  <c r="E21" i="9"/>
  <c r="G21" i="9"/>
  <c r="E22" i="9"/>
  <c r="G22" i="9"/>
  <c r="E23" i="9"/>
  <c r="G23" i="9"/>
  <c r="E24" i="9"/>
  <c r="G24" i="9"/>
  <c r="E25" i="9"/>
  <c r="G25" i="9"/>
  <c r="E26" i="9"/>
  <c r="G26" i="9"/>
  <c r="E27" i="9"/>
  <c r="G27" i="9"/>
  <c r="E28" i="9"/>
  <c r="G28" i="9"/>
  <c r="E29" i="9"/>
  <c r="G29" i="9"/>
  <c r="E30" i="9"/>
  <c r="G30" i="9"/>
  <c r="E31" i="9"/>
  <c r="G31" i="9"/>
  <c r="E32" i="9"/>
  <c r="G32" i="9"/>
  <c r="E33" i="9"/>
  <c r="G33" i="9"/>
  <c r="E34" i="9"/>
  <c r="G34" i="9"/>
  <c r="E35" i="9"/>
  <c r="G35" i="9"/>
  <c r="E36" i="9"/>
  <c r="G36" i="9"/>
  <c r="E37" i="9"/>
  <c r="G37" i="9"/>
  <c r="E38" i="9"/>
  <c r="G38" i="9"/>
  <c r="E39" i="9"/>
  <c r="G39" i="9"/>
  <c r="E40" i="9"/>
  <c r="G40" i="9"/>
  <c r="E41" i="9"/>
  <c r="G41" i="9"/>
  <c r="E42" i="9"/>
  <c r="G42" i="9"/>
  <c r="E43" i="9"/>
  <c r="G43" i="9"/>
  <c r="E44" i="9"/>
  <c r="G44" i="9"/>
  <c r="E45" i="9"/>
  <c r="G45" i="9"/>
  <c r="E46" i="9"/>
  <c r="G46" i="9"/>
  <c r="E47" i="9"/>
  <c r="G47" i="9"/>
  <c r="E48" i="9"/>
  <c r="G48" i="9"/>
  <c r="E49" i="9"/>
  <c r="G49" i="9"/>
  <c r="E50" i="9"/>
  <c r="G50" i="9"/>
  <c r="E51" i="9"/>
  <c r="G51" i="9"/>
  <c r="E52" i="9"/>
  <c r="G52" i="9"/>
  <c r="E53" i="9"/>
  <c r="G53" i="9"/>
  <c r="E54" i="9"/>
  <c r="G54" i="9"/>
  <c r="E55" i="9"/>
  <c r="G55" i="9"/>
  <c r="E56" i="9"/>
  <c r="G56" i="9"/>
  <c r="E57" i="9"/>
  <c r="G57" i="9"/>
  <c r="E58" i="9"/>
  <c r="G58" i="9"/>
  <c r="E59" i="9"/>
  <c r="G59" i="9"/>
  <c r="E60" i="9"/>
  <c r="G60" i="9"/>
  <c r="E61" i="9"/>
  <c r="G61" i="9"/>
  <c r="E62" i="9"/>
  <c r="G62" i="9"/>
  <c r="E63" i="9"/>
  <c r="G63" i="9"/>
  <c r="E64" i="9"/>
  <c r="G64" i="9"/>
  <c r="E65" i="9"/>
  <c r="G65" i="9"/>
  <c r="E66" i="9"/>
  <c r="G66" i="9"/>
  <c r="E67" i="9"/>
  <c r="G67" i="9"/>
  <c r="E68" i="9"/>
  <c r="G68" i="9"/>
  <c r="E69" i="9"/>
  <c r="G69" i="9"/>
  <c r="E70" i="9"/>
  <c r="G70" i="9"/>
  <c r="E71" i="9"/>
  <c r="G71" i="9"/>
  <c r="E72" i="9"/>
  <c r="G72" i="9"/>
  <c r="E73" i="9"/>
  <c r="G73" i="9"/>
  <c r="E74" i="9"/>
  <c r="G74" i="9"/>
  <c r="E75" i="9"/>
  <c r="G75" i="9"/>
  <c r="E76" i="9"/>
  <c r="G76" i="9"/>
  <c r="E77" i="9"/>
  <c r="G77" i="9"/>
  <c r="E78" i="9"/>
  <c r="G78" i="9"/>
  <c r="E79" i="9"/>
  <c r="G79" i="9"/>
  <c r="E80" i="9"/>
  <c r="G80" i="9"/>
  <c r="E81" i="9"/>
  <c r="G81" i="9"/>
  <c r="E82" i="9"/>
  <c r="G82" i="9"/>
  <c r="E83" i="9"/>
  <c r="G83" i="9"/>
  <c r="E84" i="9"/>
  <c r="G84" i="9"/>
  <c r="E85" i="9"/>
  <c r="G85" i="9"/>
  <c r="E86" i="9"/>
  <c r="G86" i="9"/>
  <c r="E87" i="9"/>
  <c r="G87" i="9"/>
  <c r="E88" i="9"/>
  <c r="G88" i="9"/>
  <c r="E89" i="9"/>
  <c r="G89" i="9"/>
  <c r="E90" i="9"/>
  <c r="G90" i="9"/>
  <c r="E91" i="9"/>
  <c r="G91" i="9"/>
  <c r="E92" i="9"/>
  <c r="G92" i="9"/>
  <c r="E93" i="9"/>
  <c r="G93" i="9"/>
  <c r="E94" i="9"/>
  <c r="G94" i="9"/>
  <c r="E95" i="9"/>
  <c r="G95" i="9"/>
  <c r="E96" i="9"/>
  <c r="G96" i="9"/>
  <c r="E97" i="9"/>
  <c r="G97" i="9"/>
  <c r="E98" i="9"/>
  <c r="G98" i="9"/>
  <c r="E99" i="9"/>
  <c r="G99" i="9"/>
  <c r="E100" i="9"/>
  <c r="G100" i="9"/>
  <c r="E101" i="9"/>
  <c r="G101" i="9"/>
  <c r="E102" i="9"/>
  <c r="G102" i="9"/>
  <c r="E103" i="9"/>
  <c r="G103" i="9"/>
  <c r="E104" i="9"/>
  <c r="G104" i="9"/>
  <c r="E105" i="9"/>
  <c r="G105" i="9"/>
  <c r="E106" i="9"/>
  <c r="G106" i="9"/>
  <c r="E107" i="9"/>
  <c r="G107" i="9"/>
  <c r="E108" i="9"/>
  <c r="G108" i="9"/>
  <c r="E109" i="9"/>
  <c r="G109" i="9"/>
  <c r="E110" i="9"/>
  <c r="G110" i="9"/>
  <c r="E111" i="9"/>
  <c r="G111" i="9"/>
  <c r="E112" i="9"/>
  <c r="G112" i="9"/>
  <c r="E113" i="9"/>
  <c r="G113" i="9"/>
  <c r="E114" i="9"/>
  <c r="G114" i="9"/>
  <c r="E115" i="9"/>
  <c r="G115" i="9"/>
  <c r="E116" i="9"/>
  <c r="G116" i="9"/>
  <c r="E117" i="9"/>
  <c r="G117" i="9"/>
  <c r="E118" i="9"/>
  <c r="G118" i="9"/>
  <c r="E119" i="9"/>
  <c r="G119" i="9"/>
  <c r="E120" i="9"/>
  <c r="G120" i="9"/>
  <c r="E121" i="9"/>
  <c r="G121" i="9"/>
  <c r="E122" i="9"/>
  <c r="G122" i="9"/>
  <c r="E123" i="9"/>
  <c r="G123" i="9"/>
  <c r="E124" i="9"/>
  <c r="G124" i="9"/>
  <c r="E125" i="9"/>
  <c r="G125" i="9"/>
  <c r="E126" i="9"/>
  <c r="G126" i="9"/>
  <c r="E127" i="9"/>
  <c r="G127" i="9"/>
  <c r="E128" i="9"/>
  <c r="G128" i="9"/>
  <c r="E129" i="9"/>
  <c r="G129" i="9"/>
  <c r="E130" i="9"/>
  <c r="G130" i="9"/>
  <c r="E131" i="9"/>
  <c r="G131" i="9"/>
  <c r="E132" i="9"/>
  <c r="G132" i="9"/>
  <c r="E133" i="9"/>
  <c r="G133" i="9"/>
  <c r="E134" i="9"/>
  <c r="G134" i="9"/>
  <c r="E135" i="9"/>
  <c r="G135" i="9"/>
  <c r="E136" i="9"/>
  <c r="G136" i="9"/>
  <c r="E137" i="9"/>
  <c r="G137" i="9"/>
  <c r="E138" i="9"/>
  <c r="G138" i="9"/>
  <c r="E139" i="9"/>
  <c r="G139" i="9"/>
  <c r="E140" i="9"/>
  <c r="G140" i="9"/>
  <c r="E141" i="9"/>
  <c r="G141" i="9"/>
  <c r="E142" i="9"/>
  <c r="G142" i="9"/>
  <c r="E143" i="9"/>
  <c r="G143" i="9"/>
  <c r="E144" i="9"/>
  <c r="G144" i="9"/>
  <c r="E145" i="9"/>
  <c r="G145" i="9"/>
  <c r="E146" i="9"/>
  <c r="G146" i="9"/>
  <c r="E147" i="9"/>
  <c r="G147" i="9"/>
  <c r="E148" i="9"/>
  <c r="G148" i="9"/>
  <c r="E149" i="9"/>
  <c r="G149" i="9"/>
  <c r="E150" i="9"/>
  <c r="G150" i="9"/>
  <c r="E151" i="9"/>
  <c r="G151" i="9"/>
  <c r="E152" i="9"/>
  <c r="G152" i="9"/>
  <c r="E153" i="9"/>
  <c r="G153" i="9"/>
  <c r="E154" i="9"/>
  <c r="G154" i="9"/>
  <c r="E155" i="9"/>
  <c r="G155" i="9"/>
  <c r="E156" i="9"/>
  <c r="G156" i="9"/>
  <c r="E157" i="9"/>
  <c r="G157" i="9"/>
  <c r="E158" i="9"/>
  <c r="G158" i="9"/>
  <c r="E159" i="9"/>
  <c r="G159" i="9"/>
  <c r="E160" i="9"/>
  <c r="G160" i="9"/>
  <c r="E161" i="9"/>
  <c r="G161" i="9"/>
  <c r="E162" i="9"/>
  <c r="G162" i="9"/>
  <c r="E163" i="9"/>
  <c r="G163" i="9"/>
  <c r="E164" i="9"/>
  <c r="G164" i="9"/>
  <c r="E165" i="9"/>
  <c r="G165" i="9"/>
  <c r="E166" i="9"/>
  <c r="G166" i="9"/>
  <c r="E167" i="9"/>
  <c r="G167" i="9"/>
  <c r="E168" i="9"/>
  <c r="G168" i="9"/>
  <c r="E169" i="9"/>
  <c r="G169" i="9"/>
  <c r="E170" i="9"/>
  <c r="G170" i="9"/>
  <c r="E171" i="9"/>
  <c r="G171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183" i="9"/>
  <c r="G183" i="9"/>
  <c r="E184" i="9"/>
  <c r="G184" i="9"/>
  <c r="E185" i="9"/>
  <c r="G185" i="9"/>
  <c r="E186" i="9"/>
  <c r="G186" i="9"/>
  <c r="E187" i="9"/>
  <c r="G187" i="9"/>
  <c r="E188" i="9"/>
  <c r="G188" i="9"/>
  <c r="E189" i="9"/>
  <c r="G189" i="9"/>
  <c r="E190" i="9"/>
  <c r="G190" i="9"/>
  <c r="E191" i="9"/>
  <c r="G191" i="9"/>
  <c r="E192" i="9"/>
  <c r="G192" i="9"/>
  <c r="E193" i="9"/>
  <c r="G193" i="9"/>
  <c r="E194" i="9"/>
  <c r="G194" i="9"/>
  <c r="E195" i="9"/>
  <c r="G195" i="9"/>
  <c r="E196" i="9"/>
  <c r="G196" i="9"/>
  <c r="E197" i="9"/>
  <c r="G197" i="9"/>
  <c r="E198" i="9"/>
  <c r="G198" i="9"/>
  <c r="E199" i="9"/>
  <c r="G199" i="9"/>
  <c r="E200" i="9"/>
  <c r="G200" i="9"/>
  <c r="E201" i="9"/>
  <c r="G201" i="9"/>
  <c r="E202" i="9"/>
  <c r="G202" i="9"/>
  <c r="E203" i="9"/>
  <c r="G203" i="9"/>
  <c r="E204" i="9"/>
  <c r="G204" i="9"/>
  <c r="E205" i="9"/>
  <c r="G205" i="9"/>
  <c r="E206" i="9"/>
  <c r="G206" i="9"/>
  <c r="E207" i="9"/>
  <c r="G207" i="9"/>
  <c r="E208" i="9"/>
  <c r="G208" i="9"/>
  <c r="E209" i="9"/>
  <c r="G209" i="9"/>
  <c r="E210" i="9"/>
  <c r="G210" i="9"/>
  <c r="E211" i="9"/>
  <c r="G211" i="9"/>
  <c r="E212" i="9"/>
  <c r="G212" i="9"/>
  <c r="E213" i="9"/>
  <c r="G213" i="9"/>
  <c r="E214" i="9"/>
  <c r="G214" i="9"/>
  <c r="E215" i="9"/>
  <c r="G215" i="9"/>
  <c r="E216" i="9"/>
  <c r="G216" i="9"/>
  <c r="E217" i="9"/>
  <c r="G217" i="9"/>
  <c r="E218" i="9"/>
  <c r="G218" i="9"/>
  <c r="E219" i="9"/>
  <c r="G219" i="9"/>
  <c r="E220" i="9"/>
  <c r="G220" i="9"/>
  <c r="E221" i="9"/>
  <c r="G221" i="9"/>
  <c r="E222" i="9"/>
  <c r="G222" i="9"/>
  <c r="E223" i="9"/>
  <c r="G223" i="9"/>
  <c r="E224" i="9"/>
  <c r="G224" i="9"/>
  <c r="E225" i="9"/>
  <c r="G225" i="9"/>
  <c r="E226" i="9"/>
  <c r="G226" i="9"/>
  <c r="E227" i="9"/>
  <c r="G227" i="9"/>
  <c r="E228" i="9"/>
  <c r="G228" i="9"/>
  <c r="E229" i="9"/>
  <c r="G229" i="9"/>
  <c r="E230" i="9"/>
  <c r="G230" i="9"/>
  <c r="E231" i="9"/>
  <c r="G231" i="9"/>
  <c r="E232" i="9"/>
  <c r="G232" i="9"/>
  <c r="E233" i="9"/>
  <c r="G233" i="9"/>
  <c r="E234" i="9"/>
  <c r="G234" i="9"/>
  <c r="E235" i="9"/>
  <c r="G235" i="9"/>
  <c r="E236" i="9"/>
  <c r="G236" i="9"/>
  <c r="E237" i="9"/>
  <c r="G237" i="9"/>
  <c r="E238" i="9"/>
  <c r="G238" i="9"/>
  <c r="E239" i="9"/>
  <c r="G239" i="9"/>
  <c r="E240" i="9"/>
  <c r="G240" i="9"/>
  <c r="E241" i="9"/>
  <c r="G241" i="9"/>
  <c r="E242" i="9"/>
  <c r="G242" i="9"/>
  <c r="E243" i="9"/>
  <c r="G243" i="9"/>
  <c r="E244" i="9"/>
  <c r="G244" i="9"/>
  <c r="E245" i="9"/>
  <c r="G245" i="9"/>
  <c r="E246" i="9"/>
  <c r="G246" i="9"/>
  <c r="E247" i="9"/>
  <c r="G247" i="9"/>
  <c r="E248" i="9"/>
  <c r="G248" i="9"/>
  <c r="E249" i="9"/>
  <c r="G249" i="9"/>
  <c r="E250" i="9"/>
  <c r="G250" i="9"/>
  <c r="E251" i="9"/>
  <c r="G251" i="9"/>
  <c r="E252" i="9"/>
  <c r="G252" i="9"/>
  <c r="E253" i="9"/>
  <c r="G253" i="9"/>
  <c r="E254" i="9"/>
  <c r="G254" i="9"/>
  <c r="E255" i="9"/>
  <c r="G255" i="9"/>
  <c r="E256" i="9"/>
  <c r="G256" i="9"/>
  <c r="E257" i="9"/>
  <c r="G257" i="9"/>
  <c r="E258" i="9"/>
  <c r="G258" i="9"/>
  <c r="E259" i="9"/>
  <c r="G259" i="9"/>
  <c r="E260" i="9"/>
  <c r="G260" i="9"/>
  <c r="E261" i="9"/>
  <c r="G261" i="9"/>
  <c r="E262" i="9"/>
  <c r="G262" i="9"/>
  <c r="E263" i="9"/>
  <c r="G263" i="9"/>
  <c r="E264" i="9"/>
  <c r="G264" i="9"/>
  <c r="E265" i="9"/>
  <c r="G265" i="9"/>
  <c r="E266" i="9"/>
  <c r="G266" i="9"/>
  <c r="E267" i="9"/>
  <c r="G267" i="9"/>
  <c r="E268" i="9"/>
  <c r="G268" i="9"/>
  <c r="E269" i="9"/>
  <c r="G269" i="9"/>
  <c r="E270" i="9"/>
  <c r="G270" i="9"/>
  <c r="E271" i="9"/>
  <c r="G271" i="9"/>
  <c r="E272" i="9"/>
  <c r="G272" i="9"/>
  <c r="E273" i="9"/>
  <c r="G273" i="9"/>
  <c r="E274" i="9"/>
  <c r="G274" i="9"/>
  <c r="E275" i="9"/>
  <c r="G275" i="9"/>
  <c r="E276" i="9"/>
  <c r="G276" i="9"/>
  <c r="E277" i="9"/>
  <c r="G277" i="9"/>
  <c r="E278" i="9"/>
  <c r="G278" i="9"/>
  <c r="E279" i="9"/>
  <c r="G279" i="9"/>
  <c r="E280" i="9"/>
  <c r="G280" i="9"/>
  <c r="E281" i="9"/>
  <c r="G281" i="9"/>
  <c r="E282" i="9"/>
  <c r="G282" i="9"/>
  <c r="E283" i="9"/>
  <c r="G283" i="9"/>
  <c r="E284" i="9"/>
  <c r="G284" i="9"/>
  <c r="E285" i="9"/>
  <c r="G285" i="9"/>
  <c r="E286" i="9"/>
  <c r="G286" i="9"/>
  <c r="E287" i="9"/>
  <c r="G287" i="9"/>
  <c r="E288" i="9"/>
  <c r="G288" i="9"/>
  <c r="E289" i="9"/>
  <c r="G289" i="9"/>
  <c r="E290" i="9"/>
  <c r="G290" i="9"/>
  <c r="E291" i="9"/>
  <c r="G291" i="9"/>
  <c r="E292" i="9"/>
  <c r="G292" i="9"/>
  <c r="E293" i="9"/>
  <c r="G293" i="9"/>
  <c r="E294" i="9"/>
  <c r="G294" i="9"/>
  <c r="E295" i="9"/>
  <c r="G295" i="9"/>
  <c r="E296" i="9"/>
  <c r="G296" i="9"/>
  <c r="E297" i="9"/>
  <c r="G297" i="9"/>
  <c r="E298" i="9"/>
  <c r="G298" i="9"/>
  <c r="E299" i="9"/>
  <c r="G299" i="9"/>
  <c r="E300" i="9"/>
  <c r="G300" i="9"/>
  <c r="E301" i="9"/>
  <c r="G301" i="9"/>
  <c r="E302" i="9"/>
  <c r="G302" i="9"/>
  <c r="E303" i="9"/>
  <c r="G303" i="9"/>
  <c r="E304" i="9"/>
  <c r="G304" i="9"/>
  <c r="E305" i="9"/>
  <c r="G305" i="9"/>
  <c r="E306" i="9"/>
  <c r="G306" i="9"/>
  <c r="E307" i="9"/>
  <c r="G307" i="9"/>
  <c r="E308" i="9"/>
  <c r="G308" i="9"/>
  <c r="E309" i="9"/>
  <c r="G309" i="9"/>
  <c r="E310" i="9"/>
  <c r="G310" i="9"/>
  <c r="E311" i="9"/>
  <c r="G311" i="9"/>
  <c r="E312" i="9"/>
  <c r="G312" i="9"/>
  <c r="E313" i="9"/>
  <c r="G313" i="9"/>
  <c r="E314" i="9"/>
  <c r="G314" i="9"/>
  <c r="E315" i="9"/>
  <c r="G315" i="9"/>
  <c r="E316" i="9"/>
  <c r="G316" i="9"/>
  <c r="E317" i="9"/>
  <c r="G317" i="9"/>
  <c r="E318" i="9"/>
  <c r="G318" i="9"/>
  <c r="E319" i="9"/>
  <c r="G319" i="9"/>
  <c r="E320" i="9"/>
  <c r="G320" i="9"/>
  <c r="E321" i="9"/>
  <c r="G321" i="9"/>
  <c r="E322" i="9"/>
  <c r="G322" i="9"/>
  <c r="E323" i="9"/>
  <c r="G323" i="9"/>
  <c r="E324" i="9"/>
  <c r="G324" i="9"/>
  <c r="E325" i="9"/>
  <c r="G325" i="9"/>
  <c r="E326" i="9"/>
  <c r="G326" i="9"/>
  <c r="E327" i="9"/>
  <c r="G327" i="9"/>
  <c r="E328" i="9"/>
  <c r="G328" i="9"/>
  <c r="E329" i="9"/>
  <c r="G329" i="9"/>
  <c r="E330" i="9"/>
  <c r="G330" i="9"/>
  <c r="E331" i="9"/>
  <c r="G331" i="9"/>
  <c r="E332" i="9"/>
  <c r="G332" i="9"/>
  <c r="E333" i="9"/>
  <c r="G333" i="9"/>
  <c r="E334" i="9"/>
  <c r="G334" i="9"/>
  <c r="E335" i="9"/>
  <c r="G335" i="9"/>
  <c r="E336" i="9"/>
  <c r="G336" i="9"/>
  <c r="E337" i="9"/>
  <c r="G337" i="9"/>
  <c r="E338" i="9"/>
  <c r="G338" i="9"/>
  <c r="E339" i="9"/>
  <c r="G339" i="9"/>
  <c r="E340" i="9"/>
  <c r="G340" i="9"/>
  <c r="E341" i="9"/>
  <c r="G341" i="9"/>
  <c r="E342" i="9"/>
  <c r="G342" i="9"/>
  <c r="E343" i="9"/>
  <c r="G343" i="9"/>
  <c r="E344" i="9"/>
  <c r="G344" i="9"/>
  <c r="E345" i="9"/>
  <c r="G345" i="9"/>
  <c r="E346" i="9"/>
  <c r="G346" i="9"/>
  <c r="E347" i="9"/>
  <c r="G347" i="9"/>
  <c r="E348" i="9"/>
  <c r="G348" i="9"/>
  <c r="E349" i="9"/>
  <c r="G349" i="9"/>
  <c r="E350" i="9"/>
  <c r="G350" i="9"/>
  <c r="E351" i="9"/>
  <c r="G351" i="9"/>
  <c r="E352" i="9"/>
  <c r="G352" i="9"/>
  <c r="E353" i="9"/>
  <c r="G353" i="9"/>
  <c r="E354" i="9"/>
  <c r="G354" i="9"/>
  <c r="E355" i="9"/>
  <c r="G355" i="9"/>
  <c r="E356" i="9"/>
  <c r="G356" i="9"/>
  <c r="E357" i="9"/>
  <c r="G357" i="9"/>
  <c r="E358" i="9"/>
  <c r="G358" i="9"/>
  <c r="E359" i="9"/>
  <c r="G359" i="9"/>
  <c r="E360" i="9"/>
  <c r="G360" i="9"/>
  <c r="E361" i="9"/>
  <c r="G361" i="9"/>
  <c r="E362" i="9"/>
  <c r="G362" i="9"/>
  <c r="E363" i="9"/>
  <c r="G363" i="9"/>
  <c r="E364" i="9"/>
  <c r="G364" i="9"/>
  <c r="E365" i="9"/>
  <c r="G365" i="9"/>
  <c r="E366" i="9"/>
  <c r="G366" i="9"/>
  <c r="E367" i="9"/>
  <c r="G367" i="9"/>
  <c r="E368" i="9"/>
  <c r="G368" i="9"/>
  <c r="E369" i="9"/>
  <c r="G369" i="9"/>
  <c r="E370" i="9"/>
  <c r="G370" i="9"/>
  <c r="E371" i="9"/>
  <c r="G371" i="9"/>
  <c r="E372" i="9"/>
  <c r="G372" i="9"/>
  <c r="E373" i="9"/>
  <c r="G373" i="9"/>
  <c r="E374" i="9"/>
  <c r="G374" i="9"/>
  <c r="E375" i="9"/>
  <c r="G375" i="9"/>
  <c r="E376" i="9"/>
  <c r="G376" i="9"/>
  <c r="E377" i="9"/>
  <c r="G377" i="9"/>
  <c r="E378" i="9"/>
  <c r="G378" i="9"/>
  <c r="E379" i="9"/>
  <c r="G379" i="9"/>
  <c r="E380" i="9"/>
  <c r="G380" i="9"/>
  <c r="E381" i="9"/>
  <c r="G381" i="9"/>
  <c r="E382" i="9"/>
  <c r="G382" i="9"/>
  <c r="E383" i="9"/>
  <c r="G383" i="9"/>
  <c r="E384" i="9"/>
  <c r="G384" i="9"/>
  <c r="E385" i="9"/>
  <c r="G385" i="9"/>
  <c r="E386" i="9"/>
  <c r="G386" i="9"/>
  <c r="E387" i="9"/>
  <c r="G387" i="9"/>
  <c r="E388" i="9"/>
  <c r="G388" i="9"/>
  <c r="E389" i="9"/>
  <c r="G389" i="9"/>
  <c r="E390" i="9"/>
  <c r="G390" i="9"/>
  <c r="E391" i="9"/>
  <c r="G391" i="9"/>
  <c r="E392" i="9"/>
  <c r="G392" i="9"/>
  <c r="E393" i="9"/>
  <c r="G393" i="9"/>
  <c r="E394" i="9"/>
  <c r="G394" i="9"/>
  <c r="E395" i="9"/>
  <c r="G395" i="9"/>
  <c r="E396" i="9"/>
  <c r="G396" i="9"/>
  <c r="E397" i="9"/>
  <c r="G397" i="9"/>
  <c r="E398" i="9"/>
  <c r="G398" i="9"/>
  <c r="E399" i="9"/>
  <c r="G399" i="9"/>
  <c r="E400" i="9"/>
  <c r="G400" i="9"/>
  <c r="E401" i="9"/>
  <c r="G401" i="9"/>
  <c r="E402" i="9"/>
  <c r="G402" i="9"/>
  <c r="E403" i="9"/>
  <c r="G403" i="9"/>
  <c r="E404" i="9"/>
  <c r="G404" i="9"/>
  <c r="E405" i="9"/>
  <c r="G405" i="9"/>
  <c r="E406" i="9"/>
  <c r="G406" i="9"/>
  <c r="E407" i="9"/>
  <c r="G407" i="9"/>
  <c r="E408" i="9"/>
  <c r="G408" i="9"/>
  <c r="E409" i="9"/>
  <c r="G409" i="9"/>
  <c r="E410" i="9"/>
  <c r="G410" i="9"/>
  <c r="E411" i="9"/>
  <c r="G411" i="9"/>
  <c r="E412" i="9"/>
  <c r="G412" i="9"/>
  <c r="E413" i="9"/>
  <c r="G413" i="9"/>
  <c r="E414" i="9"/>
  <c r="G414" i="9"/>
  <c r="E415" i="9"/>
  <c r="G415" i="9"/>
  <c r="E416" i="9"/>
  <c r="G416" i="9"/>
  <c r="E417" i="9"/>
  <c r="G417" i="9"/>
  <c r="E418" i="9"/>
  <c r="G418" i="9"/>
  <c r="E419" i="9"/>
  <c r="G419" i="9"/>
  <c r="E420" i="9"/>
  <c r="G420" i="9"/>
  <c r="E421" i="9"/>
  <c r="G421" i="9"/>
  <c r="E422" i="9"/>
  <c r="G422" i="9"/>
  <c r="E423" i="9"/>
  <c r="G423" i="9"/>
  <c r="E424" i="9"/>
  <c r="G424" i="9"/>
  <c r="E425" i="9"/>
  <c r="G425" i="9"/>
  <c r="E426" i="9"/>
  <c r="G426" i="9"/>
  <c r="E427" i="9"/>
  <c r="G427" i="9"/>
  <c r="E428" i="9"/>
  <c r="G428" i="9"/>
  <c r="E429" i="9"/>
  <c r="G429" i="9"/>
  <c r="E430" i="9"/>
  <c r="G430" i="9"/>
  <c r="E431" i="9"/>
  <c r="G431" i="9"/>
  <c r="E432" i="9"/>
  <c r="G432" i="9"/>
  <c r="E433" i="9"/>
  <c r="G433" i="9"/>
  <c r="E434" i="9"/>
  <c r="G434" i="9"/>
  <c r="E435" i="9"/>
  <c r="G435" i="9"/>
  <c r="E436" i="9"/>
  <c r="G436" i="9"/>
  <c r="E437" i="9"/>
  <c r="G437" i="9"/>
  <c r="E438" i="9"/>
  <c r="G438" i="9"/>
  <c r="E439" i="9"/>
  <c r="G439" i="9"/>
  <c r="E440" i="9"/>
  <c r="G440" i="9"/>
  <c r="E441" i="9"/>
  <c r="G441" i="9"/>
  <c r="E442" i="9"/>
  <c r="G442" i="9"/>
  <c r="E443" i="9"/>
  <c r="G443" i="9"/>
  <c r="E444" i="9"/>
  <c r="G444" i="9"/>
  <c r="E445" i="9"/>
  <c r="G445" i="9"/>
  <c r="E446" i="9"/>
  <c r="G446" i="9"/>
  <c r="E447" i="9"/>
  <c r="G447" i="9"/>
  <c r="E448" i="9"/>
  <c r="G448" i="9"/>
  <c r="E449" i="9"/>
  <c r="G449" i="9"/>
  <c r="E450" i="9"/>
  <c r="G450" i="9"/>
  <c r="E451" i="9"/>
  <c r="G451" i="9"/>
  <c r="E452" i="9"/>
  <c r="G452" i="9"/>
  <c r="E453" i="9"/>
  <c r="G453" i="9"/>
  <c r="E454" i="9"/>
  <c r="G454" i="9"/>
  <c r="E455" i="9"/>
  <c r="G455" i="9"/>
  <c r="E456" i="9"/>
  <c r="G456" i="9"/>
  <c r="E457" i="9"/>
  <c r="G457" i="9"/>
  <c r="E458" i="9"/>
  <c r="G458" i="9"/>
  <c r="E459" i="9"/>
  <c r="G459" i="9"/>
  <c r="E460" i="9"/>
  <c r="G460" i="9"/>
  <c r="E461" i="9"/>
  <c r="G461" i="9"/>
  <c r="G462" i="9"/>
  <c r="H16" i="9"/>
  <c r="H15" i="9"/>
  <c r="D21" i="9"/>
  <c r="H21" i="9" s="1"/>
  <c r="D22" i="9"/>
  <c r="H22" i="9"/>
  <c r="D23" i="9"/>
  <c r="H23" i="9"/>
  <c r="D24" i="9"/>
  <c r="H24" i="9"/>
  <c r="D25" i="9"/>
  <c r="H25" i="9"/>
  <c r="D26" i="9"/>
  <c r="H26" i="9"/>
  <c r="D27" i="9"/>
  <c r="H27" i="9"/>
  <c r="D28" i="9"/>
  <c r="H28" i="9"/>
  <c r="D29" i="9"/>
  <c r="H29" i="9"/>
  <c r="D30" i="9"/>
  <c r="H30" i="9"/>
  <c r="D31" i="9"/>
  <c r="H31" i="9"/>
  <c r="D32" i="9"/>
  <c r="H32" i="9"/>
  <c r="D33" i="9"/>
  <c r="H33" i="9"/>
  <c r="D34" i="9"/>
  <c r="H34" i="9"/>
  <c r="D35" i="9"/>
  <c r="H35" i="9"/>
  <c r="D36" i="9"/>
  <c r="H36" i="9"/>
  <c r="D37" i="9"/>
  <c r="H37" i="9"/>
  <c r="D38" i="9"/>
  <c r="H38" i="9"/>
  <c r="D39" i="9"/>
  <c r="H39" i="9"/>
  <c r="D40" i="9"/>
  <c r="H40" i="9"/>
  <c r="D41" i="9"/>
  <c r="H41" i="9"/>
  <c r="D42" i="9"/>
  <c r="H42" i="9"/>
  <c r="D43" i="9"/>
  <c r="H43" i="9"/>
  <c r="D44" i="9"/>
  <c r="H44" i="9"/>
  <c r="D45" i="9"/>
  <c r="H45" i="9"/>
  <c r="D46" i="9"/>
  <c r="H46" i="9"/>
  <c r="D47" i="9"/>
  <c r="H47" i="9"/>
  <c r="D48" i="9"/>
  <c r="H48" i="9"/>
  <c r="D49" i="9"/>
  <c r="H49" i="9"/>
  <c r="D50" i="9"/>
  <c r="H50" i="9"/>
  <c r="D51" i="9"/>
  <c r="H51" i="9"/>
  <c r="D52" i="9"/>
  <c r="H52" i="9"/>
  <c r="D53" i="9"/>
  <c r="H53" i="9"/>
  <c r="D54" i="9"/>
  <c r="H54" i="9"/>
  <c r="D55" i="9"/>
  <c r="H55" i="9"/>
  <c r="D56" i="9"/>
  <c r="H56" i="9"/>
  <c r="D57" i="9"/>
  <c r="H57" i="9"/>
  <c r="D58" i="9"/>
  <c r="H58" i="9"/>
  <c r="D59" i="9"/>
  <c r="H59" i="9"/>
  <c r="D60" i="9"/>
  <c r="H60" i="9"/>
  <c r="D61" i="9"/>
  <c r="H61" i="9"/>
  <c r="D62" i="9"/>
  <c r="H62" i="9"/>
  <c r="D63" i="9"/>
  <c r="H63" i="9"/>
  <c r="D64" i="9"/>
  <c r="H64" i="9"/>
  <c r="D65" i="9"/>
  <c r="H65" i="9"/>
  <c r="D66" i="9"/>
  <c r="H66" i="9"/>
  <c r="D67" i="9"/>
  <c r="H67" i="9"/>
  <c r="D68" i="9"/>
  <c r="H68" i="9"/>
  <c r="D69" i="9"/>
  <c r="H69" i="9"/>
  <c r="D70" i="9"/>
  <c r="H70" i="9"/>
  <c r="D71" i="9"/>
  <c r="H71" i="9"/>
  <c r="D72" i="9"/>
  <c r="H72" i="9"/>
  <c r="D73" i="9"/>
  <c r="H73" i="9"/>
  <c r="D74" i="9"/>
  <c r="H74" i="9"/>
  <c r="D75" i="9"/>
  <c r="H75" i="9"/>
  <c r="D76" i="9"/>
  <c r="H76" i="9"/>
  <c r="D77" i="9"/>
  <c r="H77" i="9"/>
  <c r="D78" i="9"/>
  <c r="H78" i="9"/>
  <c r="D79" i="9"/>
  <c r="H79" i="9"/>
  <c r="D80" i="9"/>
  <c r="H80" i="9"/>
  <c r="D81" i="9"/>
  <c r="H81" i="9"/>
  <c r="D82" i="9"/>
  <c r="H82" i="9"/>
  <c r="D83" i="9"/>
  <c r="H83" i="9"/>
  <c r="D84" i="9"/>
  <c r="H84" i="9"/>
  <c r="D85" i="9"/>
  <c r="H85" i="9"/>
  <c r="D86" i="9"/>
  <c r="H86" i="9"/>
  <c r="D87" i="9"/>
  <c r="H87" i="9"/>
  <c r="D88" i="9"/>
  <c r="H88" i="9"/>
  <c r="D89" i="9"/>
  <c r="H89" i="9"/>
  <c r="D90" i="9"/>
  <c r="H90" i="9"/>
  <c r="D91" i="9"/>
  <c r="H91" i="9"/>
  <c r="D92" i="9"/>
  <c r="H92" i="9"/>
  <c r="D93" i="9"/>
  <c r="H93" i="9"/>
  <c r="D94" i="9"/>
  <c r="H94" i="9"/>
  <c r="D95" i="9"/>
  <c r="H95" i="9"/>
  <c r="D96" i="9"/>
  <c r="H96" i="9"/>
  <c r="D97" i="9"/>
  <c r="H97" i="9"/>
  <c r="D98" i="9"/>
  <c r="H98" i="9"/>
  <c r="D99" i="9"/>
  <c r="H99" i="9"/>
  <c r="D100" i="9"/>
  <c r="H100" i="9"/>
  <c r="D101" i="9"/>
  <c r="H101" i="9"/>
  <c r="D102" i="9"/>
  <c r="H102" i="9"/>
  <c r="D103" i="9"/>
  <c r="H103" i="9"/>
  <c r="D104" i="9"/>
  <c r="H104" i="9"/>
  <c r="D105" i="9"/>
  <c r="H105" i="9"/>
  <c r="D106" i="9"/>
  <c r="H106" i="9"/>
  <c r="D107" i="9"/>
  <c r="H107" i="9"/>
  <c r="D108" i="9"/>
  <c r="H108" i="9"/>
  <c r="D109" i="9"/>
  <c r="H109" i="9"/>
  <c r="D110" i="9"/>
  <c r="H110" i="9"/>
  <c r="D111" i="9"/>
  <c r="H111" i="9"/>
  <c r="D112" i="9"/>
  <c r="H112" i="9"/>
  <c r="D113" i="9"/>
  <c r="H113" i="9"/>
  <c r="D114" i="9"/>
  <c r="H114" i="9"/>
  <c r="D115" i="9"/>
  <c r="H115" i="9"/>
  <c r="D116" i="9"/>
  <c r="H116" i="9"/>
  <c r="D117" i="9"/>
  <c r="H117" i="9"/>
  <c r="D118" i="9"/>
  <c r="H118" i="9"/>
  <c r="D119" i="9"/>
  <c r="H119" i="9"/>
  <c r="D120" i="9"/>
  <c r="H120" i="9"/>
  <c r="D121" i="9"/>
  <c r="H121" i="9"/>
  <c r="D122" i="9"/>
  <c r="H122" i="9"/>
  <c r="D123" i="9"/>
  <c r="H123" i="9"/>
  <c r="D124" i="9"/>
  <c r="H124" i="9"/>
  <c r="D125" i="9"/>
  <c r="H125" i="9"/>
  <c r="D126" i="9"/>
  <c r="H126" i="9"/>
  <c r="D127" i="9"/>
  <c r="H127" i="9"/>
  <c r="D128" i="9"/>
  <c r="H128" i="9"/>
  <c r="D129" i="9"/>
  <c r="H129" i="9"/>
  <c r="D130" i="9"/>
  <c r="H130" i="9"/>
  <c r="D131" i="9"/>
  <c r="H131" i="9"/>
  <c r="D132" i="9"/>
  <c r="H132" i="9"/>
  <c r="D133" i="9"/>
  <c r="H133" i="9"/>
  <c r="D134" i="9"/>
  <c r="H134" i="9"/>
  <c r="D135" i="9"/>
  <c r="H135" i="9"/>
  <c r="D136" i="9"/>
  <c r="H136" i="9"/>
  <c r="D137" i="9"/>
  <c r="H137" i="9"/>
  <c r="D138" i="9"/>
  <c r="H138" i="9"/>
  <c r="D139" i="9"/>
  <c r="H139" i="9"/>
  <c r="D140" i="9"/>
  <c r="H140" i="9"/>
  <c r="D141" i="9"/>
  <c r="H141" i="9"/>
  <c r="D142" i="9"/>
  <c r="H142" i="9"/>
  <c r="D143" i="9"/>
  <c r="H143" i="9"/>
  <c r="D144" i="9"/>
  <c r="H144" i="9"/>
  <c r="D145" i="9"/>
  <c r="H145" i="9"/>
  <c r="D146" i="9"/>
  <c r="H146" i="9"/>
  <c r="D147" i="9"/>
  <c r="H147" i="9"/>
  <c r="D148" i="9"/>
  <c r="H148" i="9"/>
  <c r="D149" i="9"/>
  <c r="H149" i="9"/>
  <c r="D150" i="9"/>
  <c r="H150" i="9"/>
  <c r="D151" i="9"/>
  <c r="H151" i="9"/>
  <c r="D152" i="9"/>
  <c r="H152" i="9"/>
  <c r="D153" i="9"/>
  <c r="H153" i="9"/>
  <c r="D154" i="9"/>
  <c r="H154" i="9"/>
  <c r="D155" i="9"/>
  <c r="H155" i="9"/>
  <c r="D156" i="9"/>
  <c r="H156" i="9"/>
  <c r="D157" i="9"/>
  <c r="H157" i="9"/>
  <c r="D158" i="9"/>
  <c r="H158" i="9"/>
  <c r="D159" i="9"/>
  <c r="H159" i="9"/>
  <c r="D160" i="9"/>
  <c r="H160" i="9"/>
  <c r="D161" i="9"/>
  <c r="H161" i="9"/>
  <c r="D162" i="9"/>
  <c r="H162" i="9"/>
  <c r="D163" i="9"/>
  <c r="H163" i="9"/>
  <c r="D164" i="9"/>
  <c r="H164" i="9"/>
  <c r="D165" i="9"/>
  <c r="H165" i="9"/>
  <c r="D166" i="9"/>
  <c r="H166" i="9"/>
  <c r="D167" i="9"/>
  <c r="H167" i="9"/>
  <c r="D168" i="9"/>
  <c r="H168" i="9"/>
  <c r="D169" i="9"/>
  <c r="H169" i="9"/>
  <c r="D170" i="9"/>
  <c r="H170" i="9"/>
  <c r="D171" i="9"/>
  <c r="H171" i="9"/>
  <c r="D172" i="9"/>
  <c r="H172" i="9"/>
  <c r="D173" i="9"/>
  <c r="H173" i="9"/>
  <c r="D174" i="9"/>
  <c r="H174" i="9"/>
  <c r="D175" i="9"/>
  <c r="H175" i="9"/>
  <c r="D176" i="9"/>
  <c r="H176" i="9"/>
  <c r="D177" i="9"/>
  <c r="H177" i="9"/>
  <c r="D178" i="9"/>
  <c r="H178" i="9"/>
  <c r="D179" i="9"/>
  <c r="H179" i="9"/>
  <c r="D180" i="9"/>
  <c r="H180" i="9"/>
  <c r="D181" i="9"/>
  <c r="H181" i="9"/>
  <c r="D182" i="9"/>
  <c r="H182" i="9"/>
  <c r="D183" i="9"/>
  <c r="H183" i="9"/>
  <c r="D184" i="9"/>
  <c r="H184" i="9"/>
  <c r="D185" i="9"/>
  <c r="H185" i="9"/>
  <c r="D186" i="9"/>
  <c r="H186" i="9"/>
  <c r="D187" i="9"/>
  <c r="H187" i="9"/>
  <c r="D188" i="9"/>
  <c r="H188" i="9"/>
  <c r="D189" i="9"/>
  <c r="H189" i="9"/>
  <c r="D190" i="9"/>
  <c r="H190" i="9"/>
  <c r="D191" i="9"/>
  <c r="H191" i="9"/>
  <c r="D192" i="9"/>
  <c r="H192" i="9"/>
  <c r="D193" i="9"/>
  <c r="H193" i="9"/>
  <c r="D194" i="9"/>
  <c r="H194" i="9"/>
  <c r="D195" i="9"/>
  <c r="H195" i="9"/>
  <c r="D196" i="9"/>
  <c r="H196" i="9"/>
  <c r="D197" i="9"/>
  <c r="H197" i="9"/>
  <c r="D198" i="9"/>
  <c r="H198" i="9"/>
  <c r="D199" i="9"/>
  <c r="H199" i="9"/>
  <c r="D200" i="9"/>
  <c r="H200" i="9"/>
  <c r="D201" i="9"/>
  <c r="H201" i="9"/>
  <c r="D202" i="9"/>
  <c r="H202" i="9"/>
  <c r="D203" i="9"/>
  <c r="H203" i="9"/>
  <c r="D204" i="9"/>
  <c r="H204" i="9"/>
  <c r="D205" i="9"/>
  <c r="H205" i="9"/>
  <c r="D206" i="9"/>
  <c r="H206" i="9"/>
  <c r="D207" i="9"/>
  <c r="H207" i="9"/>
  <c r="D208" i="9"/>
  <c r="H208" i="9"/>
  <c r="D209" i="9"/>
  <c r="H209" i="9"/>
  <c r="D210" i="9"/>
  <c r="H210" i="9"/>
  <c r="D211" i="9"/>
  <c r="H211" i="9"/>
  <c r="D212" i="9"/>
  <c r="H212" i="9"/>
  <c r="D213" i="9"/>
  <c r="H213" i="9"/>
  <c r="D214" i="9"/>
  <c r="H214" i="9"/>
  <c r="D215" i="9"/>
  <c r="H215" i="9"/>
  <c r="D216" i="9"/>
  <c r="H216" i="9"/>
  <c r="D217" i="9"/>
  <c r="H217" i="9"/>
  <c r="D218" i="9"/>
  <c r="H218" i="9"/>
  <c r="D219" i="9"/>
  <c r="H219" i="9"/>
  <c r="D220" i="9"/>
  <c r="H220" i="9"/>
  <c r="D221" i="9"/>
  <c r="H221" i="9"/>
  <c r="D222" i="9"/>
  <c r="H222" i="9"/>
  <c r="D223" i="9"/>
  <c r="H223" i="9"/>
  <c r="D224" i="9"/>
  <c r="H224" i="9"/>
  <c r="D225" i="9"/>
  <c r="H225" i="9"/>
  <c r="D226" i="9"/>
  <c r="H226" i="9"/>
  <c r="D227" i="9"/>
  <c r="H227" i="9"/>
  <c r="D228" i="9"/>
  <c r="H228" i="9"/>
  <c r="D229" i="9"/>
  <c r="H229" i="9"/>
  <c r="D230" i="9"/>
  <c r="H230" i="9"/>
  <c r="D231" i="9"/>
  <c r="H231" i="9"/>
  <c r="D232" i="9"/>
  <c r="H232" i="9"/>
  <c r="D233" i="9"/>
  <c r="H233" i="9"/>
  <c r="D234" i="9"/>
  <c r="H234" i="9"/>
  <c r="D235" i="9"/>
  <c r="H235" i="9"/>
  <c r="D236" i="9"/>
  <c r="H236" i="9"/>
  <c r="D237" i="9"/>
  <c r="H237" i="9"/>
  <c r="D238" i="9"/>
  <c r="H238" i="9"/>
  <c r="D239" i="9"/>
  <c r="H239" i="9"/>
  <c r="D240" i="9"/>
  <c r="H240" i="9"/>
  <c r="D241" i="9"/>
  <c r="H241" i="9"/>
  <c r="D242" i="9"/>
  <c r="H242" i="9"/>
  <c r="D243" i="9"/>
  <c r="H243" i="9"/>
  <c r="D244" i="9"/>
  <c r="H244" i="9"/>
  <c r="D245" i="9"/>
  <c r="H245" i="9"/>
  <c r="D246" i="9"/>
  <c r="H246" i="9"/>
  <c r="D247" i="9"/>
  <c r="H247" i="9"/>
  <c r="D248" i="9"/>
  <c r="H248" i="9"/>
  <c r="D249" i="9"/>
  <c r="H249" i="9"/>
  <c r="D250" i="9"/>
  <c r="H250" i="9"/>
  <c r="D251" i="9"/>
  <c r="H251" i="9"/>
  <c r="D252" i="9"/>
  <c r="H252" i="9"/>
  <c r="D253" i="9"/>
  <c r="H253" i="9"/>
  <c r="D254" i="9"/>
  <c r="H254" i="9"/>
  <c r="D255" i="9"/>
  <c r="H255" i="9"/>
  <c r="D256" i="9"/>
  <c r="H256" i="9"/>
  <c r="D257" i="9"/>
  <c r="H257" i="9"/>
  <c r="D258" i="9"/>
  <c r="H258" i="9"/>
  <c r="D259" i="9"/>
  <c r="H259" i="9"/>
  <c r="D260" i="9"/>
  <c r="H260" i="9"/>
  <c r="D261" i="9"/>
  <c r="H261" i="9"/>
  <c r="D262" i="9"/>
  <c r="H262" i="9"/>
  <c r="D263" i="9"/>
  <c r="H263" i="9"/>
  <c r="D264" i="9"/>
  <c r="H264" i="9"/>
  <c r="D265" i="9"/>
  <c r="H265" i="9"/>
  <c r="D266" i="9"/>
  <c r="H266" i="9"/>
  <c r="D267" i="9"/>
  <c r="H267" i="9"/>
  <c r="D268" i="9"/>
  <c r="H268" i="9"/>
  <c r="D269" i="9"/>
  <c r="H269" i="9"/>
  <c r="D270" i="9"/>
  <c r="H270" i="9"/>
  <c r="D271" i="9"/>
  <c r="H271" i="9"/>
  <c r="D272" i="9"/>
  <c r="H272" i="9"/>
  <c r="D273" i="9"/>
  <c r="H273" i="9"/>
  <c r="D274" i="9"/>
  <c r="H274" i="9"/>
  <c r="D275" i="9"/>
  <c r="H275" i="9"/>
  <c r="D276" i="9"/>
  <c r="H276" i="9"/>
  <c r="D277" i="9"/>
  <c r="H277" i="9"/>
  <c r="D278" i="9"/>
  <c r="H278" i="9"/>
  <c r="D279" i="9"/>
  <c r="H279" i="9"/>
  <c r="D280" i="9"/>
  <c r="H280" i="9"/>
  <c r="D281" i="9"/>
  <c r="H281" i="9"/>
  <c r="D282" i="9"/>
  <c r="H282" i="9"/>
  <c r="D283" i="9"/>
  <c r="H283" i="9"/>
  <c r="D284" i="9"/>
  <c r="H284" i="9"/>
  <c r="D285" i="9"/>
  <c r="H285" i="9"/>
  <c r="D286" i="9"/>
  <c r="H286" i="9"/>
  <c r="D287" i="9"/>
  <c r="H287" i="9"/>
  <c r="D288" i="9"/>
  <c r="H288" i="9"/>
  <c r="D289" i="9"/>
  <c r="H289" i="9"/>
  <c r="D290" i="9"/>
  <c r="H290" i="9"/>
  <c r="D291" i="9"/>
  <c r="H291" i="9"/>
  <c r="D292" i="9"/>
  <c r="H292" i="9"/>
  <c r="D293" i="9"/>
  <c r="H293" i="9"/>
  <c r="D294" i="9"/>
  <c r="H294" i="9"/>
  <c r="D295" i="9"/>
  <c r="H295" i="9"/>
  <c r="D296" i="9"/>
  <c r="H296" i="9"/>
  <c r="D297" i="9"/>
  <c r="H297" i="9"/>
  <c r="D298" i="9"/>
  <c r="H298" i="9"/>
  <c r="D299" i="9"/>
  <c r="H299" i="9"/>
  <c r="D300" i="9"/>
  <c r="H300" i="9"/>
  <c r="D301" i="9"/>
  <c r="H301" i="9"/>
  <c r="D302" i="9"/>
  <c r="H302" i="9"/>
  <c r="D303" i="9"/>
  <c r="H303" i="9"/>
  <c r="D304" i="9"/>
  <c r="H304" i="9"/>
  <c r="D305" i="9"/>
  <c r="H305" i="9"/>
  <c r="D306" i="9"/>
  <c r="H306" i="9"/>
  <c r="D307" i="9"/>
  <c r="H307" i="9"/>
  <c r="D308" i="9"/>
  <c r="H308" i="9"/>
  <c r="D309" i="9"/>
  <c r="H309" i="9"/>
  <c r="D310" i="9"/>
  <c r="H310" i="9"/>
  <c r="D311" i="9"/>
  <c r="H311" i="9"/>
  <c r="D312" i="9"/>
  <c r="H312" i="9"/>
  <c r="D313" i="9"/>
  <c r="H313" i="9"/>
  <c r="D314" i="9"/>
  <c r="H314" i="9"/>
  <c r="D315" i="9"/>
  <c r="H315" i="9"/>
  <c r="D316" i="9"/>
  <c r="H316" i="9"/>
  <c r="D317" i="9"/>
  <c r="H317" i="9"/>
  <c r="D318" i="9"/>
  <c r="H318" i="9"/>
  <c r="D319" i="9"/>
  <c r="H319" i="9"/>
  <c r="D320" i="9"/>
  <c r="H320" i="9"/>
  <c r="D321" i="9"/>
  <c r="H321" i="9"/>
  <c r="D322" i="9"/>
  <c r="H322" i="9"/>
  <c r="D323" i="9"/>
  <c r="H323" i="9"/>
  <c r="D324" i="9"/>
  <c r="H324" i="9"/>
  <c r="D325" i="9"/>
  <c r="H325" i="9"/>
  <c r="D326" i="9"/>
  <c r="H326" i="9"/>
  <c r="D327" i="9"/>
  <c r="H327" i="9"/>
  <c r="D328" i="9"/>
  <c r="H328" i="9"/>
  <c r="D329" i="9"/>
  <c r="H329" i="9"/>
  <c r="D330" i="9"/>
  <c r="H330" i="9"/>
  <c r="D331" i="9"/>
  <c r="H331" i="9"/>
  <c r="D332" i="9"/>
  <c r="H332" i="9"/>
  <c r="D333" i="9"/>
  <c r="H333" i="9"/>
  <c r="D334" i="9"/>
  <c r="H334" i="9"/>
  <c r="D335" i="9"/>
  <c r="H335" i="9"/>
  <c r="D336" i="9"/>
  <c r="H336" i="9"/>
  <c r="D337" i="9"/>
  <c r="H337" i="9"/>
  <c r="D338" i="9"/>
  <c r="H338" i="9"/>
  <c r="D339" i="9"/>
  <c r="H339" i="9"/>
  <c r="D340" i="9"/>
  <c r="H340" i="9"/>
  <c r="D341" i="9"/>
  <c r="H341" i="9"/>
  <c r="D342" i="9"/>
  <c r="H342" i="9"/>
  <c r="D343" i="9"/>
  <c r="H343" i="9"/>
  <c r="D344" i="9"/>
  <c r="H344" i="9"/>
  <c r="D345" i="9"/>
  <c r="H345" i="9"/>
  <c r="D346" i="9"/>
  <c r="H346" i="9"/>
  <c r="D347" i="9"/>
  <c r="H347" i="9"/>
  <c r="D348" i="9"/>
  <c r="H348" i="9"/>
  <c r="D349" i="9"/>
  <c r="H349" i="9"/>
  <c r="D350" i="9"/>
  <c r="H350" i="9"/>
  <c r="D351" i="9"/>
  <c r="H351" i="9"/>
  <c r="D352" i="9"/>
  <c r="H352" i="9"/>
  <c r="D353" i="9"/>
  <c r="H353" i="9"/>
  <c r="D354" i="9"/>
  <c r="H354" i="9"/>
  <c r="D355" i="9"/>
  <c r="H355" i="9"/>
  <c r="D356" i="9"/>
  <c r="H356" i="9"/>
  <c r="D357" i="9"/>
  <c r="H357" i="9"/>
  <c r="D358" i="9"/>
  <c r="H358" i="9"/>
  <c r="D359" i="9"/>
  <c r="H359" i="9"/>
  <c r="D360" i="9"/>
  <c r="H360" i="9"/>
  <c r="D361" i="9"/>
  <c r="H361" i="9"/>
  <c r="D362" i="9"/>
  <c r="H362" i="9"/>
  <c r="D363" i="9"/>
  <c r="H363" i="9"/>
  <c r="D364" i="9"/>
  <c r="H364" i="9"/>
  <c r="D365" i="9"/>
  <c r="H365" i="9"/>
  <c r="D366" i="9"/>
  <c r="H366" i="9"/>
  <c r="D367" i="9"/>
  <c r="H367" i="9"/>
  <c r="D368" i="9"/>
  <c r="H368" i="9"/>
  <c r="D369" i="9"/>
  <c r="H369" i="9"/>
  <c r="D370" i="9"/>
  <c r="H370" i="9"/>
  <c r="D371" i="9"/>
  <c r="H371" i="9"/>
  <c r="D372" i="9"/>
  <c r="H372" i="9"/>
  <c r="D373" i="9"/>
  <c r="H373" i="9"/>
  <c r="D374" i="9"/>
  <c r="H374" i="9"/>
  <c r="D375" i="9"/>
  <c r="H375" i="9"/>
  <c r="D376" i="9"/>
  <c r="H376" i="9"/>
  <c r="D377" i="9"/>
  <c r="H377" i="9"/>
  <c r="D378" i="9"/>
  <c r="H378" i="9"/>
  <c r="D379" i="9"/>
  <c r="H379" i="9"/>
  <c r="D380" i="9"/>
  <c r="H380" i="9"/>
  <c r="D381" i="9"/>
  <c r="H381" i="9"/>
  <c r="D382" i="9"/>
  <c r="H382" i="9"/>
  <c r="D383" i="9"/>
  <c r="H383" i="9"/>
  <c r="D384" i="9"/>
  <c r="H384" i="9"/>
  <c r="D385" i="9"/>
  <c r="H385" i="9"/>
  <c r="D386" i="9"/>
  <c r="H386" i="9"/>
  <c r="D387" i="9"/>
  <c r="H387" i="9"/>
  <c r="D388" i="9"/>
  <c r="H388" i="9"/>
  <c r="D389" i="9"/>
  <c r="H389" i="9"/>
  <c r="D390" i="9"/>
  <c r="H390" i="9"/>
  <c r="D391" i="9"/>
  <c r="H391" i="9"/>
  <c r="D392" i="9"/>
  <c r="H392" i="9"/>
  <c r="D393" i="9"/>
  <c r="H393" i="9"/>
  <c r="D394" i="9"/>
  <c r="H394" i="9"/>
  <c r="D395" i="9"/>
  <c r="H395" i="9"/>
  <c r="D396" i="9"/>
  <c r="H396" i="9"/>
  <c r="D397" i="9"/>
  <c r="H397" i="9"/>
  <c r="D398" i="9"/>
  <c r="H398" i="9"/>
  <c r="D399" i="9"/>
  <c r="H399" i="9"/>
  <c r="D400" i="9"/>
  <c r="H400" i="9"/>
  <c r="D401" i="9"/>
  <c r="H401" i="9"/>
  <c r="D402" i="9"/>
  <c r="H402" i="9"/>
  <c r="D403" i="9"/>
  <c r="H403" i="9"/>
  <c r="D404" i="9"/>
  <c r="H404" i="9"/>
  <c r="D405" i="9"/>
  <c r="H405" i="9"/>
  <c r="D406" i="9"/>
  <c r="H406" i="9"/>
  <c r="D407" i="9"/>
  <c r="H407" i="9"/>
  <c r="D408" i="9"/>
  <c r="H408" i="9"/>
  <c r="D409" i="9"/>
  <c r="H409" i="9"/>
  <c r="D410" i="9"/>
  <c r="H410" i="9"/>
  <c r="D411" i="9"/>
  <c r="H411" i="9"/>
  <c r="D412" i="9"/>
  <c r="H412" i="9"/>
  <c r="D413" i="9"/>
  <c r="H413" i="9"/>
  <c r="D414" i="9"/>
  <c r="H414" i="9"/>
  <c r="D415" i="9"/>
  <c r="H415" i="9"/>
  <c r="D416" i="9"/>
  <c r="H416" i="9"/>
  <c r="D417" i="9"/>
  <c r="H417" i="9"/>
  <c r="D418" i="9"/>
  <c r="H418" i="9"/>
  <c r="D419" i="9"/>
  <c r="H419" i="9"/>
  <c r="D420" i="9"/>
  <c r="H420" i="9"/>
  <c r="D421" i="9"/>
  <c r="H421" i="9"/>
  <c r="D422" i="9"/>
  <c r="H422" i="9"/>
  <c r="D423" i="9"/>
  <c r="H423" i="9"/>
  <c r="D424" i="9"/>
  <c r="H424" i="9"/>
  <c r="D425" i="9"/>
  <c r="H425" i="9"/>
  <c r="D426" i="9"/>
  <c r="H426" i="9"/>
  <c r="D427" i="9"/>
  <c r="H427" i="9"/>
  <c r="D428" i="9"/>
  <c r="H428" i="9"/>
  <c r="D429" i="9"/>
  <c r="H429" i="9"/>
  <c r="D430" i="9"/>
  <c r="H430" i="9"/>
  <c r="D431" i="9"/>
  <c r="H431" i="9"/>
  <c r="D432" i="9"/>
  <c r="H432" i="9"/>
  <c r="D433" i="9"/>
  <c r="H433" i="9"/>
  <c r="D434" i="9"/>
  <c r="H434" i="9"/>
  <c r="D435" i="9"/>
  <c r="H435" i="9"/>
  <c r="D436" i="9"/>
  <c r="H436" i="9"/>
  <c r="D437" i="9"/>
  <c r="H437" i="9"/>
  <c r="D438" i="9"/>
  <c r="H438" i="9"/>
  <c r="D439" i="9"/>
  <c r="H439" i="9"/>
  <c r="D440" i="9"/>
  <c r="H440" i="9"/>
  <c r="D441" i="9"/>
  <c r="H441" i="9"/>
  <c r="D442" i="9"/>
  <c r="H442" i="9"/>
  <c r="D443" i="9"/>
  <c r="H443" i="9"/>
  <c r="D444" i="9"/>
  <c r="H444" i="9"/>
  <c r="D445" i="9"/>
  <c r="H445" i="9"/>
  <c r="D446" i="9"/>
  <c r="H446" i="9"/>
  <c r="D447" i="9"/>
  <c r="H447" i="9"/>
  <c r="D448" i="9"/>
  <c r="H448" i="9"/>
  <c r="D449" i="9"/>
  <c r="H449" i="9"/>
  <c r="D450" i="9"/>
  <c r="H450" i="9"/>
  <c r="D451" i="9"/>
  <c r="H451" i="9"/>
  <c r="D452" i="9"/>
  <c r="H452" i="9"/>
  <c r="D453" i="9"/>
  <c r="H453" i="9"/>
  <c r="D454" i="9"/>
  <c r="H454" i="9"/>
  <c r="D455" i="9"/>
  <c r="H455" i="9"/>
  <c r="D456" i="9"/>
  <c r="H456" i="9"/>
  <c r="D457" i="9"/>
  <c r="H457" i="9"/>
  <c r="D458" i="9"/>
  <c r="H458" i="9"/>
  <c r="D459" i="9"/>
  <c r="H459" i="9"/>
  <c r="D460" i="9"/>
  <c r="H460" i="9"/>
  <c r="D461" i="9"/>
  <c r="H461" i="9"/>
  <c r="D462" i="9"/>
  <c r="H462" i="9"/>
  <c r="J16" i="9"/>
  <c r="J15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I16" i="9"/>
  <c r="I15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K16" i="9"/>
  <c r="K15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F16" i="9"/>
  <c r="F15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L16" i="9"/>
  <c r="L15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C16" i="9"/>
  <c r="C15" i="9"/>
  <c r="Q16" i="9"/>
  <c r="Q15" i="9"/>
  <c r="P16" i="9"/>
  <c r="P15" i="9"/>
  <c r="O16" i="9"/>
  <c r="O15" i="9"/>
  <c r="O12" i="9"/>
  <c r="N16" i="9"/>
  <c r="N15" i="9"/>
  <c r="N12" i="9"/>
  <c r="E16" i="9"/>
  <c r="E15" i="9"/>
  <c r="D16" i="9"/>
  <c r="D15" i="9"/>
  <c r="M16" i="9"/>
  <c r="M15" i="9"/>
  <c r="M12" i="9"/>
  <c r="G6" i="9"/>
  <c r="G7" i="9"/>
  <c r="G5" i="9"/>
  <c r="G4" i="9"/>
  <c r="W34" i="8"/>
  <c r="W30" i="8"/>
  <c r="W31" i="8"/>
  <c r="W32" i="8"/>
  <c r="W33" i="8"/>
  <c r="P95" i="8"/>
  <c r="P97" i="8"/>
  <c r="R97" i="8" s="1"/>
  <c r="P111" i="8"/>
  <c r="P114" i="8"/>
  <c r="P122" i="8"/>
  <c r="P129" i="8"/>
  <c r="R129" i="8" s="1"/>
  <c r="D14" i="8"/>
  <c r="E56" i="8"/>
  <c r="F56" i="8" s="1"/>
  <c r="E57" i="8"/>
  <c r="F57" i="8" s="1"/>
  <c r="E59" i="8"/>
  <c r="F59" i="8" s="1"/>
  <c r="E60" i="8"/>
  <c r="F60" i="8" s="1"/>
  <c r="W14" i="8"/>
  <c r="E53" i="8"/>
  <c r="F53" i="8" s="1"/>
  <c r="G53" i="8" s="1"/>
  <c r="E54" i="8"/>
  <c r="F54" i="8" s="1"/>
  <c r="E55" i="8"/>
  <c r="F55" i="8"/>
  <c r="G55" i="8" s="1"/>
  <c r="E58" i="8"/>
  <c r="F58" i="8" s="1"/>
  <c r="G58" i="8" s="1"/>
  <c r="E61" i="8"/>
  <c r="F61" i="8"/>
  <c r="G61" i="8" s="1"/>
  <c r="E21" i="8"/>
  <c r="F21" i="8" s="1"/>
  <c r="G21" i="8" s="1"/>
  <c r="E22" i="8"/>
  <c r="F22" i="8" s="1"/>
  <c r="E23" i="8"/>
  <c r="F23" i="8" s="1"/>
  <c r="G23" i="8" s="1"/>
  <c r="J23" i="8" s="1"/>
  <c r="E24" i="8"/>
  <c r="F24" i="8" s="1"/>
  <c r="E25" i="8"/>
  <c r="F25" i="8" s="1"/>
  <c r="G25" i="8" s="1"/>
  <c r="E26" i="8"/>
  <c r="F26" i="8" s="1"/>
  <c r="E27" i="8"/>
  <c r="F27" i="8" s="1"/>
  <c r="G27" i="8" s="1"/>
  <c r="R27" i="8" s="1"/>
  <c r="E28" i="8"/>
  <c r="F28" i="8" s="1"/>
  <c r="G28" i="8" s="1"/>
  <c r="E29" i="8"/>
  <c r="F29" i="8" s="1"/>
  <c r="G29" i="8" s="1"/>
  <c r="E30" i="8"/>
  <c r="F30" i="8"/>
  <c r="G30" i="8" s="1"/>
  <c r="E31" i="8"/>
  <c r="F31" i="8" s="1"/>
  <c r="G31" i="8" s="1"/>
  <c r="E32" i="8"/>
  <c r="F32" i="8"/>
  <c r="G32" i="8" s="1"/>
  <c r="E33" i="8"/>
  <c r="F33" i="8" s="1"/>
  <c r="G33" i="8" s="1"/>
  <c r="E34" i="8"/>
  <c r="F34" i="8" s="1"/>
  <c r="G34" i="8" s="1"/>
  <c r="E35" i="8"/>
  <c r="F35" i="8" s="1"/>
  <c r="G35" i="8" s="1"/>
  <c r="J35" i="8" s="1"/>
  <c r="E36" i="8"/>
  <c r="F36" i="8" s="1"/>
  <c r="G36" i="8" s="1"/>
  <c r="E37" i="8"/>
  <c r="F37" i="8" s="1"/>
  <c r="G37" i="8" s="1"/>
  <c r="E38" i="8"/>
  <c r="F38" i="8" s="1"/>
  <c r="E39" i="8"/>
  <c r="F39" i="8" s="1"/>
  <c r="G39" i="8" s="1"/>
  <c r="R39" i="8" s="1"/>
  <c r="E40" i="8"/>
  <c r="F40" i="8" s="1"/>
  <c r="E41" i="8"/>
  <c r="F41" i="8" s="1"/>
  <c r="E42" i="8"/>
  <c r="F42" i="8" s="1"/>
  <c r="G42" i="8" s="1"/>
  <c r="E43" i="8"/>
  <c r="F43" i="8" s="1"/>
  <c r="E44" i="8"/>
  <c r="F44" i="8" s="1"/>
  <c r="E45" i="8"/>
  <c r="F45" i="8" s="1"/>
  <c r="G45" i="8" s="1"/>
  <c r="E46" i="8"/>
  <c r="F46" i="8" s="1"/>
  <c r="E47" i="8"/>
  <c r="F47" i="8" s="1"/>
  <c r="G47" i="8" s="1"/>
  <c r="E48" i="8"/>
  <c r="F48" i="8" s="1"/>
  <c r="G48" i="8" s="1"/>
  <c r="E49" i="8"/>
  <c r="F49" i="8" s="1"/>
  <c r="E50" i="8"/>
  <c r="F50" i="8"/>
  <c r="G50" i="8" s="1"/>
  <c r="E51" i="8"/>
  <c r="F51" i="8" s="1"/>
  <c r="E52" i="8"/>
  <c r="F52" i="8" s="1"/>
  <c r="G52" i="8" s="1"/>
  <c r="W15" i="8"/>
  <c r="F16" i="8"/>
  <c r="F17" i="8" s="1"/>
  <c r="W16" i="8"/>
  <c r="C17" i="8"/>
  <c r="W17" i="8"/>
  <c r="W18" i="8"/>
  <c r="W19" i="8"/>
  <c r="W20" i="8"/>
  <c r="Q21" i="8"/>
  <c r="W21" i="8"/>
  <c r="Q22" i="8"/>
  <c r="W22" i="8"/>
  <c r="Q23" i="8"/>
  <c r="W23" i="8"/>
  <c r="Q24" i="8"/>
  <c r="W24" i="8"/>
  <c r="Q25" i="8"/>
  <c r="W25" i="8"/>
  <c r="Q26" i="8"/>
  <c r="W26" i="8"/>
  <c r="Q27" i="8"/>
  <c r="W27" i="8"/>
  <c r="Q28" i="8"/>
  <c r="W28" i="8"/>
  <c r="Q29" i="8"/>
  <c r="W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R66" i="8"/>
  <c r="Q67" i="8"/>
  <c r="K68" i="8"/>
  <c r="Q68" i="8"/>
  <c r="R68" i="8"/>
  <c r="Q69" i="8"/>
  <c r="Q71" i="8"/>
  <c r="Q73" i="8"/>
  <c r="Q74" i="8"/>
  <c r="Q75" i="8"/>
  <c r="Q76" i="8"/>
  <c r="Q77" i="8"/>
  <c r="Q78" i="8"/>
  <c r="J79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K111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K129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7" i="8"/>
  <c r="G84" i="6"/>
  <c r="C84" i="6"/>
  <c r="E84" i="6"/>
  <c r="G83" i="6"/>
  <c r="C83" i="6"/>
  <c r="E83" i="6"/>
  <c r="G82" i="6"/>
  <c r="C82" i="6"/>
  <c r="E82" i="6"/>
  <c r="G81" i="6"/>
  <c r="C81" i="6"/>
  <c r="E81" i="6"/>
  <c r="G80" i="6"/>
  <c r="C80" i="6"/>
  <c r="E80" i="6"/>
  <c r="G79" i="6"/>
  <c r="C79" i="6"/>
  <c r="E79" i="6"/>
  <c r="G78" i="6"/>
  <c r="C78" i="6"/>
  <c r="E78" i="6"/>
  <c r="G77" i="6"/>
  <c r="C77" i="6"/>
  <c r="E77" i="6"/>
  <c r="G76" i="6"/>
  <c r="C76" i="6"/>
  <c r="E76" i="6"/>
  <c r="G75" i="6"/>
  <c r="C75" i="6"/>
  <c r="E75" i="6"/>
  <c r="G74" i="6"/>
  <c r="C74" i="6"/>
  <c r="E74" i="6"/>
  <c r="G73" i="6"/>
  <c r="C73" i="6"/>
  <c r="E73" i="6"/>
  <c r="G72" i="6"/>
  <c r="C72" i="6"/>
  <c r="E72" i="6"/>
  <c r="G71" i="6"/>
  <c r="C71" i="6"/>
  <c r="E71" i="6"/>
  <c r="G70" i="6"/>
  <c r="C70" i="6"/>
  <c r="E70" i="6"/>
  <c r="G69" i="6"/>
  <c r="C69" i="6"/>
  <c r="E69" i="6"/>
  <c r="G68" i="6"/>
  <c r="C68" i="6"/>
  <c r="E68" i="6"/>
  <c r="G67" i="6"/>
  <c r="C67" i="6"/>
  <c r="E67" i="6"/>
  <c r="G66" i="6"/>
  <c r="C66" i="6"/>
  <c r="E66" i="6"/>
  <c r="G65" i="6"/>
  <c r="C65" i="6"/>
  <c r="E65" i="6"/>
  <c r="G64" i="6"/>
  <c r="C64" i="6"/>
  <c r="E64" i="6"/>
  <c r="G63" i="6"/>
  <c r="C63" i="6"/>
  <c r="E63" i="6"/>
  <c r="G62" i="6"/>
  <c r="C62" i="6"/>
  <c r="E62" i="6"/>
  <c r="G61" i="6"/>
  <c r="C61" i="6"/>
  <c r="E61" i="6"/>
  <c r="G60" i="6"/>
  <c r="C60" i="6"/>
  <c r="E60" i="6"/>
  <c r="G59" i="6"/>
  <c r="C59" i="6"/>
  <c r="E59" i="6"/>
  <c r="G58" i="6"/>
  <c r="C58" i="6"/>
  <c r="E58" i="6"/>
  <c r="G57" i="6"/>
  <c r="C57" i="6"/>
  <c r="E57" i="6"/>
  <c r="G90" i="6"/>
  <c r="C90" i="6"/>
  <c r="E90" i="6"/>
  <c r="G56" i="6"/>
  <c r="C56" i="6"/>
  <c r="E56" i="6"/>
  <c r="G55" i="6"/>
  <c r="C55" i="6"/>
  <c r="E55" i="6"/>
  <c r="G54" i="6"/>
  <c r="C54" i="6"/>
  <c r="E54" i="6"/>
  <c r="G53" i="6"/>
  <c r="C53" i="6"/>
  <c r="E53" i="6"/>
  <c r="G52" i="6"/>
  <c r="C52" i="6"/>
  <c r="E52" i="6"/>
  <c r="G89" i="6"/>
  <c r="C89" i="6"/>
  <c r="E89" i="6"/>
  <c r="G88" i="6"/>
  <c r="C88" i="6"/>
  <c r="E88" i="6"/>
  <c r="G51" i="6"/>
  <c r="C51" i="6"/>
  <c r="E51" i="6"/>
  <c r="G50" i="6"/>
  <c r="C50" i="6"/>
  <c r="E50" i="6"/>
  <c r="G49" i="6"/>
  <c r="C49" i="6"/>
  <c r="E49" i="6"/>
  <c r="G48" i="6"/>
  <c r="C48" i="6"/>
  <c r="E48" i="6"/>
  <c r="G47" i="6"/>
  <c r="C47" i="6"/>
  <c r="E47" i="6"/>
  <c r="G46" i="6"/>
  <c r="C46" i="6"/>
  <c r="E46" i="6"/>
  <c r="G45" i="6"/>
  <c r="C45" i="6"/>
  <c r="E45" i="6"/>
  <c r="G44" i="6"/>
  <c r="C44" i="6"/>
  <c r="E44" i="6"/>
  <c r="G43" i="6"/>
  <c r="C43" i="6"/>
  <c r="E43" i="6"/>
  <c r="G42" i="6"/>
  <c r="C42" i="6"/>
  <c r="E42" i="6"/>
  <c r="G41" i="6"/>
  <c r="C41" i="6"/>
  <c r="E41" i="6"/>
  <c r="G40" i="6"/>
  <c r="C40" i="6"/>
  <c r="E40" i="6"/>
  <c r="G39" i="6"/>
  <c r="C39" i="6"/>
  <c r="E39" i="6"/>
  <c r="G38" i="6"/>
  <c r="C38" i="6"/>
  <c r="E38" i="6"/>
  <c r="G37" i="6"/>
  <c r="C37" i="6"/>
  <c r="E37" i="6"/>
  <c r="G36" i="6"/>
  <c r="C36" i="6"/>
  <c r="E36" i="6"/>
  <c r="G35" i="6"/>
  <c r="C35" i="6"/>
  <c r="E35" i="6"/>
  <c r="G34" i="6"/>
  <c r="C34" i="6"/>
  <c r="E34" i="6"/>
  <c r="G33" i="6"/>
  <c r="C33" i="6"/>
  <c r="E33" i="6"/>
  <c r="G87" i="6"/>
  <c r="C87" i="6"/>
  <c r="E87" i="6"/>
  <c r="G86" i="6"/>
  <c r="C86" i="6"/>
  <c r="E86" i="6"/>
  <c r="G32" i="6"/>
  <c r="C32" i="6"/>
  <c r="E32" i="6"/>
  <c r="G31" i="6"/>
  <c r="C31" i="6"/>
  <c r="E31" i="6"/>
  <c r="G85" i="6"/>
  <c r="C85" i="6"/>
  <c r="E85" i="6"/>
  <c r="G30" i="6"/>
  <c r="C30" i="6"/>
  <c r="E30" i="6"/>
  <c r="G29" i="6"/>
  <c r="C29" i="6"/>
  <c r="E29" i="6"/>
  <c r="G28" i="6"/>
  <c r="C28" i="6"/>
  <c r="E28" i="6"/>
  <c r="G27" i="6"/>
  <c r="C27" i="6"/>
  <c r="E27" i="6"/>
  <c r="G26" i="6"/>
  <c r="C26" i="6"/>
  <c r="E26" i="6"/>
  <c r="G25" i="6"/>
  <c r="C25" i="6"/>
  <c r="E25" i="6"/>
  <c r="G24" i="6"/>
  <c r="C24" i="6"/>
  <c r="E24" i="6"/>
  <c r="G23" i="6"/>
  <c r="C23" i="6"/>
  <c r="E23" i="6"/>
  <c r="G22" i="6"/>
  <c r="C22" i="6"/>
  <c r="E22" i="6"/>
  <c r="G21" i="6"/>
  <c r="C21" i="6"/>
  <c r="E21" i="6"/>
  <c r="G20" i="6"/>
  <c r="C20" i="6"/>
  <c r="E20" i="6"/>
  <c r="G19" i="6"/>
  <c r="C19" i="6"/>
  <c r="E19" i="6"/>
  <c r="G18" i="6"/>
  <c r="C18" i="6"/>
  <c r="E18" i="6"/>
  <c r="G17" i="6"/>
  <c r="C17" i="6"/>
  <c r="E17" i="6"/>
  <c r="G16" i="6"/>
  <c r="C16" i="6"/>
  <c r="E16" i="6"/>
  <c r="G15" i="6"/>
  <c r="C15" i="6"/>
  <c r="E15" i="6"/>
  <c r="G14" i="6"/>
  <c r="C14" i="6"/>
  <c r="E14" i="6"/>
  <c r="G13" i="6"/>
  <c r="C13" i="6"/>
  <c r="E13" i="6"/>
  <c r="G12" i="6"/>
  <c r="C12" i="6"/>
  <c r="E12" i="6"/>
  <c r="G11" i="6"/>
  <c r="C11" i="6"/>
  <c r="E11" i="6"/>
  <c r="H84" i="6"/>
  <c r="B84" i="6"/>
  <c r="D84" i="6"/>
  <c r="A84" i="6"/>
  <c r="H83" i="6"/>
  <c r="B83" i="6"/>
  <c r="D83" i="6"/>
  <c r="A83" i="6"/>
  <c r="H82" i="6"/>
  <c r="B82" i="6"/>
  <c r="D82" i="6"/>
  <c r="A82" i="6"/>
  <c r="H81" i="6"/>
  <c r="B81" i="6"/>
  <c r="D81" i="6"/>
  <c r="A81" i="6"/>
  <c r="H80" i="6"/>
  <c r="B80" i="6"/>
  <c r="D80" i="6"/>
  <c r="A80" i="6"/>
  <c r="H79" i="6"/>
  <c r="B79" i="6"/>
  <c r="D79" i="6"/>
  <c r="A79" i="6"/>
  <c r="H78" i="6"/>
  <c r="B78" i="6"/>
  <c r="D78" i="6"/>
  <c r="A78" i="6"/>
  <c r="H77" i="6"/>
  <c r="B77" i="6"/>
  <c r="D77" i="6"/>
  <c r="A77" i="6"/>
  <c r="H76" i="6"/>
  <c r="B76" i="6"/>
  <c r="F76" i="6"/>
  <c r="D76" i="6"/>
  <c r="A76" i="6"/>
  <c r="H75" i="6"/>
  <c r="F75" i="6"/>
  <c r="D75" i="6"/>
  <c r="B75" i="6"/>
  <c r="A75" i="6"/>
  <c r="H74" i="6"/>
  <c r="B74" i="6"/>
  <c r="F74" i="6"/>
  <c r="D74" i="6"/>
  <c r="A74" i="6"/>
  <c r="H73" i="6"/>
  <c r="F73" i="6"/>
  <c r="D73" i="6"/>
  <c r="B73" i="6"/>
  <c r="A73" i="6"/>
  <c r="H72" i="6"/>
  <c r="B72" i="6"/>
  <c r="F72" i="6"/>
  <c r="D72" i="6"/>
  <c r="A72" i="6"/>
  <c r="H71" i="6"/>
  <c r="B71" i="6"/>
  <c r="D71" i="6"/>
  <c r="A71" i="6"/>
  <c r="H70" i="6"/>
  <c r="B70" i="6"/>
  <c r="D70" i="6"/>
  <c r="A70" i="6"/>
  <c r="H69" i="6"/>
  <c r="B69" i="6"/>
  <c r="D69" i="6"/>
  <c r="A69" i="6"/>
  <c r="H68" i="6"/>
  <c r="B68" i="6"/>
  <c r="D68" i="6"/>
  <c r="A68" i="6"/>
  <c r="H67" i="6"/>
  <c r="B67" i="6"/>
  <c r="D67" i="6"/>
  <c r="A67" i="6"/>
  <c r="H66" i="6"/>
  <c r="B66" i="6"/>
  <c r="D66" i="6"/>
  <c r="A66" i="6"/>
  <c r="H65" i="6"/>
  <c r="B65" i="6"/>
  <c r="D65" i="6"/>
  <c r="A65" i="6"/>
  <c r="H64" i="6"/>
  <c r="B64" i="6"/>
  <c r="D64" i="6"/>
  <c r="A64" i="6"/>
  <c r="H63" i="6"/>
  <c r="B63" i="6"/>
  <c r="D63" i="6"/>
  <c r="A63" i="6"/>
  <c r="H62" i="6"/>
  <c r="B62" i="6"/>
  <c r="D62" i="6"/>
  <c r="A62" i="6"/>
  <c r="H61" i="6"/>
  <c r="B61" i="6"/>
  <c r="D61" i="6"/>
  <c r="A61" i="6"/>
  <c r="H60" i="6"/>
  <c r="B60" i="6"/>
  <c r="D60" i="6"/>
  <c r="A60" i="6"/>
  <c r="H59" i="6"/>
  <c r="B59" i="6"/>
  <c r="D59" i="6"/>
  <c r="A59" i="6"/>
  <c r="H58" i="6"/>
  <c r="B58" i="6"/>
  <c r="D58" i="6"/>
  <c r="A58" i="6"/>
  <c r="H57" i="6"/>
  <c r="B57" i="6"/>
  <c r="D57" i="6"/>
  <c r="A57" i="6"/>
  <c r="H90" i="6"/>
  <c r="B90" i="6"/>
  <c r="D90" i="6"/>
  <c r="A90" i="6"/>
  <c r="H56" i="6"/>
  <c r="B56" i="6"/>
  <c r="D56" i="6"/>
  <c r="A56" i="6"/>
  <c r="H55" i="6"/>
  <c r="B55" i="6"/>
  <c r="D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89" i="6"/>
  <c r="B89" i="6"/>
  <c r="D89" i="6"/>
  <c r="A89" i="6"/>
  <c r="H88" i="6"/>
  <c r="B88" i="6"/>
  <c r="D88" i="6"/>
  <c r="A88" i="6"/>
  <c r="H51" i="6"/>
  <c r="B51" i="6"/>
  <c r="D51" i="6"/>
  <c r="A51" i="6"/>
  <c r="H50" i="6"/>
  <c r="B50" i="6"/>
  <c r="D50" i="6"/>
  <c r="A50" i="6"/>
  <c r="H49" i="6"/>
  <c r="B49" i="6"/>
  <c r="D49" i="6"/>
  <c r="A49" i="6"/>
  <c r="H48" i="6"/>
  <c r="B48" i="6"/>
  <c r="D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B41" i="6"/>
  <c r="D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B35" i="6"/>
  <c r="D35" i="6"/>
  <c r="A35" i="6"/>
  <c r="H34" i="6"/>
  <c r="B34" i="6"/>
  <c r="D34" i="6"/>
  <c r="A34" i="6"/>
  <c r="H33" i="6"/>
  <c r="B33" i="6"/>
  <c r="D33" i="6"/>
  <c r="A33" i="6"/>
  <c r="H87" i="6"/>
  <c r="B87" i="6"/>
  <c r="D87" i="6"/>
  <c r="A87" i="6"/>
  <c r="H86" i="6"/>
  <c r="B86" i="6"/>
  <c r="D86" i="6"/>
  <c r="A86" i="6"/>
  <c r="H32" i="6"/>
  <c r="B32" i="6"/>
  <c r="D32" i="6"/>
  <c r="A32" i="6"/>
  <c r="H31" i="6"/>
  <c r="B31" i="6"/>
  <c r="D31" i="6"/>
  <c r="A31" i="6"/>
  <c r="H85" i="6"/>
  <c r="B85" i="6"/>
  <c r="D85" i="6"/>
  <c r="A85" i="6"/>
  <c r="H30" i="6"/>
  <c r="B30" i="6"/>
  <c r="D30" i="6"/>
  <c r="A30" i="6"/>
  <c r="H29" i="6"/>
  <c r="B29" i="6"/>
  <c r="D29" i="6"/>
  <c r="A29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B11" i="4"/>
  <c r="E11" i="4"/>
  <c r="B12" i="4"/>
  <c r="E12" i="4"/>
  <c r="B13" i="4"/>
  <c r="E13" i="4"/>
  <c r="B14" i="4"/>
  <c r="E14" i="4"/>
  <c r="B15" i="4"/>
  <c r="E15" i="4"/>
  <c r="B16" i="4"/>
  <c r="E16" i="4"/>
  <c r="B17" i="4"/>
  <c r="E17" i="4"/>
  <c r="B18" i="4"/>
  <c r="E18" i="4"/>
  <c r="B19" i="4"/>
  <c r="E19" i="4"/>
  <c r="B20" i="4"/>
  <c r="E20" i="4"/>
  <c r="B21" i="4"/>
  <c r="E21" i="4"/>
  <c r="B22" i="4"/>
  <c r="E22" i="4"/>
  <c r="B23" i="4"/>
  <c r="E23" i="4"/>
  <c r="B24" i="4"/>
  <c r="E24" i="4"/>
  <c r="B25" i="4"/>
  <c r="E25" i="4"/>
  <c r="B26" i="4"/>
  <c r="E26" i="4"/>
  <c r="B27" i="4"/>
  <c r="E27" i="4"/>
  <c r="B28" i="4"/>
  <c r="E28" i="4"/>
  <c r="B29" i="4"/>
  <c r="E29" i="4"/>
  <c r="B30" i="4"/>
  <c r="E30" i="4"/>
  <c r="B31" i="4"/>
  <c r="E31" i="4"/>
  <c r="B32" i="4"/>
  <c r="E32" i="4"/>
  <c r="B33" i="4"/>
  <c r="E33" i="4"/>
  <c r="B34" i="4"/>
  <c r="E34" i="4"/>
  <c r="B35" i="4"/>
  <c r="E35" i="4"/>
  <c r="B36" i="4"/>
  <c r="E36" i="4"/>
  <c r="B37" i="4"/>
  <c r="E37" i="4"/>
  <c r="B38" i="4"/>
  <c r="E38" i="4"/>
  <c r="B39" i="4"/>
  <c r="E39" i="4"/>
  <c r="B40" i="4"/>
  <c r="E40" i="4"/>
  <c r="B41" i="4"/>
  <c r="E41" i="4"/>
  <c r="B42" i="4"/>
  <c r="E42" i="4"/>
  <c r="B43" i="4"/>
  <c r="E43" i="4"/>
  <c r="B44" i="4"/>
  <c r="E44" i="4"/>
  <c r="B45" i="4"/>
  <c r="E45" i="4"/>
  <c r="B46" i="4"/>
  <c r="E46" i="4"/>
  <c r="B47" i="4"/>
  <c r="E47" i="4"/>
  <c r="B48" i="4"/>
  <c r="E48" i="4"/>
  <c r="B49" i="4"/>
  <c r="E49" i="4"/>
  <c r="B50" i="4"/>
  <c r="E50" i="4"/>
  <c r="B51" i="4"/>
  <c r="E51" i="4"/>
  <c r="B52" i="4"/>
  <c r="E52" i="4"/>
  <c r="B53" i="4"/>
  <c r="E53" i="4"/>
  <c r="B54" i="4"/>
  <c r="E54" i="4"/>
  <c r="B55" i="4"/>
  <c r="E55" i="4"/>
  <c r="B56" i="4"/>
  <c r="E56" i="4"/>
  <c r="B57" i="4"/>
  <c r="E57" i="4"/>
  <c r="B58" i="4"/>
  <c r="E58" i="4"/>
  <c r="B59" i="4"/>
  <c r="E59" i="4"/>
  <c r="B60" i="4"/>
  <c r="E60" i="4"/>
  <c r="B61" i="4"/>
  <c r="E61" i="4"/>
  <c r="B62" i="4"/>
  <c r="E62" i="4"/>
  <c r="AB2" i="5"/>
  <c r="AB15" i="5"/>
  <c r="AD2" i="5"/>
  <c r="D14" i="5"/>
  <c r="AY8" i="5"/>
  <c r="AB13" i="5"/>
  <c r="AD13" i="5"/>
  <c r="AB17" i="5"/>
  <c r="AY13" i="5"/>
  <c r="AY15" i="5"/>
  <c r="F16" i="5"/>
  <c r="F17" i="5" s="1"/>
  <c r="AB16" i="5"/>
  <c r="AY16" i="5"/>
  <c r="C17" i="5"/>
  <c r="AY19" i="5"/>
  <c r="F21" i="5"/>
  <c r="Q21" i="5"/>
  <c r="AY21" i="5"/>
  <c r="Q22" i="5"/>
  <c r="F23" i="5"/>
  <c r="Q23" i="5"/>
  <c r="AY23" i="5"/>
  <c r="F24" i="5"/>
  <c r="G24" i="5" s="1"/>
  <c r="K24" i="5" s="1"/>
  <c r="Q24" i="5"/>
  <c r="F25" i="5"/>
  <c r="Q25" i="5"/>
  <c r="AY25" i="5"/>
  <c r="Q26" i="5"/>
  <c r="Q27" i="5"/>
  <c r="F28" i="5"/>
  <c r="Q28" i="5"/>
  <c r="F29" i="5"/>
  <c r="Z29" i="5"/>
  <c r="Q29" i="5"/>
  <c r="Q30" i="5"/>
  <c r="E31" i="5"/>
  <c r="F31" i="5" s="1"/>
  <c r="Q31" i="5"/>
  <c r="F32" i="5"/>
  <c r="Q32" i="5"/>
  <c r="E33" i="5"/>
  <c r="F33" i="5" s="1"/>
  <c r="Q33" i="5"/>
  <c r="F34" i="5"/>
  <c r="G34" i="5" s="1"/>
  <c r="Q34" i="5"/>
  <c r="Q35" i="5"/>
  <c r="F36" i="5"/>
  <c r="Q36" i="5"/>
  <c r="E37" i="5"/>
  <c r="F37" i="5"/>
  <c r="Z37" i="5" s="1"/>
  <c r="Q37" i="5"/>
  <c r="F38" i="5"/>
  <c r="Q38" i="5"/>
  <c r="AY38" i="5"/>
  <c r="F39" i="5"/>
  <c r="Q39" i="5"/>
  <c r="Q40" i="5"/>
  <c r="AY40" i="5"/>
  <c r="F41" i="5"/>
  <c r="Z41" i="5"/>
  <c r="Q41" i="5"/>
  <c r="F42" i="5"/>
  <c r="Q42" i="5"/>
  <c r="AY42" i="5"/>
  <c r="F43" i="5"/>
  <c r="G43" i="5" s="1"/>
  <c r="K43" i="5" s="1"/>
  <c r="Q43" i="5"/>
  <c r="F44" i="5"/>
  <c r="Q44" i="5"/>
  <c r="AY44" i="5"/>
  <c r="F45" i="5"/>
  <c r="G45" i="5" s="1"/>
  <c r="K45" i="5" s="1"/>
  <c r="Q45" i="5"/>
  <c r="Z45" i="5"/>
  <c r="F46" i="5"/>
  <c r="Q46" i="5"/>
  <c r="AY46" i="5"/>
  <c r="F47" i="5"/>
  <c r="G47" i="5" s="1"/>
  <c r="K47" i="5" s="1"/>
  <c r="Q47" i="5"/>
  <c r="F48" i="5"/>
  <c r="AU48" i="5" s="1"/>
  <c r="Q48" i="5"/>
  <c r="AY48" i="5"/>
  <c r="F49" i="5"/>
  <c r="Q49" i="5"/>
  <c r="F50" i="5"/>
  <c r="Q50" i="5"/>
  <c r="AY50" i="5"/>
  <c r="F51" i="5"/>
  <c r="G51" i="5"/>
  <c r="K51" i="5" s="1"/>
  <c r="Q51" i="5"/>
  <c r="F52" i="5"/>
  <c r="Q52" i="5"/>
  <c r="F53" i="5"/>
  <c r="Q53" i="5"/>
  <c r="F54" i="5"/>
  <c r="Q54" i="5"/>
  <c r="AY54" i="5"/>
  <c r="F55" i="5"/>
  <c r="Z55" i="5" s="1"/>
  <c r="G55" i="5"/>
  <c r="K55" i="5" s="1"/>
  <c r="Q55" i="5"/>
  <c r="F56" i="5"/>
  <c r="Q56" i="5"/>
  <c r="AY56" i="5"/>
  <c r="F57" i="5"/>
  <c r="G57" i="5"/>
  <c r="K57" i="5" s="1"/>
  <c r="Q57" i="5"/>
  <c r="Q58" i="5"/>
  <c r="AY58" i="5"/>
  <c r="F59" i="5"/>
  <c r="G59" i="5" s="1"/>
  <c r="K59" i="5" s="1"/>
  <c r="Q59" i="5"/>
  <c r="AY59" i="5"/>
  <c r="F60" i="5"/>
  <c r="G60" i="5" s="1"/>
  <c r="K60" i="5" s="1"/>
  <c r="Q60" i="5"/>
  <c r="AY60" i="5"/>
  <c r="F61" i="5"/>
  <c r="G61" i="5" s="1"/>
  <c r="Q61" i="5"/>
  <c r="AY61" i="5"/>
  <c r="Q62" i="5"/>
  <c r="AY62" i="5"/>
  <c r="Q63" i="5"/>
  <c r="AY63" i="5"/>
  <c r="Q64" i="5"/>
  <c r="AY64" i="5"/>
  <c r="Q65" i="5"/>
  <c r="AY65" i="5"/>
  <c r="Q66" i="5"/>
  <c r="AY66" i="5"/>
  <c r="Q67" i="5"/>
  <c r="AY67" i="5"/>
  <c r="Q68" i="5"/>
  <c r="AY68" i="5"/>
  <c r="Q69" i="5"/>
  <c r="AY69" i="5"/>
  <c r="Q73" i="5"/>
  <c r="AY70" i="5"/>
  <c r="Q76" i="5"/>
  <c r="AY71" i="5"/>
  <c r="Q77" i="5"/>
  <c r="AY72" i="5"/>
  <c r="Q78" i="5"/>
  <c r="AY73" i="5"/>
  <c r="Q79" i="5"/>
  <c r="AY74" i="5"/>
  <c r="Q80" i="5"/>
  <c r="AY75" i="5"/>
  <c r="Q81" i="5"/>
  <c r="AY76" i="5"/>
  <c r="Q82" i="5"/>
  <c r="AY77" i="5"/>
  <c r="Q85" i="5"/>
  <c r="AY78" i="5"/>
  <c r="Q86" i="5"/>
  <c r="AY79" i="5"/>
  <c r="Q87" i="5"/>
  <c r="AY80" i="5"/>
  <c r="Q88" i="5"/>
  <c r="AY81" i="5"/>
  <c r="Q89" i="5"/>
  <c r="AY82" i="5"/>
  <c r="Q90" i="5"/>
  <c r="AY83" i="5"/>
  <c r="Q91" i="5"/>
  <c r="AY84" i="5"/>
  <c r="Q93" i="5"/>
  <c r="AY85" i="5"/>
  <c r="Q94" i="5"/>
  <c r="AY86" i="5"/>
  <c r="Q95" i="5"/>
  <c r="AY87" i="5"/>
  <c r="Q96" i="5"/>
  <c r="Z96" i="5"/>
  <c r="AY88" i="5"/>
  <c r="Q97" i="5"/>
  <c r="AY89" i="5"/>
  <c r="Q98" i="5"/>
  <c r="AY90" i="5"/>
  <c r="Q99" i="5"/>
  <c r="AY91" i="5"/>
  <c r="Q100" i="5"/>
  <c r="AY92" i="5"/>
  <c r="Q101" i="5"/>
  <c r="AY93" i="5"/>
  <c r="Q102" i="5"/>
  <c r="AY94" i="5"/>
  <c r="Q103" i="5"/>
  <c r="AY95" i="5"/>
  <c r="Q104" i="5"/>
  <c r="Z104" i="5"/>
  <c r="AY96" i="5"/>
  <c r="Q105" i="5"/>
  <c r="AY97" i="5"/>
  <c r="Q106" i="5"/>
  <c r="AY98" i="5"/>
  <c r="Q109" i="5"/>
  <c r="AY99" i="5"/>
  <c r="Q110" i="5"/>
  <c r="AY100" i="5"/>
  <c r="Q111" i="5"/>
  <c r="AY101" i="5"/>
  <c r="Q112" i="5"/>
  <c r="AY102" i="5"/>
  <c r="Q113" i="5"/>
  <c r="AY103" i="5"/>
  <c r="Q115" i="5"/>
  <c r="Z115" i="5"/>
  <c r="AY104" i="5"/>
  <c r="Q116" i="5"/>
  <c r="AY105" i="5"/>
  <c r="Q117" i="5"/>
  <c r="AY106" i="5"/>
  <c r="Q118" i="5"/>
  <c r="AY107" i="5"/>
  <c r="Q119" i="5"/>
  <c r="AY108" i="5"/>
  <c r="Q120" i="5"/>
  <c r="AY109" i="5"/>
  <c r="Q121" i="5"/>
  <c r="AY110" i="5"/>
  <c r="Q122" i="5"/>
  <c r="AY111" i="5"/>
  <c r="Q123" i="5"/>
  <c r="AY112" i="5"/>
  <c r="Q124" i="5"/>
  <c r="AY113" i="5"/>
  <c r="Q125" i="5"/>
  <c r="AY114" i="5"/>
  <c r="Q126" i="5"/>
  <c r="AY115" i="5"/>
  <c r="Q127" i="5"/>
  <c r="AY116" i="5"/>
  <c r="Q128" i="5"/>
  <c r="AY117" i="5"/>
  <c r="Q129" i="5"/>
  <c r="AY118" i="5"/>
  <c r="Q130" i="5"/>
  <c r="AY119" i="5"/>
  <c r="Q131" i="5"/>
  <c r="AY120" i="5"/>
  <c r="Q132" i="5"/>
  <c r="R8" i="5" s="1"/>
  <c r="R9" i="5" s="1"/>
  <c r="AY121" i="5"/>
  <c r="Q133" i="5"/>
  <c r="AY122" i="5"/>
  <c r="Q134" i="5"/>
  <c r="AY123" i="5"/>
  <c r="Q135" i="5"/>
  <c r="AY124" i="5"/>
  <c r="Q136" i="5"/>
  <c r="AY125" i="5"/>
  <c r="Q137" i="5"/>
  <c r="AY126" i="5"/>
  <c r="Q138" i="5"/>
  <c r="AY127" i="5"/>
  <c r="Q139" i="5"/>
  <c r="Q140" i="5"/>
  <c r="Q141" i="5"/>
  <c r="Q142" i="5"/>
  <c r="Q147" i="5"/>
  <c r="P88" i="8"/>
  <c r="R88" i="8" s="1"/>
  <c r="G98" i="8"/>
  <c r="K98" i="8" s="1"/>
  <c r="P98" i="8"/>
  <c r="G132" i="8"/>
  <c r="P132" i="8"/>
  <c r="G130" i="8"/>
  <c r="K130" i="8" s="1"/>
  <c r="Z116" i="5"/>
  <c r="K98" i="5"/>
  <c r="Z97" i="5"/>
  <c r="Z42" i="5"/>
  <c r="G42" i="5"/>
  <c r="K42" i="5" s="1"/>
  <c r="G31" i="5"/>
  <c r="J31" i="5" s="1"/>
  <c r="G53" i="5"/>
  <c r="Z53" i="5"/>
  <c r="Z48" i="5"/>
  <c r="Z124" i="5"/>
  <c r="Z105" i="5"/>
  <c r="K104" i="5"/>
  <c r="Z56" i="5"/>
  <c r="G56" i="5"/>
  <c r="Z46" i="5"/>
  <c r="G46" i="5"/>
  <c r="K46" i="5" s="1"/>
  <c r="Z38" i="5"/>
  <c r="G38" i="5"/>
  <c r="Z36" i="5"/>
  <c r="G36" i="5"/>
  <c r="Z32" i="5"/>
  <c r="G32" i="5"/>
  <c r="J32" i="5" s="1"/>
  <c r="Z28" i="5"/>
  <c r="G28" i="5"/>
  <c r="J28" i="5" s="1"/>
  <c r="G54" i="5"/>
  <c r="Z54" i="5"/>
  <c r="G44" i="5"/>
  <c r="K44" i="5" s="1"/>
  <c r="G21" i="5"/>
  <c r="K21" i="5" s="1"/>
  <c r="Z21" i="5"/>
  <c r="Z106" i="5"/>
  <c r="Z98" i="5"/>
  <c r="Z89" i="5"/>
  <c r="Z61" i="5"/>
  <c r="AB14" i="5"/>
  <c r="AY12" i="5"/>
  <c r="J27" i="8"/>
  <c r="AY55" i="5"/>
  <c r="AY49" i="5"/>
  <c r="AY45" i="5"/>
  <c r="AY41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2" i="5"/>
  <c r="AY18" i="5"/>
  <c r="AY17" i="5"/>
  <c r="AY10" i="5"/>
  <c r="AY9" i="5"/>
  <c r="AY7" i="5"/>
  <c r="AY6" i="5"/>
  <c r="AY5" i="5"/>
  <c r="AY4" i="5"/>
  <c r="AY3" i="5"/>
  <c r="AY2" i="5"/>
  <c r="AY57" i="5"/>
  <c r="AY53" i="5"/>
  <c r="AY52" i="5"/>
  <c r="AY51" i="5"/>
  <c r="AY47" i="5"/>
  <c r="AY43" i="5"/>
  <c r="AY39" i="5"/>
  <c r="AY24" i="5"/>
  <c r="AY20" i="5"/>
  <c r="AY14" i="5"/>
  <c r="AY11" i="5"/>
  <c r="R23" i="8"/>
  <c r="D12" i="9"/>
  <c r="E12" i="9"/>
  <c r="P12" i="9"/>
  <c r="Q12" i="9"/>
  <c r="C12" i="9"/>
  <c r="L12" i="9"/>
  <c r="F12" i="9"/>
  <c r="J12" i="9"/>
  <c r="H12" i="9"/>
  <c r="G12" i="9"/>
  <c r="P149" i="8"/>
  <c r="K12" i="9"/>
  <c r="I12" i="9"/>
  <c r="K38" i="5"/>
  <c r="K54" i="5"/>
  <c r="J53" i="5"/>
  <c r="J36" i="5"/>
  <c r="G158" i="8"/>
  <c r="K158" i="8" s="1"/>
  <c r="P158" i="8"/>
  <c r="Z34" i="5"/>
  <c r="Z60" i="5"/>
  <c r="G41" i="5"/>
  <c r="G37" i="5"/>
  <c r="Z39" i="5"/>
  <c r="G39" i="5"/>
  <c r="K39" i="5" s="1"/>
  <c r="Z57" i="5"/>
  <c r="G29" i="5"/>
  <c r="Z59" i="5"/>
  <c r="Z51" i="5"/>
  <c r="AB18" i="5"/>
  <c r="BL156" i="5"/>
  <c r="Z158" i="5"/>
  <c r="G158" i="5"/>
  <c r="Z70" i="5"/>
  <c r="G70" i="5"/>
  <c r="K70" i="5" s="1"/>
  <c r="BL165" i="5"/>
  <c r="AY163" i="5"/>
  <c r="BL157" i="5"/>
  <c r="AB12" i="5"/>
  <c r="AY165" i="5"/>
  <c r="BL159" i="5"/>
  <c r="AY157" i="5"/>
  <c r="AB11" i="5"/>
  <c r="D11" i="5"/>
  <c r="BL160" i="5"/>
  <c r="AY158" i="5"/>
  <c r="AU158" i="5"/>
  <c r="AT158" i="5" s="1"/>
  <c r="BL161" i="5"/>
  <c r="AY159" i="5"/>
  <c r="BL162" i="5"/>
  <c r="AY160" i="5"/>
  <c r="BL163" i="5"/>
  <c r="AY161" i="5"/>
  <c r="BL164" i="5"/>
  <c r="AY162" i="5"/>
  <c r="BK156" i="5"/>
  <c r="BJ156" i="5"/>
  <c r="BI156" i="5"/>
  <c r="BH156" i="5"/>
  <c r="BG156" i="5"/>
  <c r="BF156" i="5"/>
  <c r="BE156" i="5"/>
  <c r="BD156" i="5"/>
  <c r="BC156" i="5"/>
  <c r="J29" i="5"/>
  <c r="K41" i="5"/>
  <c r="BK163" i="5"/>
  <c r="BJ163" i="5"/>
  <c r="BI163" i="5"/>
  <c r="BH163" i="5"/>
  <c r="BG163" i="5"/>
  <c r="BF163" i="5"/>
  <c r="BE163" i="5"/>
  <c r="BD163" i="5"/>
  <c r="BC163" i="5"/>
  <c r="BK160" i="5"/>
  <c r="BJ160" i="5"/>
  <c r="BI160" i="5"/>
  <c r="BH160" i="5"/>
  <c r="BG160" i="5"/>
  <c r="BF160" i="5"/>
  <c r="BE160" i="5"/>
  <c r="BD160" i="5"/>
  <c r="BC160" i="5"/>
  <c r="BK165" i="5"/>
  <c r="BJ165" i="5"/>
  <c r="BI165" i="5"/>
  <c r="BH165" i="5"/>
  <c r="BG165" i="5"/>
  <c r="BF165" i="5"/>
  <c r="BE165" i="5"/>
  <c r="BD165" i="5"/>
  <c r="BC165" i="5"/>
  <c r="BK159" i="5"/>
  <c r="BJ159" i="5"/>
  <c r="BI159" i="5"/>
  <c r="BH159" i="5"/>
  <c r="BG159" i="5"/>
  <c r="BF159" i="5"/>
  <c r="BE159" i="5"/>
  <c r="BD159" i="5"/>
  <c r="BC159" i="5"/>
  <c r="BK157" i="5"/>
  <c r="BJ157" i="5"/>
  <c r="BI157" i="5"/>
  <c r="BH157" i="5"/>
  <c r="BG157" i="5"/>
  <c r="BF157" i="5"/>
  <c r="BE157" i="5"/>
  <c r="BD157" i="5"/>
  <c r="BC157" i="5"/>
  <c r="BK162" i="5"/>
  <c r="BJ162" i="5"/>
  <c r="BI162" i="5"/>
  <c r="BH162" i="5"/>
  <c r="BG162" i="5"/>
  <c r="BF162" i="5"/>
  <c r="BE162" i="5"/>
  <c r="BD162" i="5"/>
  <c r="BC162" i="5"/>
  <c r="J37" i="5"/>
  <c r="BK164" i="5"/>
  <c r="BJ164" i="5"/>
  <c r="BI164" i="5"/>
  <c r="BH164" i="5"/>
  <c r="BG164" i="5"/>
  <c r="BF164" i="5"/>
  <c r="BE164" i="5"/>
  <c r="BD164" i="5"/>
  <c r="BC164" i="5"/>
  <c r="K158" i="5"/>
  <c r="AU114" i="5"/>
  <c r="AU144" i="5"/>
  <c r="AU71" i="5"/>
  <c r="BL143" i="5"/>
  <c r="BL151" i="5"/>
  <c r="BL142" i="5"/>
  <c r="BL150" i="5"/>
  <c r="BL141" i="5"/>
  <c r="BL149" i="5"/>
  <c r="BL158" i="5"/>
  <c r="BL140" i="5"/>
  <c r="BL148" i="5"/>
  <c r="BL139" i="5"/>
  <c r="BL147" i="5"/>
  <c r="BL155" i="5"/>
  <c r="AU70" i="5"/>
  <c r="BL146" i="5"/>
  <c r="BL154" i="5"/>
  <c r="BL145" i="5"/>
  <c r="BL153" i="5"/>
  <c r="BL144" i="5"/>
  <c r="BL135" i="5"/>
  <c r="BL152" i="5"/>
  <c r="BL134" i="5"/>
  <c r="BL133" i="5"/>
  <c r="BL132" i="5"/>
  <c r="AU148" i="5"/>
  <c r="BL131" i="5"/>
  <c r="BL128" i="5"/>
  <c r="BL130" i="5"/>
  <c r="BL138" i="5"/>
  <c r="AU149" i="5"/>
  <c r="BL137" i="5"/>
  <c r="BL129" i="5"/>
  <c r="BL136" i="5"/>
  <c r="AU150" i="5"/>
  <c r="AU154" i="5"/>
  <c r="BL11" i="5"/>
  <c r="BL61" i="5"/>
  <c r="BL90" i="5"/>
  <c r="BL122" i="5"/>
  <c r="AU45" i="5"/>
  <c r="AU96" i="5"/>
  <c r="AU115" i="5"/>
  <c r="BL112" i="5"/>
  <c r="AU51" i="5"/>
  <c r="BL81" i="5"/>
  <c r="BL113" i="5"/>
  <c r="AU36" i="5"/>
  <c r="AU132" i="5"/>
  <c r="BL106" i="5"/>
  <c r="AU55" i="5"/>
  <c r="AU104" i="5"/>
  <c r="AT104" i="5" s="1"/>
  <c r="BL96" i="5"/>
  <c r="BL64" i="5"/>
  <c r="BL97" i="5"/>
  <c r="AU111" i="5"/>
  <c r="AU53" i="5"/>
  <c r="AU105" i="5"/>
  <c r="AU28" i="5"/>
  <c r="BL110" i="5"/>
  <c r="BL42" i="5"/>
  <c r="BL77" i="5"/>
  <c r="BL99" i="5"/>
  <c r="BL119" i="5"/>
  <c r="BL88" i="5"/>
  <c r="BL44" i="5"/>
  <c r="BL78" i="5"/>
  <c r="BL121" i="5"/>
  <c r="AU34" i="5"/>
  <c r="BL12" i="5"/>
  <c r="BL71" i="5"/>
  <c r="AU56" i="5"/>
  <c r="AU21" i="5"/>
  <c r="BL15" i="5"/>
  <c r="BL74" i="5"/>
  <c r="BL47" i="5"/>
  <c r="AU38" i="5"/>
  <c r="BL114" i="5"/>
  <c r="BL46" i="5"/>
  <c r="BL79" i="5"/>
  <c r="BL123" i="5"/>
  <c r="BL92" i="5"/>
  <c r="AU47" i="5"/>
  <c r="BL85" i="5"/>
  <c r="BL125" i="5"/>
  <c r="BL40" i="5"/>
  <c r="AU69" i="5"/>
  <c r="BL55" i="5"/>
  <c r="BL35" i="5"/>
  <c r="BL31" i="5"/>
  <c r="BL27" i="5"/>
  <c r="BL18" i="5"/>
  <c r="BL7" i="5"/>
  <c r="BL3" i="5"/>
  <c r="BL13" i="5"/>
  <c r="BL72" i="5"/>
  <c r="BL53" i="5"/>
  <c r="BL24" i="5"/>
  <c r="AU116" i="5"/>
  <c r="BL118" i="5"/>
  <c r="BL83" i="5"/>
  <c r="BL103" i="5"/>
  <c r="BL100" i="5"/>
  <c r="BL48" i="5"/>
  <c r="BL89" i="5"/>
  <c r="AU122" i="5"/>
  <c r="AU32" i="5"/>
  <c r="AU39" i="5"/>
  <c r="BL80" i="5"/>
  <c r="BL68" i="5"/>
  <c r="BL82" i="5"/>
  <c r="BL126" i="5"/>
  <c r="BL50" i="5"/>
  <c r="BL107" i="5"/>
  <c r="BL127" i="5"/>
  <c r="BL104" i="5"/>
  <c r="BL54" i="5"/>
  <c r="BL93" i="5"/>
  <c r="AU98" i="5"/>
  <c r="BL25" i="5"/>
  <c r="BL66" i="5"/>
  <c r="AU54" i="5"/>
  <c r="BL86" i="5"/>
  <c r="BL58" i="5"/>
  <c r="BL87" i="5"/>
  <c r="BL108" i="5"/>
  <c r="BL56" i="5"/>
  <c r="BL101" i="5"/>
  <c r="AU66" i="5"/>
  <c r="AU113" i="5"/>
  <c r="BL94" i="5"/>
  <c r="BL23" i="5"/>
  <c r="AU59" i="5"/>
  <c r="BL91" i="5"/>
  <c r="BL111" i="5"/>
  <c r="BL116" i="5"/>
  <c r="BL60" i="5"/>
  <c r="BL105" i="5"/>
  <c r="AU61" i="5"/>
  <c r="BL21" i="5"/>
  <c r="AU81" i="5"/>
  <c r="AS81" i="5" s="1"/>
  <c r="AR81" i="5" s="1"/>
  <c r="BL63" i="5"/>
  <c r="BL37" i="5"/>
  <c r="BL33" i="5"/>
  <c r="BL29" i="5"/>
  <c r="BL10" i="5"/>
  <c r="BL5" i="5"/>
  <c r="BL51" i="5"/>
  <c r="AU42" i="5"/>
  <c r="AU29" i="5"/>
  <c r="BL102" i="5"/>
  <c r="AU41" i="5"/>
  <c r="BL75" i="5"/>
  <c r="BL95" i="5"/>
  <c r="BL84" i="5"/>
  <c r="BL124" i="5"/>
  <c r="BL76" i="5"/>
  <c r="BL117" i="5"/>
  <c r="AU124" i="5"/>
  <c r="AU106" i="5"/>
  <c r="AU89" i="5"/>
  <c r="AT89" i="5" s="1"/>
  <c r="AS89" i="5" s="1"/>
  <c r="AR89" i="5" s="1"/>
  <c r="AQ89" i="5" s="1"/>
  <c r="AP89" i="5" s="1"/>
  <c r="AO89" i="5" s="1"/>
  <c r="AN89" i="5" s="1"/>
  <c r="AM89" i="5" s="1"/>
  <c r="AL89" i="5" s="1"/>
  <c r="AU57" i="5"/>
  <c r="BL73" i="5"/>
  <c r="BL59" i="5"/>
  <c r="BL45" i="5"/>
  <c r="BL36" i="5"/>
  <c r="BL32" i="5"/>
  <c r="BL28" i="5"/>
  <c r="BL9" i="5"/>
  <c r="BL4" i="5"/>
  <c r="BL16" i="5"/>
  <c r="BL38" i="5"/>
  <c r="BL65" i="5"/>
  <c r="BL62" i="5"/>
  <c r="AU60" i="5"/>
  <c r="BL22" i="5"/>
  <c r="BL6" i="5"/>
  <c r="BL8" i="5"/>
  <c r="BL20" i="5"/>
  <c r="AU100" i="5"/>
  <c r="BL30" i="5"/>
  <c r="BL115" i="5"/>
  <c r="BL49" i="5"/>
  <c r="BL43" i="5"/>
  <c r="BL14" i="5"/>
  <c r="BL17" i="5"/>
  <c r="BL120" i="5"/>
  <c r="AU24" i="5"/>
  <c r="BL34" i="5"/>
  <c r="BL52" i="5"/>
  <c r="BL39" i="5"/>
  <c r="BL69" i="5"/>
  <c r="BL19" i="5"/>
  <c r="BL2" i="5"/>
  <c r="BL70" i="5"/>
  <c r="BL98" i="5"/>
  <c r="BL109" i="5"/>
  <c r="BL41" i="5"/>
  <c r="BL26" i="5"/>
  <c r="BL67" i="5"/>
  <c r="AU46" i="5"/>
  <c r="BL57" i="5"/>
  <c r="BK161" i="5"/>
  <c r="BJ161" i="5"/>
  <c r="BI161" i="5"/>
  <c r="BH161" i="5"/>
  <c r="BG161" i="5"/>
  <c r="BF161" i="5"/>
  <c r="BE161" i="5"/>
  <c r="BD161" i="5"/>
  <c r="BC161" i="5"/>
  <c r="BB164" i="5"/>
  <c r="BA164" i="5"/>
  <c r="AZ164" i="5"/>
  <c r="AX164" i="5"/>
  <c r="BB159" i="5"/>
  <c r="BA159" i="5"/>
  <c r="BB161" i="5"/>
  <c r="BA161" i="5"/>
  <c r="AZ161" i="5"/>
  <c r="AX161" i="5"/>
  <c r="BB162" i="5"/>
  <c r="BA162" i="5"/>
  <c r="BB157" i="5"/>
  <c r="BA157" i="5"/>
  <c r="AZ157" i="5"/>
  <c r="AX157" i="5"/>
  <c r="BB165" i="5"/>
  <c r="BA165" i="5"/>
  <c r="AZ165" i="5"/>
  <c r="AX165" i="5"/>
  <c r="BB156" i="5"/>
  <c r="BA156" i="5"/>
  <c r="AZ156" i="5"/>
  <c r="AX156" i="5"/>
  <c r="BB160" i="5"/>
  <c r="BA160" i="5"/>
  <c r="BB163" i="5"/>
  <c r="BA163" i="5"/>
  <c r="BK98" i="5"/>
  <c r="BJ98" i="5"/>
  <c r="BI98" i="5"/>
  <c r="BH98" i="5"/>
  <c r="BG98" i="5"/>
  <c r="BF98" i="5"/>
  <c r="BE98" i="5"/>
  <c r="BD98" i="5"/>
  <c r="BC98" i="5"/>
  <c r="BK52" i="5"/>
  <c r="BJ52" i="5"/>
  <c r="BI52" i="5"/>
  <c r="BH52" i="5"/>
  <c r="BG52" i="5"/>
  <c r="BF52" i="5"/>
  <c r="BE52" i="5"/>
  <c r="BD52" i="5"/>
  <c r="BC52" i="5"/>
  <c r="BJ14" i="5"/>
  <c r="BI14" i="5"/>
  <c r="BH14" i="5"/>
  <c r="BG14" i="5"/>
  <c r="BF14" i="5"/>
  <c r="BE14" i="5"/>
  <c r="BD14" i="5"/>
  <c r="BC14" i="5"/>
  <c r="BK14" i="5"/>
  <c r="AS100" i="5"/>
  <c r="AT100" i="5"/>
  <c r="BK62" i="5"/>
  <c r="BJ62" i="5"/>
  <c r="BI62" i="5"/>
  <c r="BH62" i="5"/>
  <c r="BG62" i="5"/>
  <c r="BF62" i="5"/>
  <c r="BE62" i="5"/>
  <c r="BD62" i="5"/>
  <c r="BC62" i="5"/>
  <c r="BJ4" i="5"/>
  <c r="BI4" i="5"/>
  <c r="BH4" i="5"/>
  <c r="BG4" i="5"/>
  <c r="BF4" i="5"/>
  <c r="BE4" i="5"/>
  <c r="BD4" i="5"/>
  <c r="BC4" i="5"/>
  <c r="BK4" i="5"/>
  <c r="AT57" i="5"/>
  <c r="AS57" i="5"/>
  <c r="AR57" i="5" s="1"/>
  <c r="AQ57" i="5" s="1"/>
  <c r="AP57" i="5" s="1"/>
  <c r="AO57" i="5" s="1"/>
  <c r="AN57" i="5" s="1"/>
  <c r="AM57" i="5" s="1"/>
  <c r="AL57" i="5" s="1"/>
  <c r="AT41" i="5"/>
  <c r="AS41" i="5" s="1"/>
  <c r="AR41" i="5" s="1"/>
  <c r="AQ41" i="5" s="1"/>
  <c r="AP41" i="5" s="1"/>
  <c r="AO41" i="5" s="1"/>
  <c r="AN41" i="5" s="1"/>
  <c r="AM41" i="5" s="1"/>
  <c r="AL41" i="5" s="1"/>
  <c r="AT81" i="5"/>
  <c r="BK60" i="5"/>
  <c r="BJ60" i="5"/>
  <c r="BI60" i="5"/>
  <c r="BH60" i="5"/>
  <c r="BG60" i="5"/>
  <c r="BF60" i="5"/>
  <c r="BE60" i="5"/>
  <c r="BD60" i="5"/>
  <c r="BC60" i="5"/>
  <c r="BK108" i="5"/>
  <c r="BJ108" i="5"/>
  <c r="BI108" i="5"/>
  <c r="BH108" i="5"/>
  <c r="BG108" i="5"/>
  <c r="BF108" i="5"/>
  <c r="BE108" i="5"/>
  <c r="BD108" i="5"/>
  <c r="BC108" i="5"/>
  <c r="AT54" i="5"/>
  <c r="AS54" i="5" s="1"/>
  <c r="AR54" i="5" s="1"/>
  <c r="AQ54" i="5" s="1"/>
  <c r="AP54" i="5" s="1"/>
  <c r="AO54" i="5" s="1"/>
  <c r="AN54" i="5" s="1"/>
  <c r="AM54" i="5" s="1"/>
  <c r="AL54" i="5" s="1"/>
  <c r="BK126" i="5"/>
  <c r="BJ126" i="5"/>
  <c r="BI126" i="5"/>
  <c r="BH126" i="5"/>
  <c r="BG126" i="5"/>
  <c r="BF126" i="5"/>
  <c r="BE126" i="5"/>
  <c r="BD126" i="5"/>
  <c r="BC126" i="5"/>
  <c r="AT122" i="5"/>
  <c r="AS122" i="5"/>
  <c r="AR122" i="5"/>
  <c r="BK3" i="5"/>
  <c r="BJ3" i="5"/>
  <c r="BI3" i="5"/>
  <c r="BH3" i="5"/>
  <c r="BG3" i="5"/>
  <c r="BF3" i="5"/>
  <c r="BE3" i="5"/>
  <c r="BD3" i="5"/>
  <c r="BC3" i="5"/>
  <c r="BK79" i="5"/>
  <c r="BJ79" i="5"/>
  <c r="BI79" i="5"/>
  <c r="BH79" i="5"/>
  <c r="BG79" i="5"/>
  <c r="BF79" i="5"/>
  <c r="BE79" i="5"/>
  <c r="BD79" i="5"/>
  <c r="BC79" i="5"/>
  <c r="AT56" i="5"/>
  <c r="AS56" i="5" s="1"/>
  <c r="AR56" i="5" s="1"/>
  <c r="AQ56" i="5" s="1"/>
  <c r="AP56" i="5" s="1"/>
  <c r="AO56" i="5" s="1"/>
  <c r="AN56" i="5" s="1"/>
  <c r="AM56" i="5" s="1"/>
  <c r="AL56" i="5" s="1"/>
  <c r="BK119" i="5"/>
  <c r="BJ119" i="5"/>
  <c r="BI119" i="5"/>
  <c r="BH119" i="5"/>
  <c r="BG119" i="5"/>
  <c r="BF119" i="5"/>
  <c r="BE119" i="5"/>
  <c r="BD119" i="5"/>
  <c r="BC119" i="5"/>
  <c r="AT111" i="5"/>
  <c r="AS111" i="5"/>
  <c r="AR111" i="5"/>
  <c r="AQ111" i="5" s="1"/>
  <c r="AP111" i="5" s="1"/>
  <c r="AO111" i="5" s="1"/>
  <c r="AN111" i="5" s="1"/>
  <c r="AM111" i="5" s="1"/>
  <c r="AL111" i="5" s="1"/>
  <c r="BK81" i="5"/>
  <c r="BJ81" i="5"/>
  <c r="BI81" i="5"/>
  <c r="BH81" i="5"/>
  <c r="BG81" i="5"/>
  <c r="BF81" i="5"/>
  <c r="BE81" i="5"/>
  <c r="BD81" i="5"/>
  <c r="BC81" i="5"/>
  <c r="AT45" i="5"/>
  <c r="AS45" i="5"/>
  <c r="AR45" i="5" s="1"/>
  <c r="AQ45" i="5" s="1"/>
  <c r="AP45" i="5" s="1"/>
  <c r="AO45" i="5" s="1"/>
  <c r="AN45" i="5" s="1"/>
  <c r="AM45" i="5" s="1"/>
  <c r="AL45" i="5" s="1"/>
  <c r="AT154" i="5"/>
  <c r="AS154" i="5" s="1"/>
  <c r="AR154" i="5" s="1"/>
  <c r="AQ154" i="5" s="1"/>
  <c r="AP154" i="5" s="1"/>
  <c r="AO154" i="5" s="1"/>
  <c r="BK130" i="5"/>
  <c r="BJ130" i="5"/>
  <c r="BI130" i="5"/>
  <c r="BH130" i="5"/>
  <c r="BG130" i="5"/>
  <c r="BF130" i="5"/>
  <c r="BE130" i="5"/>
  <c r="BD130" i="5"/>
  <c r="BC130" i="5"/>
  <c r="BK133" i="5"/>
  <c r="BJ133" i="5"/>
  <c r="BI133" i="5"/>
  <c r="BH133" i="5"/>
  <c r="BG133" i="5"/>
  <c r="BF133" i="5"/>
  <c r="BE133" i="5"/>
  <c r="BD133" i="5"/>
  <c r="BC133" i="5"/>
  <c r="BJ145" i="5"/>
  <c r="BI145" i="5"/>
  <c r="BH145" i="5"/>
  <c r="BG145" i="5"/>
  <c r="BF145" i="5"/>
  <c r="BE145" i="5"/>
  <c r="BD145" i="5"/>
  <c r="BC145" i="5"/>
  <c r="BK145" i="5"/>
  <c r="BK139" i="5"/>
  <c r="BJ139" i="5"/>
  <c r="BI139" i="5"/>
  <c r="BH139" i="5"/>
  <c r="BG139" i="5"/>
  <c r="BF139" i="5"/>
  <c r="BE139" i="5"/>
  <c r="BD139" i="5"/>
  <c r="BC139" i="5"/>
  <c r="BK150" i="5"/>
  <c r="BJ150" i="5"/>
  <c r="BI150" i="5"/>
  <c r="BH150" i="5"/>
  <c r="BG150" i="5"/>
  <c r="BF150" i="5"/>
  <c r="BE150" i="5"/>
  <c r="BD150" i="5"/>
  <c r="BC150" i="5"/>
  <c r="BK70" i="5"/>
  <c r="BJ70" i="5"/>
  <c r="BI70" i="5"/>
  <c r="BH70" i="5"/>
  <c r="BG70" i="5"/>
  <c r="BF70" i="5"/>
  <c r="BE70" i="5"/>
  <c r="BD70" i="5"/>
  <c r="BC70" i="5"/>
  <c r="BK43" i="5"/>
  <c r="BJ43" i="5"/>
  <c r="BI43" i="5"/>
  <c r="BH43" i="5"/>
  <c r="BG43" i="5"/>
  <c r="BF43" i="5"/>
  <c r="BE43" i="5"/>
  <c r="BD43" i="5"/>
  <c r="BC43" i="5"/>
  <c r="BK20" i="5"/>
  <c r="BJ20" i="5"/>
  <c r="BI20" i="5"/>
  <c r="BH20" i="5"/>
  <c r="BG20" i="5"/>
  <c r="BF20" i="5"/>
  <c r="BE20" i="5"/>
  <c r="BD20" i="5"/>
  <c r="BC20" i="5"/>
  <c r="BK9" i="5"/>
  <c r="BJ9" i="5"/>
  <c r="BI9" i="5"/>
  <c r="BH9" i="5"/>
  <c r="BG9" i="5"/>
  <c r="BF9" i="5"/>
  <c r="BE9" i="5"/>
  <c r="BD9" i="5"/>
  <c r="BC9" i="5"/>
  <c r="BK117" i="5"/>
  <c r="BJ117" i="5"/>
  <c r="BI117" i="5"/>
  <c r="BH117" i="5"/>
  <c r="BG117" i="5"/>
  <c r="BF117" i="5"/>
  <c r="BE117" i="5"/>
  <c r="BD117" i="5"/>
  <c r="BC117" i="5"/>
  <c r="BK102" i="5"/>
  <c r="BJ102" i="5"/>
  <c r="BI102" i="5"/>
  <c r="BH102" i="5"/>
  <c r="BG102" i="5"/>
  <c r="BF102" i="5"/>
  <c r="BE102" i="5"/>
  <c r="BD102" i="5"/>
  <c r="BC102" i="5"/>
  <c r="BK5" i="5"/>
  <c r="BJ5" i="5"/>
  <c r="BI5" i="5"/>
  <c r="BH5" i="5"/>
  <c r="BG5" i="5"/>
  <c r="BF5" i="5"/>
  <c r="BE5" i="5"/>
  <c r="BD5" i="5"/>
  <c r="BC5" i="5"/>
  <c r="BK21" i="5"/>
  <c r="BJ21" i="5"/>
  <c r="BI21" i="5"/>
  <c r="BH21" i="5"/>
  <c r="BG21" i="5"/>
  <c r="BF21" i="5"/>
  <c r="BE21" i="5"/>
  <c r="BD21" i="5"/>
  <c r="BC21" i="5"/>
  <c r="BJ116" i="5"/>
  <c r="BI116" i="5"/>
  <c r="BH116" i="5"/>
  <c r="BG116" i="5"/>
  <c r="BF116" i="5"/>
  <c r="BE116" i="5"/>
  <c r="BD116" i="5"/>
  <c r="BC116" i="5"/>
  <c r="BK116" i="5"/>
  <c r="BK66" i="5"/>
  <c r="BJ66" i="5"/>
  <c r="BI66" i="5"/>
  <c r="BH66" i="5"/>
  <c r="BG66" i="5"/>
  <c r="BF66" i="5"/>
  <c r="BE66" i="5"/>
  <c r="BD66" i="5"/>
  <c r="BC66" i="5"/>
  <c r="BK93" i="5"/>
  <c r="BJ93" i="5"/>
  <c r="BI93" i="5"/>
  <c r="BH93" i="5"/>
  <c r="BG93" i="5"/>
  <c r="BF93" i="5"/>
  <c r="BE93" i="5"/>
  <c r="BD93" i="5"/>
  <c r="BC93" i="5"/>
  <c r="BK82" i="5"/>
  <c r="BJ82" i="5"/>
  <c r="BI82" i="5"/>
  <c r="BH82" i="5"/>
  <c r="BG82" i="5"/>
  <c r="BF82" i="5"/>
  <c r="BE82" i="5"/>
  <c r="BD82" i="5"/>
  <c r="BC82" i="5"/>
  <c r="BK118" i="5"/>
  <c r="BJ118" i="5"/>
  <c r="BI118" i="5"/>
  <c r="BH118" i="5"/>
  <c r="BG118" i="5"/>
  <c r="BF118" i="5"/>
  <c r="BE118" i="5"/>
  <c r="BD118" i="5"/>
  <c r="BC118" i="5"/>
  <c r="BJ7" i="5"/>
  <c r="BI7" i="5"/>
  <c r="BH7" i="5"/>
  <c r="BG7" i="5"/>
  <c r="BF7" i="5"/>
  <c r="BE7" i="5"/>
  <c r="BD7" i="5"/>
  <c r="BC7" i="5"/>
  <c r="BK7" i="5"/>
  <c r="BJ46" i="5"/>
  <c r="BI46" i="5"/>
  <c r="BH46" i="5"/>
  <c r="BG46" i="5"/>
  <c r="BF46" i="5"/>
  <c r="BE46" i="5"/>
  <c r="BD46" i="5"/>
  <c r="BC46" i="5"/>
  <c r="BK46" i="5"/>
  <c r="BK71" i="5"/>
  <c r="BJ71" i="5"/>
  <c r="BI71" i="5"/>
  <c r="BH71" i="5"/>
  <c r="BG71" i="5"/>
  <c r="BF71" i="5"/>
  <c r="BE71" i="5"/>
  <c r="BD71" i="5"/>
  <c r="BC71" i="5"/>
  <c r="BK99" i="5"/>
  <c r="BJ99" i="5"/>
  <c r="BI99" i="5"/>
  <c r="BH99" i="5"/>
  <c r="BG99" i="5"/>
  <c r="BF99" i="5"/>
  <c r="BE99" i="5"/>
  <c r="BD99" i="5"/>
  <c r="BC99" i="5"/>
  <c r="BK97" i="5"/>
  <c r="BJ97" i="5"/>
  <c r="BI97" i="5"/>
  <c r="BH97" i="5"/>
  <c r="BG97" i="5"/>
  <c r="BF97" i="5"/>
  <c r="BE97" i="5"/>
  <c r="BD97" i="5"/>
  <c r="BC97" i="5"/>
  <c r="AT55" i="5"/>
  <c r="AS55" i="5"/>
  <c r="AR55" i="5"/>
  <c r="AQ55" i="5" s="1"/>
  <c r="AP55" i="5" s="1"/>
  <c r="AO55" i="5" s="1"/>
  <c r="AN55" i="5" s="1"/>
  <c r="AM55" i="5" s="1"/>
  <c r="AL55" i="5" s="1"/>
  <c r="AT51" i="5"/>
  <c r="AS51" i="5" s="1"/>
  <c r="AR51" i="5" s="1"/>
  <c r="AQ51" i="5" s="1"/>
  <c r="AP51" i="5" s="1"/>
  <c r="AO51" i="5" s="1"/>
  <c r="AN51" i="5" s="1"/>
  <c r="AM51" i="5" s="1"/>
  <c r="AL51" i="5" s="1"/>
  <c r="BJ122" i="5"/>
  <c r="BI122" i="5"/>
  <c r="BH122" i="5"/>
  <c r="BG122" i="5"/>
  <c r="BF122" i="5"/>
  <c r="BE122" i="5"/>
  <c r="BD122" i="5"/>
  <c r="BC122" i="5"/>
  <c r="BK122" i="5"/>
  <c r="AT150" i="5"/>
  <c r="AS150" i="5" s="1"/>
  <c r="AR150" i="5" s="1"/>
  <c r="AQ150" i="5" s="1"/>
  <c r="AP150" i="5" s="1"/>
  <c r="AO150" i="5" s="1"/>
  <c r="AN150" i="5" s="1"/>
  <c r="AM150" i="5" s="1"/>
  <c r="AL150" i="5" s="1"/>
  <c r="BK128" i="5"/>
  <c r="BJ128" i="5"/>
  <c r="BI128" i="5"/>
  <c r="BH128" i="5"/>
  <c r="BG128" i="5"/>
  <c r="BF128" i="5"/>
  <c r="BE128" i="5"/>
  <c r="BD128" i="5"/>
  <c r="BC128" i="5"/>
  <c r="BK148" i="5"/>
  <c r="BJ148" i="5"/>
  <c r="BI148" i="5"/>
  <c r="BH148" i="5"/>
  <c r="BG148" i="5"/>
  <c r="BF148" i="5"/>
  <c r="BE148" i="5"/>
  <c r="BD148" i="5"/>
  <c r="BC148" i="5"/>
  <c r="BK142" i="5"/>
  <c r="BJ142" i="5"/>
  <c r="BI142" i="5"/>
  <c r="BH142" i="5"/>
  <c r="BG142" i="5"/>
  <c r="BF142" i="5"/>
  <c r="BE142" i="5"/>
  <c r="BD142" i="5"/>
  <c r="BC142" i="5"/>
  <c r="BK57" i="5"/>
  <c r="BJ57" i="5"/>
  <c r="BI57" i="5"/>
  <c r="BH57" i="5"/>
  <c r="BG57" i="5"/>
  <c r="BF57" i="5"/>
  <c r="BE57" i="5"/>
  <c r="BD57" i="5"/>
  <c r="BC57" i="5"/>
  <c r="BK2" i="5"/>
  <c r="BJ2" i="5"/>
  <c r="BI2" i="5"/>
  <c r="BH2" i="5"/>
  <c r="BG2" i="5"/>
  <c r="BF2" i="5"/>
  <c r="BE2" i="5"/>
  <c r="BD2" i="5"/>
  <c r="BC2" i="5"/>
  <c r="BJ34" i="5"/>
  <c r="BI34" i="5"/>
  <c r="BH34" i="5"/>
  <c r="BG34" i="5"/>
  <c r="BF34" i="5"/>
  <c r="BE34" i="5"/>
  <c r="BD34" i="5"/>
  <c r="BC34" i="5"/>
  <c r="BK34" i="5"/>
  <c r="BK49" i="5"/>
  <c r="BJ49" i="5"/>
  <c r="BI49" i="5"/>
  <c r="BH49" i="5"/>
  <c r="BG49" i="5"/>
  <c r="BF49" i="5"/>
  <c r="BE49" i="5"/>
  <c r="BD49" i="5"/>
  <c r="BC49" i="5"/>
  <c r="BK28" i="5"/>
  <c r="BJ28" i="5"/>
  <c r="BI28" i="5"/>
  <c r="BH28" i="5"/>
  <c r="BG28" i="5"/>
  <c r="BF28" i="5"/>
  <c r="BE28" i="5"/>
  <c r="BD28" i="5"/>
  <c r="BC28" i="5"/>
  <c r="AT106" i="5"/>
  <c r="AS106" i="5" s="1"/>
  <c r="AR106" i="5" s="1"/>
  <c r="AQ106" i="5" s="1"/>
  <c r="AP106" i="5" s="1"/>
  <c r="AO106" i="5" s="1"/>
  <c r="AN106" i="5" s="1"/>
  <c r="AM106" i="5" s="1"/>
  <c r="AL106" i="5" s="1"/>
  <c r="BJ76" i="5"/>
  <c r="BI76" i="5"/>
  <c r="BH76" i="5"/>
  <c r="BG76" i="5"/>
  <c r="BF76" i="5"/>
  <c r="BE76" i="5"/>
  <c r="BD76" i="5"/>
  <c r="BC76" i="5"/>
  <c r="BK76" i="5"/>
  <c r="BK10" i="5"/>
  <c r="BJ10" i="5"/>
  <c r="BI10" i="5"/>
  <c r="BH10" i="5"/>
  <c r="BG10" i="5"/>
  <c r="BF10" i="5"/>
  <c r="BE10" i="5"/>
  <c r="BD10" i="5"/>
  <c r="BC10" i="5"/>
  <c r="AT61" i="5"/>
  <c r="AS61" i="5"/>
  <c r="AR61" i="5" s="1"/>
  <c r="AQ61" i="5" s="1"/>
  <c r="AP61" i="5" s="1"/>
  <c r="AO61" i="5" s="1"/>
  <c r="AN61" i="5" s="1"/>
  <c r="AM61" i="5" s="1"/>
  <c r="AL61" i="5" s="1"/>
  <c r="BK54" i="5"/>
  <c r="BJ54" i="5"/>
  <c r="BI54" i="5"/>
  <c r="BH54" i="5"/>
  <c r="BG54" i="5"/>
  <c r="BF54" i="5"/>
  <c r="BE54" i="5"/>
  <c r="BD54" i="5"/>
  <c r="BC54" i="5"/>
  <c r="BK89" i="5"/>
  <c r="BJ89" i="5"/>
  <c r="BI89" i="5"/>
  <c r="BH89" i="5"/>
  <c r="BG89" i="5"/>
  <c r="BF89" i="5"/>
  <c r="BE89" i="5"/>
  <c r="BD89" i="5"/>
  <c r="BC89" i="5"/>
  <c r="BK18" i="5"/>
  <c r="BJ18" i="5"/>
  <c r="BI18" i="5"/>
  <c r="BH18" i="5"/>
  <c r="BG18" i="5"/>
  <c r="BF18" i="5"/>
  <c r="BE18" i="5"/>
  <c r="BD18" i="5"/>
  <c r="BC18" i="5"/>
  <c r="BH40" i="5"/>
  <c r="BG40" i="5"/>
  <c r="BF40" i="5"/>
  <c r="BE40" i="5"/>
  <c r="BD40" i="5"/>
  <c r="BC40" i="5"/>
  <c r="BK40" i="5"/>
  <c r="BI40" i="5"/>
  <c r="BJ40" i="5"/>
  <c r="BK125" i="5"/>
  <c r="BJ125" i="5"/>
  <c r="BI125" i="5"/>
  <c r="BH125" i="5"/>
  <c r="BG125" i="5"/>
  <c r="BF125" i="5"/>
  <c r="BE125" i="5"/>
  <c r="BD125" i="5"/>
  <c r="BC125" i="5"/>
  <c r="BK114" i="5"/>
  <c r="BJ114" i="5"/>
  <c r="BI114" i="5"/>
  <c r="BH114" i="5"/>
  <c r="BG114" i="5"/>
  <c r="BF114" i="5"/>
  <c r="BE114" i="5"/>
  <c r="BD114" i="5"/>
  <c r="BC114" i="5"/>
  <c r="BK12" i="5"/>
  <c r="BJ12" i="5"/>
  <c r="BI12" i="5"/>
  <c r="BH12" i="5"/>
  <c r="BG12" i="5"/>
  <c r="BF12" i="5"/>
  <c r="BE12" i="5"/>
  <c r="BD12" i="5"/>
  <c r="BC12" i="5"/>
  <c r="BK77" i="5"/>
  <c r="BJ77" i="5"/>
  <c r="BI77" i="5"/>
  <c r="BH77" i="5"/>
  <c r="BG77" i="5"/>
  <c r="BF77" i="5"/>
  <c r="BE77" i="5"/>
  <c r="BD77" i="5"/>
  <c r="BC77" i="5"/>
  <c r="BK64" i="5"/>
  <c r="BJ64" i="5"/>
  <c r="BI64" i="5"/>
  <c r="BH64" i="5"/>
  <c r="BG64" i="5"/>
  <c r="BF64" i="5"/>
  <c r="BE64" i="5"/>
  <c r="BD64" i="5"/>
  <c r="BC64" i="5"/>
  <c r="BK112" i="5"/>
  <c r="BJ112" i="5"/>
  <c r="BI112" i="5"/>
  <c r="BH112" i="5"/>
  <c r="BG112" i="5"/>
  <c r="BF112" i="5"/>
  <c r="BE112" i="5"/>
  <c r="BD112" i="5"/>
  <c r="BC112" i="5"/>
  <c r="BK90" i="5"/>
  <c r="BJ90" i="5"/>
  <c r="BI90" i="5"/>
  <c r="BH90" i="5"/>
  <c r="BG90" i="5"/>
  <c r="BF90" i="5"/>
  <c r="BE90" i="5"/>
  <c r="BD90" i="5"/>
  <c r="BC90" i="5"/>
  <c r="BK136" i="5"/>
  <c r="BJ136" i="5"/>
  <c r="BI136" i="5"/>
  <c r="BH136" i="5"/>
  <c r="BG136" i="5"/>
  <c r="BF136" i="5"/>
  <c r="BE136" i="5"/>
  <c r="BD136" i="5"/>
  <c r="BC136" i="5"/>
  <c r="BK131" i="5"/>
  <c r="BJ131" i="5"/>
  <c r="BI131" i="5"/>
  <c r="BH131" i="5"/>
  <c r="BG131" i="5"/>
  <c r="BF131" i="5"/>
  <c r="BE131" i="5"/>
  <c r="BD131" i="5"/>
  <c r="BC131" i="5"/>
  <c r="BK154" i="5"/>
  <c r="BJ154" i="5"/>
  <c r="BI154" i="5"/>
  <c r="BH154" i="5"/>
  <c r="BG154" i="5"/>
  <c r="BF154" i="5"/>
  <c r="BE154" i="5"/>
  <c r="BD154" i="5"/>
  <c r="BC154" i="5"/>
  <c r="BK140" i="5"/>
  <c r="BJ140" i="5"/>
  <c r="BI140" i="5"/>
  <c r="BH140" i="5"/>
  <c r="BG140" i="5"/>
  <c r="BF140" i="5"/>
  <c r="BE140" i="5"/>
  <c r="BD140" i="5"/>
  <c r="BC140" i="5"/>
  <c r="BK151" i="5"/>
  <c r="BJ151" i="5"/>
  <c r="BI151" i="5"/>
  <c r="BH151" i="5"/>
  <c r="BG151" i="5"/>
  <c r="BF151" i="5"/>
  <c r="BE151" i="5"/>
  <c r="BD151" i="5"/>
  <c r="BC151" i="5"/>
  <c r="AT46" i="5"/>
  <c r="AS46" i="5" s="1"/>
  <c r="AR46" i="5" s="1"/>
  <c r="AQ46" i="5" s="1"/>
  <c r="AP46" i="5" s="1"/>
  <c r="AO46" i="5" s="1"/>
  <c r="AN46" i="5" s="1"/>
  <c r="AM46" i="5" s="1"/>
  <c r="AL46" i="5" s="1"/>
  <c r="BJ19" i="5"/>
  <c r="BI19" i="5"/>
  <c r="BH19" i="5"/>
  <c r="BG19" i="5"/>
  <c r="BF19" i="5"/>
  <c r="BE19" i="5"/>
  <c r="BD19" i="5"/>
  <c r="BC19" i="5"/>
  <c r="BK19" i="5"/>
  <c r="AT48" i="5"/>
  <c r="AS48" i="5" s="1"/>
  <c r="AR48" i="5" s="1"/>
  <c r="AQ48" i="5" s="1"/>
  <c r="AP48" i="5" s="1"/>
  <c r="BK8" i="5"/>
  <c r="BJ8" i="5"/>
  <c r="BI8" i="5"/>
  <c r="BH8" i="5"/>
  <c r="BG8" i="5"/>
  <c r="BF8" i="5"/>
  <c r="BE8" i="5"/>
  <c r="BD8" i="5"/>
  <c r="BC8" i="5"/>
  <c r="BK65" i="5"/>
  <c r="BJ65" i="5"/>
  <c r="BI65" i="5"/>
  <c r="BH65" i="5"/>
  <c r="BG65" i="5"/>
  <c r="BF65" i="5"/>
  <c r="BE65" i="5"/>
  <c r="BD65" i="5"/>
  <c r="BC65" i="5"/>
  <c r="BK32" i="5"/>
  <c r="BJ32" i="5"/>
  <c r="BI32" i="5"/>
  <c r="BH32" i="5"/>
  <c r="BG32" i="5"/>
  <c r="BF32" i="5"/>
  <c r="BE32" i="5"/>
  <c r="BD32" i="5"/>
  <c r="BC32" i="5"/>
  <c r="BK124" i="5"/>
  <c r="BJ124" i="5"/>
  <c r="BI124" i="5"/>
  <c r="BH124" i="5"/>
  <c r="BG124" i="5"/>
  <c r="BF124" i="5"/>
  <c r="BE124" i="5"/>
  <c r="BD124" i="5"/>
  <c r="BC124" i="5"/>
  <c r="BK111" i="5"/>
  <c r="BJ111" i="5"/>
  <c r="BI111" i="5"/>
  <c r="BH111" i="5"/>
  <c r="BG111" i="5"/>
  <c r="BF111" i="5"/>
  <c r="BE111" i="5"/>
  <c r="BD111" i="5"/>
  <c r="BC111" i="5"/>
  <c r="BK87" i="5"/>
  <c r="BJ87" i="5"/>
  <c r="BI87" i="5"/>
  <c r="BH87" i="5"/>
  <c r="BG87" i="5"/>
  <c r="BF87" i="5"/>
  <c r="BE87" i="5"/>
  <c r="BD87" i="5"/>
  <c r="BC87" i="5"/>
  <c r="BJ25" i="5"/>
  <c r="BI25" i="5"/>
  <c r="BH25" i="5"/>
  <c r="BG25" i="5"/>
  <c r="BF25" i="5"/>
  <c r="BE25" i="5"/>
  <c r="BD25" i="5"/>
  <c r="BC25" i="5"/>
  <c r="BK25" i="5"/>
  <c r="BK104" i="5"/>
  <c r="BJ104" i="5"/>
  <c r="BI104" i="5"/>
  <c r="BH104" i="5"/>
  <c r="BG104" i="5"/>
  <c r="BF104" i="5"/>
  <c r="BE104" i="5"/>
  <c r="BD104" i="5"/>
  <c r="BC104" i="5"/>
  <c r="BK68" i="5"/>
  <c r="BJ68" i="5"/>
  <c r="BI68" i="5"/>
  <c r="BH68" i="5"/>
  <c r="BG68" i="5"/>
  <c r="BF68" i="5"/>
  <c r="BE68" i="5"/>
  <c r="BD68" i="5"/>
  <c r="BC68" i="5"/>
  <c r="BK48" i="5"/>
  <c r="BJ48" i="5"/>
  <c r="BI48" i="5"/>
  <c r="BH48" i="5"/>
  <c r="BG48" i="5"/>
  <c r="BF48" i="5"/>
  <c r="BE48" i="5"/>
  <c r="BD48" i="5"/>
  <c r="BC48" i="5"/>
  <c r="AT116" i="5"/>
  <c r="AS116" i="5" s="1"/>
  <c r="AR116" i="5" s="1"/>
  <c r="AQ116" i="5" s="1"/>
  <c r="AP116" i="5" s="1"/>
  <c r="AO116" i="5" s="1"/>
  <c r="AN116" i="5" s="1"/>
  <c r="AM116" i="5" s="1"/>
  <c r="AL116" i="5" s="1"/>
  <c r="BK27" i="5"/>
  <c r="BJ27" i="5"/>
  <c r="BI27" i="5"/>
  <c r="BH27" i="5"/>
  <c r="BG27" i="5"/>
  <c r="BF27" i="5"/>
  <c r="BE27" i="5"/>
  <c r="BD27" i="5"/>
  <c r="BC27" i="5"/>
  <c r="BJ85" i="5"/>
  <c r="BI85" i="5"/>
  <c r="BH85" i="5"/>
  <c r="BG85" i="5"/>
  <c r="BF85" i="5"/>
  <c r="BE85" i="5"/>
  <c r="BD85" i="5"/>
  <c r="BC85" i="5"/>
  <c r="BK85" i="5"/>
  <c r="AT38" i="5"/>
  <c r="AS38" i="5" s="1"/>
  <c r="AR38" i="5" s="1"/>
  <c r="AQ38" i="5" s="1"/>
  <c r="AP38" i="5" s="1"/>
  <c r="AO38" i="5" s="1"/>
  <c r="AN38" i="5" s="1"/>
  <c r="AM38" i="5" s="1"/>
  <c r="AL38" i="5" s="1"/>
  <c r="AK38" i="5" s="1"/>
  <c r="AT34" i="5"/>
  <c r="AS34" i="5" s="1"/>
  <c r="AR34" i="5" s="1"/>
  <c r="AQ34" i="5" s="1"/>
  <c r="AP34" i="5" s="1"/>
  <c r="AO34" i="5" s="1"/>
  <c r="AN34" i="5" s="1"/>
  <c r="AM34" i="5" s="1"/>
  <c r="AL34" i="5" s="1"/>
  <c r="AJ34" i="5" s="1"/>
  <c r="BJ42" i="5"/>
  <c r="BI42" i="5"/>
  <c r="BH42" i="5"/>
  <c r="BG42" i="5"/>
  <c r="BF42" i="5"/>
  <c r="BE42" i="5"/>
  <c r="BD42" i="5"/>
  <c r="BC42" i="5"/>
  <c r="BK42" i="5"/>
  <c r="BJ106" i="5"/>
  <c r="BI106" i="5"/>
  <c r="BH106" i="5"/>
  <c r="BG106" i="5"/>
  <c r="BF106" i="5"/>
  <c r="BE106" i="5"/>
  <c r="BD106" i="5"/>
  <c r="BC106" i="5"/>
  <c r="BK106" i="5"/>
  <c r="BK129" i="5"/>
  <c r="BJ129" i="5"/>
  <c r="BI129" i="5"/>
  <c r="BH129" i="5"/>
  <c r="BG129" i="5"/>
  <c r="BF129" i="5"/>
  <c r="BE129" i="5"/>
  <c r="BD129" i="5"/>
  <c r="BC129" i="5"/>
  <c r="BK134" i="5"/>
  <c r="BJ134" i="5"/>
  <c r="BI134" i="5"/>
  <c r="BH134" i="5"/>
  <c r="BG134" i="5"/>
  <c r="BF134" i="5"/>
  <c r="BE134" i="5"/>
  <c r="BD134" i="5"/>
  <c r="BC134" i="5"/>
  <c r="BK146" i="5"/>
  <c r="BJ146" i="5"/>
  <c r="BI146" i="5"/>
  <c r="BH146" i="5"/>
  <c r="BG146" i="5"/>
  <c r="BF146" i="5"/>
  <c r="BE146" i="5"/>
  <c r="BD146" i="5"/>
  <c r="BC146" i="5"/>
  <c r="BJ158" i="5"/>
  <c r="BI158" i="5"/>
  <c r="BH158" i="5"/>
  <c r="BG158" i="5"/>
  <c r="BF158" i="5"/>
  <c r="BE158" i="5"/>
  <c r="BD158" i="5"/>
  <c r="BC158" i="5"/>
  <c r="BK158" i="5"/>
  <c r="BK143" i="5"/>
  <c r="BJ143" i="5"/>
  <c r="BI143" i="5"/>
  <c r="BH143" i="5"/>
  <c r="BG143" i="5"/>
  <c r="BF143" i="5"/>
  <c r="BE143" i="5"/>
  <c r="BD143" i="5"/>
  <c r="BC143" i="5"/>
  <c r="BJ67" i="5"/>
  <c r="BI67" i="5"/>
  <c r="BH67" i="5"/>
  <c r="BG67" i="5"/>
  <c r="BF67" i="5"/>
  <c r="BE67" i="5"/>
  <c r="BD67" i="5"/>
  <c r="BC67" i="5"/>
  <c r="BK67" i="5"/>
  <c r="AT24" i="5"/>
  <c r="AS24" i="5"/>
  <c r="AR24" i="5" s="1"/>
  <c r="AQ24" i="5" s="1"/>
  <c r="AP24" i="5" s="1"/>
  <c r="AO24" i="5" s="1"/>
  <c r="AN24" i="5" s="1"/>
  <c r="AM24" i="5" s="1"/>
  <c r="AL24" i="5" s="1"/>
  <c r="BK115" i="5"/>
  <c r="BJ115" i="5"/>
  <c r="BI115" i="5"/>
  <c r="BH115" i="5"/>
  <c r="BG115" i="5"/>
  <c r="BF115" i="5"/>
  <c r="BE115" i="5"/>
  <c r="BD115" i="5"/>
  <c r="BC115" i="5"/>
  <c r="BK6" i="5"/>
  <c r="BJ6" i="5"/>
  <c r="BI6" i="5"/>
  <c r="BH6" i="5"/>
  <c r="BG6" i="5"/>
  <c r="BF6" i="5"/>
  <c r="BE6" i="5"/>
  <c r="BD6" i="5"/>
  <c r="BC6" i="5"/>
  <c r="BK36" i="5"/>
  <c r="BJ36" i="5"/>
  <c r="BI36" i="5"/>
  <c r="BH36" i="5"/>
  <c r="BG36" i="5"/>
  <c r="BF36" i="5"/>
  <c r="BE36" i="5"/>
  <c r="BD36" i="5"/>
  <c r="BC36" i="5"/>
  <c r="BK84" i="5"/>
  <c r="BJ84" i="5"/>
  <c r="BI84" i="5"/>
  <c r="BH84" i="5"/>
  <c r="BG84" i="5"/>
  <c r="BF84" i="5"/>
  <c r="BE84" i="5"/>
  <c r="BD84" i="5"/>
  <c r="BC84" i="5"/>
  <c r="BI29" i="5"/>
  <c r="BH29" i="5"/>
  <c r="BG29" i="5"/>
  <c r="BF29" i="5"/>
  <c r="BE29" i="5"/>
  <c r="BD29" i="5"/>
  <c r="BC29" i="5"/>
  <c r="BK29" i="5"/>
  <c r="BJ29" i="5"/>
  <c r="BK91" i="5"/>
  <c r="BJ91" i="5"/>
  <c r="BI91" i="5"/>
  <c r="BH91" i="5"/>
  <c r="BG91" i="5"/>
  <c r="BF91" i="5"/>
  <c r="BE91" i="5"/>
  <c r="BD91" i="5"/>
  <c r="BC91" i="5"/>
  <c r="BK58" i="5"/>
  <c r="BJ58" i="5"/>
  <c r="BI58" i="5"/>
  <c r="BH58" i="5"/>
  <c r="BG58" i="5"/>
  <c r="BF58" i="5"/>
  <c r="BE58" i="5"/>
  <c r="BD58" i="5"/>
  <c r="BC58" i="5"/>
  <c r="BK127" i="5"/>
  <c r="BJ127" i="5"/>
  <c r="BI127" i="5"/>
  <c r="BH127" i="5"/>
  <c r="BG127" i="5"/>
  <c r="BF127" i="5"/>
  <c r="BE127" i="5"/>
  <c r="BD127" i="5"/>
  <c r="BC127" i="5"/>
  <c r="BK80" i="5"/>
  <c r="BJ80" i="5"/>
  <c r="BI80" i="5"/>
  <c r="BH80" i="5"/>
  <c r="BG80" i="5"/>
  <c r="BF80" i="5"/>
  <c r="BE80" i="5"/>
  <c r="BD80" i="5"/>
  <c r="BC80" i="5"/>
  <c r="BJ100" i="5"/>
  <c r="BI100" i="5"/>
  <c r="BH100" i="5"/>
  <c r="BG100" i="5"/>
  <c r="BF100" i="5"/>
  <c r="BE100" i="5"/>
  <c r="BD100" i="5"/>
  <c r="BC100" i="5"/>
  <c r="BK100" i="5"/>
  <c r="BK24" i="5"/>
  <c r="BJ24" i="5"/>
  <c r="BI24" i="5"/>
  <c r="BH24" i="5"/>
  <c r="BG24" i="5"/>
  <c r="BF24" i="5"/>
  <c r="BE24" i="5"/>
  <c r="BD24" i="5"/>
  <c r="BC24" i="5"/>
  <c r="BK31" i="5"/>
  <c r="BJ31" i="5"/>
  <c r="BI31" i="5"/>
  <c r="BH31" i="5"/>
  <c r="BG31" i="5"/>
  <c r="BF31" i="5"/>
  <c r="BE31" i="5"/>
  <c r="BD31" i="5"/>
  <c r="BC31" i="5"/>
  <c r="AT47" i="5"/>
  <c r="AS47" i="5"/>
  <c r="AR47" i="5" s="1"/>
  <c r="AQ47" i="5" s="1"/>
  <c r="AP47" i="5" s="1"/>
  <c r="AO47" i="5" s="1"/>
  <c r="AN47" i="5" s="1"/>
  <c r="AM47" i="5" s="1"/>
  <c r="AL47" i="5" s="1"/>
  <c r="BK47" i="5"/>
  <c r="BJ47" i="5"/>
  <c r="BI47" i="5"/>
  <c r="BH47" i="5"/>
  <c r="BG47" i="5"/>
  <c r="BF47" i="5"/>
  <c r="BE47" i="5"/>
  <c r="BD47" i="5"/>
  <c r="BC47" i="5"/>
  <c r="BK121" i="5"/>
  <c r="BJ121" i="5"/>
  <c r="BI121" i="5"/>
  <c r="BH121" i="5"/>
  <c r="BG121" i="5"/>
  <c r="BF121" i="5"/>
  <c r="BE121" i="5"/>
  <c r="BD121" i="5"/>
  <c r="BC121" i="5"/>
  <c r="BK110" i="5"/>
  <c r="BJ110" i="5"/>
  <c r="BI110" i="5"/>
  <c r="BH110" i="5"/>
  <c r="BG110" i="5"/>
  <c r="BF110" i="5"/>
  <c r="BE110" i="5"/>
  <c r="BD110" i="5"/>
  <c r="BC110" i="5"/>
  <c r="BK96" i="5"/>
  <c r="BJ96" i="5"/>
  <c r="BI96" i="5"/>
  <c r="BH96" i="5"/>
  <c r="BG96" i="5"/>
  <c r="BF96" i="5"/>
  <c r="BE96" i="5"/>
  <c r="BD96" i="5"/>
  <c r="BC96" i="5"/>
  <c r="BK137" i="5"/>
  <c r="BJ137" i="5"/>
  <c r="BI137" i="5"/>
  <c r="BH137" i="5"/>
  <c r="BG137" i="5"/>
  <c r="BF137" i="5"/>
  <c r="BE137" i="5"/>
  <c r="BD137" i="5"/>
  <c r="BC137" i="5"/>
  <c r="BK152" i="5"/>
  <c r="BJ152" i="5"/>
  <c r="BI152" i="5"/>
  <c r="BH152" i="5"/>
  <c r="BG152" i="5"/>
  <c r="BF152" i="5"/>
  <c r="BE152" i="5"/>
  <c r="BD152" i="5"/>
  <c r="BC152" i="5"/>
  <c r="BK149" i="5"/>
  <c r="BJ149" i="5"/>
  <c r="BI149" i="5"/>
  <c r="BH149" i="5"/>
  <c r="BG149" i="5"/>
  <c r="BF149" i="5"/>
  <c r="BE149" i="5"/>
  <c r="BD149" i="5"/>
  <c r="BC149" i="5"/>
  <c r="AT71" i="5"/>
  <c r="AS71" i="5" s="1"/>
  <c r="AR71" i="5" s="1"/>
  <c r="AQ71" i="5" s="1"/>
  <c r="AT144" i="5"/>
  <c r="AS144" i="5" s="1"/>
  <c r="AR144" i="5" s="1"/>
  <c r="AQ144" i="5" s="1"/>
  <c r="AP144" i="5" s="1"/>
  <c r="AO144" i="5" s="1"/>
  <c r="AN144" i="5" s="1"/>
  <c r="AM144" i="5" s="1"/>
  <c r="AL144" i="5" s="1"/>
  <c r="BG26" i="5"/>
  <c r="BF26" i="5"/>
  <c r="BE26" i="5"/>
  <c r="BD26" i="5"/>
  <c r="BC26" i="5"/>
  <c r="BK26" i="5"/>
  <c r="BJ26" i="5"/>
  <c r="BI26" i="5"/>
  <c r="BH26" i="5"/>
  <c r="BJ120" i="5"/>
  <c r="BI120" i="5"/>
  <c r="BH120" i="5"/>
  <c r="BG120" i="5"/>
  <c r="BF120" i="5"/>
  <c r="BE120" i="5"/>
  <c r="BD120" i="5"/>
  <c r="BC120" i="5"/>
  <c r="BK120" i="5"/>
  <c r="BE22" i="5"/>
  <c r="BD22" i="5"/>
  <c r="BC22" i="5"/>
  <c r="BK22" i="5"/>
  <c r="BJ22" i="5"/>
  <c r="BI22" i="5"/>
  <c r="BH22" i="5"/>
  <c r="BG22" i="5"/>
  <c r="BF22" i="5"/>
  <c r="BK45" i="5"/>
  <c r="BJ45" i="5"/>
  <c r="BI45" i="5"/>
  <c r="BH45" i="5"/>
  <c r="BG45" i="5"/>
  <c r="BF45" i="5"/>
  <c r="BE45" i="5"/>
  <c r="BD45" i="5"/>
  <c r="BC45" i="5"/>
  <c r="AT42" i="5"/>
  <c r="AS42" i="5" s="1"/>
  <c r="AR42" i="5" s="1"/>
  <c r="AQ42" i="5" s="1"/>
  <c r="AP42" i="5" s="1"/>
  <c r="AO42" i="5" s="1"/>
  <c r="AN42" i="5" s="1"/>
  <c r="AM42" i="5" s="1"/>
  <c r="AL42" i="5" s="1"/>
  <c r="BE33" i="5"/>
  <c r="BD33" i="5"/>
  <c r="BC33" i="5"/>
  <c r="BK33" i="5"/>
  <c r="BJ33" i="5"/>
  <c r="BI33" i="5"/>
  <c r="BH33" i="5"/>
  <c r="BG33" i="5"/>
  <c r="BF33" i="5"/>
  <c r="AT59" i="5"/>
  <c r="AS59" i="5"/>
  <c r="AR59" i="5"/>
  <c r="AQ59" i="5" s="1"/>
  <c r="AP59" i="5" s="1"/>
  <c r="AO59" i="5" s="1"/>
  <c r="AN59" i="5" s="1"/>
  <c r="AM59" i="5" s="1"/>
  <c r="AL59" i="5" s="1"/>
  <c r="AT98" i="5"/>
  <c r="AS98" i="5" s="1"/>
  <c r="AR98" i="5"/>
  <c r="AQ98" i="5" s="1"/>
  <c r="AP98" i="5" s="1"/>
  <c r="AO98" i="5" s="1"/>
  <c r="AN98" i="5" s="1"/>
  <c r="AM98" i="5" s="1"/>
  <c r="AL98" i="5" s="1"/>
  <c r="BK107" i="5"/>
  <c r="BJ107" i="5"/>
  <c r="BI107" i="5"/>
  <c r="BH107" i="5"/>
  <c r="BG107" i="5"/>
  <c r="BF107" i="5"/>
  <c r="BE107" i="5"/>
  <c r="BD107" i="5"/>
  <c r="BC107" i="5"/>
  <c r="AT39" i="5"/>
  <c r="AS39" i="5"/>
  <c r="AR39" i="5" s="1"/>
  <c r="AQ39" i="5" s="1"/>
  <c r="AP39" i="5" s="1"/>
  <c r="AO39" i="5" s="1"/>
  <c r="AN39" i="5" s="1"/>
  <c r="AM39" i="5" s="1"/>
  <c r="AL39" i="5" s="1"/>
  <c r="BJ53" i="5"/>
  <c r="BI53" i="5"/>
  <c r="BH53" i="5"/>
  <c r="BG53" i="5"/>
  <c r="BF53" i="5"/>
  <c r="BE53" i="5"/>
  <c r="BD53" i="5"/>
  <c r="BC53" i="5"/>
  <c r="BK53" i="5"/>
  <c r="BK35" i="5"/>
  <c r="BJ35" i="5"/>
  <c r="BI35" i="5"/>
  <c r="BH35" i="5"/>
  <c r="BG35" i="5"/>
  <c r="BF35" i="5"/>
  <c r="BE35" i="5"/>
  <c r="BD35" i="5"/>
  <c r="BC35" i="5"/>
  <c r="BJ92" i="5"/>
  <c r="BK92" i="5"/>
  <c r="BI92" i="5"/>
  <c r="BH92" i="5"/>
  <c r="BG92" i="5"/>
  <c r="BF92" i="5"/>
  <c r="BE92" i="5"/>
  <c r="BD92" i="5"/>
  <c r="BC92" i="5"/>
  <c r="BF74" i="5"/>
  <c r="BE74" i="5"/>
  <c r="BD74" i="5"/>
  <c r="BC74" i="5"/>
  <c r="BK74" i="5"/>
  <c r="BJ74" i="5"/>
  <c r="BI74" i="5"/>
  <c r="BH74" i="5"/>
  <c r="BG74" i="5"/>
  <c r="BK78" i="5"/>
  <c r="BJ78" i="5"/>
  <c r="BI78" i="5"/>
  <c r="BH78" i="5"/>
  <c r="BG78" i="5"/>
  <c r="BF78" i="5"/>
  <c r="BE78" i="5"/>
  <c r="BD78" i="5"/>
  <c r="BC78" i="5"/>
  <c r="AT28" i="5"/>
  <c r="AS28" i="5" s="1"/>
  <c r="AR28" i="5" s="1"/>
  <c r="AQ28" i="5" s="1"/>
  <c r="AP28" i="5" s="1"/>
  <c r="AO28" i="5"/>
  <c r="AN28" i="5" s="1"/>
  <c r="AM28" i="5" s="1"/>
  <c r="AL28" i="5" s="1"/>
  <c r="AJ28" i="5" s="1"/>
  <c r="AT132" i="5"/>
  <c r="AS132" i="5" s="1"/>
  <c r="AR132" i="5" s="1"/>
  <c r="AQ132" i="5" s="1"/>
  <c r="AP132" i="5" s="1"/>
  <c r="AO132" i="5" s="1"/>
  <c r="AN132" i="5" s="1"/>
  <c r="AM132" i="5" s="1"/>
  <c r="AL132" i="5" s="1"/>
  <c r="AT115" i="5"/>
  <c r="AS115" i="5"/>
  <c r="AR115" i="5" s="1"/>
  <c r="AQ115" i="5" s="1"/>
  <c r="AP115" i="5" s="1"/>
  <c r="AO115" i="5" s="1"/>
  <c r="AN115" i="5" s="1"/>
  <c r="AM115" i="5"/>
  <c r="AL115" i="5" s="1"/>
  <c r="BI61" i="5"/>
  <c r="BH61" i="5"/>
  <c r="BG61" i="5"/>
  <c r="BF61" i="5"/>
  <c r="BE61" i="5"/>
  <c r="BD61" i="5"/>
  <c r="BC61" i="5"/>
  <c r="BK61" i="5"/>
  <c r="BJ61" i="5"/>
  <c r="AT148" i="5"/>
  <c r="BK135" i="5"/>
  <c r="BJ135" i="5"/>
  <c r="BI135" i="5"/>
  <c r="BH135" i="5"/>
  <c r="BG135" i="5"/>
  <c r="BF135" i="5"/>
  <c r="BE135" i="5"/>
  <c r="BD135" i="5"/>
  <c r="BC135" i="5"/>
  <c r="AT70" i="5"/>
  <c r="AS70" i="5" s="1"/>
  <c r="AR70" i="5"/>
  <c r="AQ70" i="5" s="1"/>
  <c r="AP70" i="5" s="1"/>
  <c r="AO70" i="5" s="1"/>
  <c r="AN70" i="5" s="1"/>
  <c r="AM70" i="5" s="1"/>
  <c r="AL70" i="5" s="1"/>
  <c r="BK141" i="5"/>
  <c r="BJ141" i="5"/>
  <c r="BI141" i="5"/>
  <c r="BH141" i="5"/>
  <c r="BG141" i="5"/>
  <c r="BF141" i="5"/>
  <c r="BE141" i="5"/>
  <c r="BD141" i="5"/>
  <c r="BC141" i="5"/>
  <c r="BK41" i="5"/>
  <c r="BJ41" i="5"/>
  <c r="BI41" i="5"/>
  <c r="BH41" i="5"/>
  <c r="BG41" i="5"/>
  <c r="BF41" i="5"/>
  <c r="BE41" i="5"/>
  <c r="BD41" i="5"/>
  <c r="BC41" i="5"/>
  <c r="BK69" i="5"/>
  <c r="BJ69" i="5"/>
  <c r="BI69" i="5"/>
  <c r="BH69" i="5"/>
  <c r="BG69" i="5"/>
  <c r="BF69" i="5"/>
  <c r="BE69" i="5"/>
  <c r="BD69" i="5"/>
  <c r="BC69" i="5"/>
  <c r="BK17" i="5"/>
  <c r="BJ17" i="5"/>
  <c r="BI17" i="5"/>
  <c r="BH17" i="5"/>
  <c r="BG17" i="5"/>
  <c r="BF17" i="5"/>
  <c r="BE17" i="5"/>
  <c r="BD17" i="5"/>
  <c r="BC17" i="5"/>
  <c r="BK38" i="5"/>
  <c r="BJ38" i="5"/>
  <c r="BI38" i="5"/>
  <c r="BH38" i="5"/>
  <c r="BG38" i="5"/>
  <c r="BF38" i="5"/>
  <c r="BE38" i="5"/>
  <c r="BD38" i="5"/>
  <c r="BC38" i="5"/>
  <c r="BK59" i="5"/>
  <c r="BJ59" i="5"/>
  <c r="BH59" i="5"/>
  <c r="BG59" i="5"/>
  <c r="BF59" i="5"/>
  <c r="BE59" i="5"/>
  <c r="BD59" i="5"/>
  <c r="BC59" i="5"/>
  <c r="BI59" i="5"/>
  <c r="AT124" i="5"/>
  <c r="AS124" i="5" s="1"/>
  <c r="AR124" i="5" s="1"/>
  <c r="AQ124" i="5" s="1"/>
  <c r="AP124" i="5" s="1"/>
  <c r="AO124" i="5" s="1"/>
  <c r="AN124" i="5" s="1"/>
  <c r="AM124" i="5" s="1"/>
  <c r="AL124" i="5" s="1"/>
  <c r="BK95" i="5"/>
  <c r="BJ95" i="5"/>
  <c r="BI95" i="5"/>
  <c r="BH95" i="5"/>
  <c r="BG95" i="5"/>
  <c r="BF95" i="5"/>
  <c r="BE95" i="5"/>
  <c r="BD95" i="5"/>
  <c r="BC95" i="5"/>
  <c r="BK51" i="5"/>
  <c r="BJ51" i="5"/>
  <c r="BI51" i="5"/>
  <c r="BH51" i="5"/>
  <c r="BG51" i="5"/>
  <c r="BF51" i="5"/>
  <c r="BE51" i="5"/>
  <c r="BD51" i="5"/>
  <c r="BC51" i="5"/>
  <c r="BK37" i="5"/>
  <c r="BG37" i="5"/>
  <c r="BJ37" i="5"/>
  <c r="BI37" i="5"/>
  <c r="BH37" i="5"/>
  <c r="BF37" i="5"/>
  <c r="BE37" i="5"/>
  <c r="BD37" i="5"/>
  <c r="BC37" i="5"/>
  <c r="BJ23" i="5"/>
  <c r="BI23" i="5"/>
  <c r="BK23" i="5"/>
  <c r="BH23" i="5"/>
  <c r="BG23" i="5"/>
  <c r="BF23" i="5"/>
  <c r="BE23" i="5"/>
  <c r="BD23" i="5"/>
  <c r="BC23" i="5"/>
  <c r="BK101" i="5"/>
  <c r="BJ101" i="5"/>
  <c r="BI101" i="5"/>
  <c r="BH101" i="5"/>
  <c r="BG101" i="5"/>
  <c r="BF101" i="5"/>
  <c r="BE101" i="5"/>
  <c r="BD101" i="5"/>
  <c r="BC101" i="5"/>
  <c r="BI86" i="5"/>
  <c r="BH86" i="5"/>
  <c r="BG86" i="5"/>
  <c r="BF86" i="5"/>
  <c r="BE86" i="5"/>
  <c r="BD86" i="5"/>
  <c r="BC86" i="5"/>
  <c r="BK86" i="5"/>
  <c r="BJ86" i="5"/>
  <c r="AT32" i="5"/>
  <c r="AS32" i="5" s="1"/>
  <c r="AR32" i="5" s="1"/>
  <c r="AQ32" i="5" s="1"/>
  <c r="AP32" i="5" s="1"/>
  <c r="AO32" i="5" s="1"/>
  <c r="AN32" i="5" s="1"/>
  <c r="AM32" i="5" s="1"/>
  <c r="AL32" i="5" s="1"/>
  <c r="BK103" i="5"/>
  <c r="BI103" i="5"/>
  <c r="BH103" i="5"/>
  <c r="BG103" i="5"/>
  <c r="BF103" i="5"/>
  <c r="BE103" i="5"/>
  <c r="BD103" i="5"/>
  <c r="BC103" i="5"/>
  <c r="BJ103" i="5"/>
  <c r="BK72" i="5"/>
  <c r="BJ72" i="5"/>
  <c r="BI72" i="5"/>
  <c r="BH72" i="5"/>
  <c r="BG72" i="5"/>
  <c r="BF72" i="5"/>
  <c r="BE72" i="5"/>
  <c r="BD72" i="5"/>
  <c r="BC72" i="5"/>
  <c r="BJ123" i="5"/>
  <c r="BI123" i="5"/>
  <c r="BH123" i="5"/>
  <c r="BG123" i="5"/>
  <c r="BF123" i="5"/>
  <c r="BE123" i="5"/>
  <c r="BD123" i="5"/>
  <c r="BC123" i="5"/>
  <c r="BK123" i="5"/>
  <c r="BK15" i="5"/>
  <c r="BJ15" i="5"/>
  <c r="BI15" i="5"/>
  <c r="BH15" i="5"/>
  <c r="BG15" i="5"/>
  <c r="BF15" i="5"/>
  <c r="BE15" i="5"/>
  <c r="BD15" i="5"/>
  <c r="BC15" i="5"/>
  <c r="BK44" i="5"/>
  <c r="BJ44" i="5"/>
  <c r="BI44" i="5"/>
  <c r="BH44" i="5"/>
  <c r="BG44" i="5"/>
  <c r="BF44" i="5"/>
  <c r="BE44" i="5"/>
  <c r="BD44" i="5"/>
  <c r="BC44" i="5"/>
  <c r="AT105" i="5"/>
  <c r="AS105" i="5"/>
  <c r="AR105" i="5" s="1"/>
  <c r="AQ105" i="5" s="1"/>
  <c r="AP105" i="5" s="1"/>
  <c r="AO105" i="5" s="1"/>
  <c r="AN105" i="5" s="1"/>
  <c r="AM105" i="5" s="1"/>
  <c r="AL105" i="5" s="1"/>
  <c r="AT36" i="5"/>
  <c r="AS36" i="5" s="1"/>
  <c r="AR36" i="5" s="1"/>
  <c r="AQ36" i="5" s="1"/>
  <c r="AP36" i="5" s="1"/>
  <c r="AO36" i="5" s="1"/>
  <c r="AN36" i="5" s="1"/>
  <c r="AM36" i="5" s="1"/>
  <c r="AL36" i="5" s="1"/>
  <c r="AI36" i="5" s="1"/>
  <c r="AT149" i="5"/>
  <c r="AS149" i="5" s="1"/>
  <c r="AR149" i="5" s="1"/>
  <c r="AQ149" i="5" s="1"/>
  <c r="AP149" i="5"/>
  <c r="AO149" i="5" s="1"/>
  <c r="AN149" i="5" s="1"/>
  <c r="AM149" i="5" s="1"/>
  <c r="AL149" i="5" s="1"/>
  <c r="BK132" i="5"/>
  <c r="BJ132" i="5"/>
  <c r="BI132" i="5"/>
  <c r="BH132" i="5"/>
  <c r="BG132" i="5"/>
  <c r="BF132" i="5"/>
  <c r="BE132" i="5"/>
  <c r="BD132" i="5"/>
  <c r="BC132" i="5"/>
  <c r="BK144" i="5"/>
  <c r="BJ144" i="5"/>
  <c r="BI144" i="5"/>
  <c r="BH144" i="5"/>
  <c r="BG144" i="5"/>
  <c r="BF144" i="5"/>
  <c r="BE144" i="5"/>
  <c r="BD144" i="5"/>
  <c r="BC144" i="5"/>
  <c r="BK155" i="5"/>
  <c r="BJ155" i="5"/>
  <c r="BI155" i="5"/>
  <c r="BH155" i="5"/>
  <c r="BG155" i="5"/>
  <c r="BF155" i="5"/>
  <c r="BE155" i="5"/>
  <c r="BD155" i="5"/>
  <c r="BC155" i="5"/>
  <c r="BK109" i="5"/>
  <c r="BJ109" i="5"/>
  <c r="BI109" i="5"/>
  <c r="BH109" i="5"/>
  <c r="BG109" i="5"/>
  <c r="BF109" i="5"/>
  <c r="BE109" i="5"/>
  <c r="BD109" i="5"/>
  <c r="BC109" i="5"/>
  <c r="BK39" i="5"/>
  <c r="BJ39" i="5"/>
  <c r="BI39" i="5"/>
  <c r="BH39" i="5"/>
  <c r="BG39" i="5"/>
  <c r="BF39" i="5"/>
  <c r="BE39" i="5"/>
  <c r="BD39" i="5"/>
  <c r="BC39" i="5"/>
  <c r="BK30" i="5"/>
  <c r="BJ30" i="5"/>
  <c r="BI30" i="5"/>
  <c r="BH30" i="5"/>
  <c r="BG30" i="5"/>
  <c r="BF30" i="5"/>
  <c r="BE30" i="5"/>
  <c r="BD30" i="5"/>
  <c r="BC30" i="5"/>
  <c r="AT60" i="5"/>
  <c r="AS60" i="5" s="1"/>
  <c r="AR60" i="5" s="1"/>
  <c r="AQ60" i="5" s="1"/>
  <c r="AP60" i="5" s="1"/>
  <c r="AO60" i="5" s="1"/>
  <c r="AN60" i="5" s="1"/>
  <c r="AM60" i="5" s="1"/>
  <c r="AL60" i="5" s="1"/>
  <c r="AJ60" i="5" s="1"/>
  <c r="BK16" i="5"/>
  <c r="BJ16" i="5"/>
  <c r="BI16" i="5"/>
  <c r="BH16" i="5"/>
  <c r="BG16" i="5"/>
  <c r="BF16" i="5"/>
  <c r="BE16" i="5"/>
  <c r="BD16" i="5"/>
  <c r="BC16" i="5"/>
  <c r="BK73" i="5"/>
  <c r="BJ73" i="5"/>
  <c r="BI73" i="5"/>
  <c r="BH73" i="5"/>
  <c r="BG73" i="5"/>
  <c r="BF73" i="5"/>
  <c r="BE73" i="5"/>
  <c r="BD73" i="5"/>
  <c r="BC73" i="5"/>
  <c r="BK75" i="5"/>
  <c r="BJ75" i="5"/>
  <c r="BI75" i="5"/>
  <c r="BH75" i="5"/>
  <c r="BG75" i="5"/>
  <c r="BF75" i="5"/>
  <c r="BE75" i="5"/>
  <c r="BD75" i="5"/>
  <c r="BC75" i="5"/>
  <c r="BJ63" i="5"/>
  <c r="BI63" i="5"/>
  <c r="BH63" i="5"/>
  <c r="BG63" i="5"/>
  <c r="BF63" i="5"/>
  <c r="BE63" i="5"/>
  <c r="BD63" i="5"/>
  <c r="BC63" i="5"/>
  <c r="BK63" i="5"/>
  <c r="BK105" i="5"/>
  <c r="BJ105" i="5"/>
  <c r="BI105" i="5"/>
  <c r="BH105" i="5"/>
  <c r="BG105" i="5"/>
  <c r="BF105" i="5"/>
  <c r="BE105" i="5"/>
  <c r="BD105" i="5"/>
  <c r="BC105" i="5"/>
  <c r="BK94" i="5"/>
  <c r="BJ94" i="5"/>
  <c r="BI94" i="5"/>
  <c r="BH94" i="5"/>
  <c r="BG94" i="5"/>
  <c r="BF94" i="5"/>
  <c r="BE94" i="5"/>
  <c r="BD94" i="5"/>
  <c r="BC94" i="5"/>
  <c r="BK56" i="5"/>
  <c r="BJ56" i="5"/>
  <c r="BH56" i="5"/>
  <c r="BG56" i="5"/>
  <c r="BF56" i="5"/>
  <c r="BE56" i="5"/>
  <c r="BD56" i="5"/>
  <c r="BC56" i="5"/>
  <c r="BI56" i="5"/>
  <c r="BK50" i="5"/>
  <c r="BJ50" i="5"/>
  <c r="BI50" i="5"/>
  <c r="BH50" i="5"/>
  <c r="BG50" i="5"/>
  <c r="BF50" i="5"/>
  <c r="BE50" i="5"/>
  <c r="BD50" i="5"/>
  <c r="BC50" i="5"/>
  <c r="BK83" i="5"/>
  <c r="BJ83" i="5"/>
  <c r="BI83" i="5"/>
  <c r="BH83" i="5"/>
  <c r="BG83" i="5"/>
  <c r="BF83" i="5"/>
  <c r="BE83" i="5"/>
  <c r="BD83" i="5"/>
  <c r="BC83" i="5"/>
  <c r="BK13" i="5"/>
  <c r="BJ13" i="5"/>
  <c r="BI13" i="5"/>
  <c r="BH13" i="5"/>
  <c r="BG13" i="5"/>
  <c r="BF13" i="5"/>
  <c r="BE13" i="5"/>
  <c r="BD13" i="5"/>
  <c r="BC13" i="5"/>
  <c r="BK55" i="5"/>
  <c r="BJ55" i="5"/>
  <c r="BI55" i="5"/>
  <c r="BH55" i="5"/>
  <c r="BG55" i="5"/>
  <c r="BF55" i="5"/>
  <c r="BE55" i="5"/>
  <c r="BD55" i="5"/>
  <c r="BC55" i="5"/>
  <c r="BK88" i="5"/>
  <c r="BJ88" i="5"/>
  <c r="BI88" i="5"/>
  <c r="BH88" i="5"/>
  <c r="BG88" i="5"/>
  <c r="BF88" i="5"/>
  <c r="BE88" i="5"/>
  <c r="BD88" i="5"/>
  <c r="BC88" i="5"/>
  <c r="AT53" i="5"/>
  <c r="AS53" i="5" s="1"/>
  <c r="AR53" i="5" s="1"/>
  <c r="AQ53" i="5" s="1"/>
  <c r="AP53" i="5" s="1"/>
  <c r="AO53" i="5" s="1"/>
  <c r="AN53" i="5" s="1"/>
  <c r="AM53" i="5" s="1"/>
  <c r="AL53" i="5" s="1"/>
  <c r="AS104" i="5"/>
  <c r="AR104" i="5" s="1"/>
  <c r="AQ104" i="5" s="1"/>
  <c r="AP104" i="5" s="1"/>
  <c r="AO104" i="5" s="1"/>
  <c r="AN104" i="5" s="1"/>
  <c r="AM104" i="5" s="1"/>
  <c r="AL104" i="5" s="1"/>
  <c r="BK113" i="5"/>
  <c r="BJ113" i="5"/>
  <c r="BI113" i="5"/>
  <c r="BH113" i="5"/>
  <c r="BG113" i="5"/>
  <c r="BF113" i="5"/>
  <c r="BE113" i="5"/>
  <c r="BD113" i="5"/>
  <c r="BC113" i="5"/>
  <c r="BK11" i="5"/>
  <c r="BJ11" i="5"/>
  <c r="BI11" i="5"/>
  <c r="BH11" i="5"/>
  <c r="BG11" i="5"/>
  <c r="BF11" i="5"/>
  <c r="BE11" i="5"/>
  <c r="BD11" i="5"/>
  <c r="BC11" i="5"/>
  <c r="BK138" i="5"/>
  <c r="BJ138" i="5"/>
  <c r="BI138" i="5"/>
  <c r="BH138" i="5"/>
  <c r="BG138" i="5"/>
  <c r="BF138" i="5"/>
  <c r="BE138" i="5"/>
  <c r="BD138" i="5"/>
  <c r="BC138" i="5"/>
  <c r="BK153" i="5"/>
  <c r="BJ153" i="5"/>
  <c r="BI153" i="5"/>
  <c r="BH153" i="5"/>
  <c r="BG153" i="5"/>
  <c r="BF153" i="5"/>
  <c r="BE153" i="5"/>
  <c r="BD153" i="5"/>
  <c r="BC153" i="5"/>
  <c r="BK147" i="5"/>
  <c r="BJ147" i="5"/>
  <c r="BI147" i="5"/>
  <c r="BH147" i="5"/>
  <c r="BG147" i="5"/>
  <c r="BF147" i="5"/>
  <c r="BE147" i="5"/>
  <c r="BD147" i="5"/>
  <c r="BC147" i="5"/>
  <c r="BB11" i="5"/>
  <c r="BA11" i="5"/>
  <c r="AZ11" i="5"/>
  <c r="AX11" i="5"/>
  <c r="BA51" i="5"/>
  <c r="BB51" i="5"/>
  <c r="BA38" i="5"/>
  <c r="BB38" i="5"/>
  <c r="BB41" i="5"/>
  <c r="BA41" i="5"/>
  <c r="BB53" i="5"/>
  <c r="BA53" i="5"/>
  <c r="AZ53" i="5"/>
  <c r="AX53" i="5"/>
  <c r="BA36" i="5"/>
  <c r="BB36" i="5"/>
  <c r="BA113" i="5"/>
  <c r="BB113" i="5"/>
  <c r="BB50" i="5"/>
  <c r="BA50" i="5"/>
  <c r="AZ50" i="5"/>
  <c r="AX50" i="5"/>
  <c r="BA75" i="5"/>
  <c r="BB75" i="5"/>
  <c r="BA39" i="5"/>
  <c r="AZ39" i="5"/>
  <c r="AX39" i="5"/>
  <c r="BB39" i="5"/>
  <c r="BA103" i="5"/>
  <c r="AZ103" i="5"/>
  <c r="AX103" i="5"/>
  <c r="BB103" i="5"/>
  <c r="BA61" i="5"/>
  <c r="BB61" i="5"/>
  <c r="AJ104" i="5"/>
  <c r="BA94" i="5"/>
  <c r="AZ94" i="5"/>
  <c r="AX94" i="5"/>
  <c r="BB94" i="5"/>
  <c r="BB109" i="5"/>
  <c r="BA109" i="5"/>
  <c r="AZ109" i="5"/>
  <c r="AX109" i="5"/>
  <c r="BB95" i="5"/>
  <c r="BA95" i="5"/>
  <c r="AZ95" i="5"/>
  <c r="AX95" i="5"/>
  <c r="BA152" i="5"/>
  <c r="AZ152" i="5"/>
  <c r="AX152" i="5"/>
  <c r="BB152" i="5"/>
  <c r="BB100" i="5"/>
  <c r="BA100" i="5"/>
  <c r="AZ100" i="5"/>
  <c r="AX100" i="5"/>
  <c r="BB138" i="5"/>
  <c r="BA138" i="5"/>
  <c r="AZ138" i="5"/>
  <c r="AX138" i="5"/>
  <c r="BB73" i="5"/>
  <c r="BA73" i="5"/>
  <c r="AZ73" i="5"/>
  <c r="AX73" i="5"/>
  <c r="BA155" i="5"/>
  <c r="BB155" i="5"/>
  <c r="BB86" i="5"/>
  <c r="BA86" i="5"/>
  <c r="BB37" i="5"/>
  <c r="BA37" i="5"/>
  <c r="BA141" i="5"/>
  <c r="AZ141" i="5"/>
  <c r="AX141" i="5"/>
  <c r="BB141" i="5"/>
  <c r="BB96" i="5"/>
  <c r="BA96" i="5"/>
  <c r="BB105" i="5"/>
  <c r="BA105" i="5"/>
  <c r="BA144" i="5"/>
  <c r="AZ144" i="5"/>
  <c r="AX144" i="5"/>
  <c r="BB144" i="5"/>
  <c r="BB44" i="5"/>
  <c r="BA44" i="5"/>
  <c r="AZ44" i="5"/>
  <c r="AX44" i="5"/>
  <c r="BB78" i="5"/>
  <c r="BA78" i="5"/>
  <c r="AZ78" i="5"/>
  <c r="AX78" i="5"/>
  <c r="BA137" i="5"/>
  <c r="AZ137" i="5"/>
  <c r="AX137" i="5"/>
  <c r="BB137" i="5"/>
  <c r="BA110" i="5"/>
  <c r="BB110" i="5"/>
  <c r="BA80" i="5"/>
  <c r="AZ80" i="5"/>
  <c r="AX80" i="5"/>
  <c r="BB80" i="5"/>
  <c r="BB16" i="5"/>
  <c r="BA16" i="5"/>
  <c r="AZ16" i="5"/>
  <c r="AX16" i="5"/>
  <c r="BB13" i="5"/>
  <c r="BA13" i="5"/>
  <c r="BB15" i="5"/>
  <c r="BA15" i="5"/>
  <c r="AZ15" i="5"/>
  <c r="AX15" i="5"/>
  <c r="BB101" i="5"/>
  <c r="BA101" i="5"/>
  <c r="AZ101" i="5"/>
  <c r="AX101" i="5"/>
  <c r="BB59" i="5"/>
  <c r="BA59" i="5"/>
  <c r="AZ59" i="5"/>
  <c r="AX59" i="5"/>
  <c r="BA17" i="5"/>
  <c r="AZ17" i="5"/>
  <c r="AX17" i="5"/>
  <c r="BB17" i="5"/>
  <c r="BA35" i="5"/>
  <c r="AZ35" i="5"/>
  <c r="AX35" i="5"/>
  <c r="BB35" i="5"/>
  <c r="BB121" i="5"/>
  <c r="BA121" i="5"/>
  <c r="BA127" i="5"/>
  <c r="BB127" i="5"/>
  <c r="BA55" i="5"/>
  <c r="BB55" i="5"/>
  <c r="BA88" i="5"/>
  <c r="AZ88" i="5"/>
  <c r="AX88" i="5"/>
  <c r="BB88" i="5"/>
  <c r="BB83" i="5"/>
  <c r="BA83" i="5"/>
  <c r="BA132" i="5"/>
  <c r="BB132" i="5"/>
  <c r="BA135" i="5"/>
  <c r="AZ135" i="5"/>
  <c r="AX135" i="5"/>
  <c r="BB135" i="5"/>
  <c r="BA26" i="5"/>
  <c r="AZ26" i="5"/>
  <c r="AX26" i="5"/>
  <c r="BB26" i="5"/>
  <c r="BA147" i="5"/>
  <c r="AZ147" i="5"/>
  <c r="AX147" i="5"/>
  <c r="BB147" i="5"/>
  <c r="BA153" i="5"/>
  <c r="BB153" i="5"/>
  <c r="BB56" i="5"/>
  <c r="BA56" i="5"/>
  <c r="AZ56" i="5"/>
  <c r="AX56" i="5"/>
  <c r="BB63" i="5"/>
  <c r="BA63" i="5"/>
  <c r="AZ63" i="5"/>
  <c r="AX63" i="5"/>
  <c r="BB30" i="5"/>
  <c r="BA30" i="5"/>
  <c r="BA123" i="5"/>
  <c r="AZ123" i="5"/>
  <c r="AX123" i="5"/>
  <c r="BB123" i="5"/>
  <c r="BB72" i="5"/>
  <c r="BA72" i="5"/>
  <c r="AZ72" i="5"/>
  <c r="AX72" i="5"/>
  <c r="BB23" i="5"/>
  <c r="BA23" i="5"/>
  <c r="AZ23" i="5"/>
  <c r="AX23" i="5"/>
  <c r="BB69" i="5"/>
  <c r="BA69" i="5"/>
  <c r="AZ69" i="5"/>
  <c r="AX69" i="5"/>
  <c r="BA107" i="5"/>
  <c r="AZ107" i="5"/>
  <c r="AX107" i="5"/>
  <c r="BB107" i="5"/>
  <c r="BB31" i="5"/>
  <c r="BA31" i="5"/>
  <c r="BB22" i="5"/>
  <c r="BA22" i="5"/>
  <c r="AZ22" i="5"/>
  <c r="AX22" i="5"/>
  <c r="BA47" i="5"/>
  <c r="AZ47" i="5"/>
  <c r="AX47" i="5"/>
  <c r="BB47" i="5"/>
  <c r="BA91" i="5"/>
  <c r="AZ91" i="5"/>
  <c r="AX91" i="5"/>
  <c r="BB91" i="5"/>
  <c r="BA129" i="5"/>
  <c r="AZ129" i="5"/>
  <c r="AX129" i="5"/>
  <c r="BB129" i="5"/>
  <c r="BB42" i="5"/>
  <c r="BA42" i="5"/>
  <c r="AZ42" i="5"/>
  <c r="AX42" i="5"/>
  <c r="AJ116" i="5"/>
  <c r="BB76" i="5"/>
  <c r="BA76" i="5"/>
  <c r="AZ76" i="5"/>
  <c r="AX76" i="5"/>
  <c r="BB49" i="5"/>
  <c r="BA49" i="5"/>
  <c r="AI55" i="5"/>
  <c r="BB93" i="5"/>
  <c r="BA93" i="5"/>
  <c r="BB21" i="5"/>
  <c r="BA21" i="5"/>
  <c r="AZ21" i="5"/>
  <c r="AX21" i="5"/>
  <c r="BB20" i="5"/>
  <c r="BA20" i="5"/>
  <c r="AZ20" i="5"/>
  <c r="AX20" i="5"/>
  <c r="AI111" i="5"/>
  <c r="BB4" i="5"/>
  <c r="BA4" i="5"/>
  <c r="AZ4" i="5"/>
  <c r="AX4" i="5"/>
  <c r="BB98" i="5"/>
  <c r="BA98" i="5"/>
  <c r="BA45" i="5"/>
  <c r="BB45" i="5"/>
  <c r="BB158" i="5"/>
  <c r="BA158" i="5"/>
  <c r="AZ158" i="5"/>
  <c r="AX158" i="5"/>
  <c r="AK34" i="5"/>
  <c r="AI34" i="5"/>
  <c r="AH34" i="5" s="1"/>
  <c r="BB25" i="5"/>
  <c r="BA25" i="5"/>
  <c r="AZ25" i="5"/>
  <c r="AX25" i="5"/>
  <c r="BA131" i="5"/>
  <c r="AZ131" i="5"/>
  <c r="AX131" i="5"/>
  <c r="BB131" i="5"/>
  <c r="BB64" i="5"/>
  <c r="BA64" i="5"/>
  <c r="AI61" i="5"/>
  <c r="BB97" i="5"/>
  <c r="BA97" i="5"/>
  <c r="BB66" i="5"/>
  <c r="BA66" i="5"/>
  <c r="AZ66" i="5"/>
  <c r="AX66" i="5"/>
  <c r="BB5" i="5"/>
  <c r="BA5" i="5"/>
  <c r="AZ5" i="5"/>
  <c r="AX5" i="5"/>
  <c r="BA43" i="5"/>
  <c r="BB43" i="5"/>
  <c r="BA139" i="5"/>
  <c r="AZ139" i="5"/>
  <c r="AX139" i="5"/>
  <c r="BB139" i="5"/>
  <c r="BA119" i="5"/>
  <c r="AZ119" i="5"/>
  <c r="AX119" i="5"/>
  <c r="BB119" i="5"/>
  <c r="BB3" i="5"/>
  <c r="BA3" i="5"/>
  <c r="AZ3" i="5"/>
  <c r="AX3" i="5"/>
  <c r="BB108" i="5"/>
  <c r="BA108" i="5"/>
  <c r="BA62" i="5"/>
  <c r="AZ62" i="5"/>
  <c r="AX62" i="5"/>
  <c r="BB62" i="5"/>
  <c r="BB33" i="5"/>
  <c r="BA33" i="5"/>
  <c r="BA24" i="5"/>
  <c r="BB24" i="5"/>
  <c r="BA67" i="5"/>
  <c r="BB67" i="5"/>
  <c r="BB48" i="5"/>
  <c r="BA48" i="5"/>
  <c r="BB87" i="5"/>
  <c r="BA87" i="5"/>
  <c r="BA124" i="5"/>
  <c r="AZ124" i="5"/>
  <c r="AX124" i="5"/>
  <c r="BB124" i="5"/>
  <c r="BA136" i="5"/>
  <c r="BB136" i="5"/>
  <c r="BB40" i="5"/>
  <c r="BA40" i="5"/>
  <c r="AZ40" i="5"/>
  <c r="AX40" i="5"/>
  <c r="BB54" i="5"/>
  <c r="BA54" i="5"/>
  <c r="AZ54" i="5"/>
  <c r="AX54" i="5"/>
  <c r="BB34" i="5"/>
  <c r="BA34" i="5"/>
  <c r="BA128" i="5"/>
  <c r="AZ128" i="5"/>
  <c r="AX128" i="5"/>
  <c r="BB128" i="5"/>
  <c r="BA99" i="5"/>
  <c r="BB99" i="5"/>
  <c r="BA7" i="5"/>
  <c r="AZ7" i="5"/>
  <c r="AX7" i="5"/>
  <c r="BB7" i="5"/>
  <c r="BA102" i="5"/>
  <c r="AZ102" i="5"/>
  <c r="AX102" i="5"/>
  <c r="BB102" i="5"/>
  <c r="AI41" i="5"/>
  <c r="AK41" i="5"/>
  <c r="AJ41" i="5"/>
  <c r="AI98" i="5"/>
  <c r="BB84" i="5"/>
  <c r="BA84" i="5"/>
  <c r="AZ84" i="5"/>
  <c r="AX84" i="5"/>
  <c r="BB146" i="5"/>
  <c r="BA146" i="5"/>
  <c r="AZ146" i="5"/>
  <c r="AX146" i="5"/>
  <c r="BA77" i="5"/>
  <c r="BB77" i="5"/>
  <c r="BB18" i="5"/>
  <c r="BA18" i="5"/>
  <c r="BB10" i="5"/>
  <c r="BA10" i="5"/>
  <c r="BB2" i="5"/>
  <c r="BA2" i="5"/>
  <c r="BA142" i="5"/>
  <c r="BB142" i="5"/>
  <c r="BB71" i="5"/>
  <c r="BA71" i="5"/>
  <c r="AZ71" i="5"/>
  <c r="AX71" i="5"/>
  <c r="BB118" i="5"/>
  <c r="BA118" i="5"/>
  <c r="AZ118" i="5"/>
  <c r="AX118" i="5"/>
  <c r="BA117" i="5"/>
  <c r="AZ117" i="5"/>
  <c r="AX117" i="5"/>
  <c r="BB117" i="5"/>
  <c r="BB70" i="5"/>
  <c r="BA70" i="5"/>
  <c r="AI45" i="5"/>
  <c r="AJ45" i="5"/>
  <c r="AK45" i="5"/>
  <c r="BB60" i="5"/>
  <c r="BA60" i="5"/>
  <c r="AJ39" i="5"/>
  <c r="AI39" i="5"/>
  <c r="AK39" i="5"/>
  <c r="BB6" i="5"/>
  <c r="BA6" i="5"/>
  <c r="AZ6" i="5"/>
  <c r="AX6" i="5"/>
  <c r="BA85" i="5"/>
  <c r="BB85" i="5"/>
  <c r="BB68" i="5"/>
  <c r="BA68" i="5"/>
  <c r="BA32" i="5"/>
  <c r="AZ32" i="5"/>
  <c r="AX32" i="5"/>
  <c r="BB32" i="5"/>
  <c r="BA151" i="5"/>
  <c r="BB151" i="5"/>
  <c r="BB90" i="5"/>
  <c r="BA90" i="5"/>
  <c r="BB12" i="5"/>
  <c r="BA12" i="5"/>
  <c r="BA28" i="5"/>
  <c r="AZ28" i="5"/>
  <c r="AX28" i="5"/>
  <c r="BB28" i="5"/>
  <c r="BA148" i="5"/>
  <c r="AZ148" i="5"/>
  <c r="AX148" i="5"/>
  <c r="BB148" i="5"/>
  <c r="AJ89" i="5"/>
  <c r="BA145" i="5"/>
  <c r="BB145" i="5"/>
  <c r="BB81" i="5"/>
  <c r="BA81" i="5"/>
  <c r="AZ81" i="5"/>
  <c r="AX81" i="5"/>
  <c r="BA74" i="5"/>
  <c r="BB74" i="5"/>
  <c r="BA115" i="5"/>
  <c r="BB115" i="5"/>
  <c r="BA134" i="5"/>
  <c r="AZ134" i="5"/>
  <c r="AX134" i="5"/>
  <c r="BB134" i="5"/>
  <c r="BB106" i="5"/>
  <c r="BA106" i="5"/>
  <c r="BB111" i="5"/>
  <c r="BA111" i="5"/>
  <c r="BB19" i="5"/>
  <c r="BA19" i="5"/>
  <c r="AZ19" i="5"/>
  <c r="AX19" i="5"/>
  <c r="BA140" i="5"/>
  <c r="AZ140" i="5"/>
  <c r="AX140" i="5"/>
  <c r="BB140" i="5"/>
  <c r="BA112" i="5"/>
  <c r="AZ112" i="5"/>
  <c r="AX112" i="5"/>
  <c r="BB112" i="5"/>
  <c r="BA114" i="5"/>
  <c r="AZ114" i="5"/>
  <c r="AX114" i="5"/>
  <c r="BB114" i="5"/>
  <c r="BB89" i="5"/>
  <c r="BA89" i="5"/>
  <c r="AZ89" i="5"/>
  <c r="AX89" i="5"/>
  <c r="BB57" i="5"/>
  <c r="BA57" i="5"/>
  <c r="AZ57" i="5"/>
  <c r="AX57" i="5"/>
  <c r="BB122" i="5"/>
  <c r="BA122" i="5"/>
  <c r="BA46" i="5"/>
  <c r="AZ46" i="5"/>
  <c r="AX46" i="5"/>
  <c r="BB46" i="5"/>
  <c r="BA9" i="5"/>
  <c r="AZ9" i="5"/>
  <c r="AX9" i="5"/>
  <c r="BB9" i="5"/>
  <c r="BA133" i="5"/>
  <c r="AZ133" i="5"/>
  <c r="AX133" i="5"/>
  <c r="BB133" i="5"/>
  <c r="BB126" i="5"/>
  <c r="BA126" i="5"/>
  <c r="AZ126" i="5"/>
  <c r="AX126" i="5"/>
  <c r="AK57" i="5"/>
  <c r="BB14" i="5"/>
  <c r="BA14" i="5"/>
  <c r="AZ14" i="5"/>
  <c r="AX14" i="5"/>
  <c r="BB92" i="5"/>
  <c r="BA92" i="5"/>
  <c r="AZ92" i="5"/>
  <c r="AX92" i="5"/>
  <c r="BA149" i="5"/>
  <c r="BB149" i="5"/>
  <c r="BA29" i="5"/>
  <c r="AZ29" i="5"/>
  <c r="AX29" i="5"/>
  <c r="BB29" i="5"/>
  <c r="AK24" i="5"/>
  <c r="AJ24" i="5"/>
  <c r="AI24" i="5"/>
  <c r="AH24" i="5" s="1"/>
  <c r="BB104" i="5"/>
  <c r="BA104" i="5"/>
  <c r="AZ104" i="5"/>
  <c r="AX104" i="5"/>
  <c r="BB65" i="5"/>
  <c r="BA65" i="5"/>
  <c r="AJ46" i="5"/>
  <c r="AI46" i="5"/>
  <c r="AK46" i="5"/>
  <c r="BB154" i="5"/>
  <c r="BA154" i="5"/>
  <c r="BB125" i="5"/>
  <c r="BA125" i="5"/>
  <c r="AZ125" i="5"/>
  <c r="AX125" i="5"/>
  <c r="BB82" i="5"/>
  <c r="BA82" i="5"/>
  <c r="AZ82" i="5"/>
  <c r="AX82" i="5"/>
  <c r="BA79" i="5"/>
  <c r="BB79" i="5"/>
  <c r="BB52" i="5"/>
  <c r="BA52" i="5"/>
  <c r="AZ52" i="5"/>
  <c r="AX52" i="5"/>
  <c r="BA120" i="5"/>
  <c r="BB120" i="5"/>
  <c r="BA58" i="5"/>
  <c r="BB58" i="5"/>
  <c r="BA143" i="5"/>
  <c r="AZ143" i="5"/>
  <c r="AX143" i="5"/>
  <c r="BB143" i="5"/>
  <c r="BB27" i="5"/>
  <c r="BA27" i="5"/>
  <c r="BB8" i="5"/>
  <c r="BA8" i="5"/>
  <c r="AZ8" i="5"/>
  <c r="AX8" i="5"/>
  <c r="AK51" i="5"/>
  <c r="AJ51" i="5"/>
  <c r="AH51" i="5" s="1"/>
  <c r="AI51" i="5"/>
  <c r="BB116" i="5"/>
  <c r="BA116" i="5"/>
  <c r="BA150" i="5"/>
  <c r="BB150" i="5"/>
  <c r="BB130" i="5"/>
  <c r="BA130" i="5"/>
  <c r="AZ130" i="5"/>
  <c r="AX130" i="5"/>
  <c r="AZ160" i="5"/>
  <c r="AX160" i="5"/>
  <c r="AZ162" i="5"/>
  <c r="AX162" i="5"/>
  <c r="AZ163" i="5"/>
  <c r="AX163" i="5"/>
  <c r="AZ159" i="5"/>
  <c r="AX159" i="5"/>
  <c r="AZ116" i="5"/>
  <c r="AX116" i="5"/>
  <c r="AZ154" i="5"/>
  <c r="AX154" i="5"/>
  <c r="AZ68" i="5"/>
  <c r="AX68" i="5"/>
  <c r="AZ60" i="5"/>
  <c r="AX60" i="5"/>
  <c r="AZ34" i="5"/>
  <c r="AX34" i="5"/>
  <c r="AZ97" i="5"/>
  <c r="AX97" i="5"/>
  <c r="AZ93" i="5"/>
  <c r="AX93" i="5"/>
  <c r="AZ49" i="5"/>
  <c r="AX49" i="5"/>
  <c r="AZ30" i="5"/>
  <c r="AX30" i="5"/>
  <c r="AZ121" i="5"/>
  <c r="AX121" i="5"/>
  <c r="AZ13" i="5"/>
  <c r="AX13" i="5"/>
  <c r="AZ105" i="5"/>
  <c r="AX105" i="5"/>
  <c r="AZ41" i="5"/>
  <c r="AX41" i="5"/>
  <c r="AZ151" i="5"/>
  <c r="AX151" i="5"/>
  <c r="AH45" i="5"/>
  <c r="AZ142" i="5"/>
  <c r="AX142" i="5"/>
  <c r="AZ77" i="5"/>
  <c r="AX77" i="5"/>
  <c r="AZ99" i="5"/>
  <c r="AX99" i="5"/>
  <c r="AZ153" i="5"/>
  <c r="AX153" i="5"/>
  <c r="AZ55" i="5"/>
  <c r="AX55" i="5"/>
  <c r="AZ110" i="5"/>
  <c r="AX110" i="5"/>
  <c r="AZ61" i="5"/>
  <c r="AX61" i="5"/>
  <c r="AZ27" i="5"/>
  <c r="AX27" i="5"/>
  <c r="AZ58" i="5"/>
  <c r="AX58" i="5"/>
  <c r="AZ149" i="5"/>
  <c r="AX149" i="5"/>
  <c r="AZ111" i="5"/>
  <c r="AX111" i="5"/>
  <c r="AZ85" i="5"/>
  <c r="AX85" i="5"/>
  <c r="AZ70" i="5"/>
  <c r="AX70" i="5"/>
  <c r="AZ2" i="5"/>
  <c r="AX2" i="5"/>
  <c r="AZ33" i="5"/>
  <c r="AX33" i="5"/>
  <c r="AZ43" i="5"/>
  <c r="AX43" i="5"/>
  <c r="AZ64" i="5"/>
  <c r="AX64" i="5"/>
  <c r="AZ45" i="5"/>
  <c r="AX45" i="5"/>
  <c r="AZ31" i="5"/>
  <c r="AX31" i="5"/>
  <c r="AZ132" i="5"/>
  <c r="AX132" i="5"/>
  <c r="AZ155" i="5"/>
  <c r="AX155" i="5"/>
  <c r="AZ75" i="5"/>
  <c r="AX75" i="5"/>
  <c r="AZ38" i="5"/>
  <c r="AX38" i="5"/>
  <c r="AZ120" i="5"/>
  <c r="AX120" i="5"/>
  <c r="AZ65" i="5"/>
  <c r="AX65" i="5"/>
  <c r="AZ106" i="5"/>
  <c r="AX106" i="5"/>
  <c r="AZ115" i="5"/>
  <c r="AX115" i="5"/>
  <c r="AZ74" i="5"/>
  <c r="AX74" i="5"/>
  <c r="AZ12" i="5"/>
  <c r="AX12" i="5"/>
  <c r="AH39" i="5"/>
  <c r="AZ10" i="5"/>
  <c r="AX10" i="5"/>
  <c r="AZ87" i="5"/>
  <c r="AX87" i="5"/>
  <c r="AZ67" i="5"/>
  <c r="AX67" i="5"/>
  <c r="AZ96" i="5"/>
  <c r="AX96" i="5"/>
  <c r="AZ37" i="5"/>
  <c r="AX37" i="5"/>
  <c r="AZ113" i="5"/>
  <c r="AX113" i="5"/>
  <c r="AZ36" i="5"/>
  <c r="AX36" i="5"/>
  <c r="AZ51" i="5"/>
  <c r="AX51" i="5"/>
  <c r="AH41" i="5"/>
  <c r="AZ150" i="5"/>
  <c r="AX150" i="5"/>
  <c r="AZ79" i="5"/>
  <c r="AX79" i="5"/>
  <c r="AZ122" i="5"/>
  <c r="AX122" i="5"/>
  <c r="AZ145" i="5"/>
  <c r="AX145" i="5"/>
  <c r="AZ90" i="5"/>
  <c r="AX90" i="5"/>
  <c r="AZ18" i="5"/>
  <c r="AX18" i="5"/>
  <c r="AZ136" i="5"/>
  <c r="AX136" i="5"/>
  <c r="AZ48" i="5"/>
  <c r="AX48" i="5"/>
  <c r="AZ24" i="5"/>
  <c r="AX24" i="5"/>
  <c r="AZ108" i="5"/>
  <c r="AX108" i="5"/>
  <c r="AZ98" i="5"/>
  <c r="AX98" i="5"/>
  <c r="AZ83" i="5"/>
  <c r="AX83" i="5"/>
  <c r="AZ127" i="5"/>
  <c r="AX127" i="5"/>
  <c r="AZ86" i="5"/>
  <c r="AX86" i="5"/>
  <c r="AB24" i="5"/>
  <c r="P45" i="5" l="1"/>
  <c r="P130" i="8"/>
  <c r="P166" i="8"/>
  <c r="P93" i="5"/>
  <c r="P37" i="5"/>
  <c r="R37" i="5" s="1"/>
  <c r="T37" i="5" s="1"/>
  <c r="J21" i="9"/>
  <c r="P123" i="8"/>
  <c r="P32" i="5"/>
  <c r="AF32" i="5" s="1"/>
  <c r="P70" i="5"/>
  <c r="R70" i="5" s="1"/>
  <c r="T70" i="5" s="1"/>
  <c r="P96" i="8"/>
  <c r="P140" i="8"/>
  <c r="P86" i="8"/>
  <c r="R86" i="8" s="1"/>
  <c r="G86" i="8"/>
  <c r="K86" i="8" s="1"/>
  <c r="G137" i="8"/>
  <c r="K137" i="8" s="1"/>
  <c r="P137" i="8"/>
  <c r="R137" i="8" s="1"/>
  <c r="P144" i="8"/>
  <c r="R144" i="8" s="1"/>
  <c r="G144" i="8"/>
  <c r="K144" i="8" s="1"/>
  <c r="G51" i="8"/>
  <c r="K51" i="8" s="1"/>
  <c r="P51" i="8"/>
  <c r="R51" i="8" s="1"/>
  <c r="J78" i="8"/>
  <c r="R78" i="8"/>
  <c r="P70" i="8"/>
  <c r="G70" i="8"/>
  <c r="K70" i="8" s="1"/>
  <c r="P151" i="8"/>
  <c r="R151" i="8" s="1"/>
  <c r="G151" i="8"/>
  <c r="K151" i="8" s="1"/>
  <c r="R21" i="8"/>
  <c r="J21" i="8"/>
  <c r="G118" i="8"/>
  <c r="J118" i="8" s="1"/>
  <c r="P118" i="8"/>
  <c r="P112" i="8"/>
  <c r="G112" i="8"/>
  <c r="K112" i="8" s="1"/>
  <c r="G91" i="8"/>
  <c r="J91" i="8" s="1"/>
  <c r="P91" i="8"/>
  <c r="G63" i="8"/>
  <c r="K63" i="8" s="1"/>
  <c r="P63" i="8"/>
  <c r="G41" i="8"/>
  <c r="K41" i="8" s="1"/>
  <c r="P41" i="8"/>
  <c r="G104" i="8"/>
  <c r="K104" i="8" s="1"/>
  <c r="P104" i="8"/>
  <c r="R104" i="8" s="1"/>
  <c r="P26" i="8"/>
  <c r="R26" i="8" s="1"/>
  <c r="G26" i="8"/>
  <c r="K26" i="8" s="1"/>
  <c r="G102" i="8"/>
  <c r="K102" i="8" s="1"/>
  <c r="P102" i="8"/>
  <c r="P74" i="8"/>
  <c r="U74" i="8"/>
  <c r="P127" i="8"/>
  <c r="G127" i="8"/>
  <c r="K127" i="8" s="1"/>
  <c r="G155" i="8"/>
  <c r="K155" i="8" s="1"/>
  <c r="P155" i="8"/>
  <c r="G101" i="8"/>
  <c r="K101" i="8" s="1"/>
  <c r="P101" i="8"/>
  <c r="G73" i="8"/>
  <c r="J73" i="8" s="1"/>
  <c r="P73" i="8"/>
  <c r="P145" i="8"/>
  <c r="G145" i="8"/>
  <c r="K145" i="8" s="1"/>
  <c r="G139" i="8"/>
  <c r="K139" i="8" s="1"/>
  <c r="P139" i="8"/>
  <c r="G166" i="8"/>
  <c r="K166" i="8" s="1"/>
  <c r="R149" i="8"/>
  <c r="P108" i="8"/>
  <c r="R108" i="8" s="1"/>
  <c r="R115" i="8"/>
  <c r="R96" i="8"/>
  <c r="G96" i="8"/>
  <c r="K96" i="8" s="1"/>
  <c r="R123" i="8"/>
  <c r="J39" i="8"/>
  <c r="R158" i="8"/>
  <c r="G123" i="8"/>
  <c r="K123" i="8" s="1"/>
  <c r="G165" i="8"/>
  <c r="K165" i="8" s="1"/>
  <c r="P165" i="8"/>
  <c r="G163" i="8"/>
  <c r="K163" i="8" s="1"/>
  <c r="P163" i="8"/>
  <c r="G161" i="8"/>
  <c r="K161" i="8" s="1"/>
  <c r="P161" i="8"/>
  <c r="R48" i="8"/>
  <c r="J48" i="8"/>
  <c r="R37" i="8"/>
  <c r="J37" i="8"/>
  <c r="U71" i="8"/>
  <c r="P71" i="8"/>
  <c r="P131" i="8"/>
  <c r="G131" i="8"/>
  <c r="K131" i="8" s="1"/>
  <c r="G146" i="8"/>
  <c r="K146" i="8" s="1"/>
  <c r="P146" i="8"/>
  <c r="R52" i="8"/>
  <c r="J52" i="8"/>
  <c r="R47" i="8"/>
  <c r="J47" i="8"/>
  <c r="R36" i="8"/>
  <c r="J36" i="8"/>
  <c r="R31" i="8"/>
  <c r="J31" i="8"/>
  <c r="G116" i="8"/>
  <c r="J116" i="8" s="1"/>
  <c r="P116" i="8"/>
  <c r="R112" i="8"/>
  <c r="P90" i="8"/>
  <c r="G90" i="8"/>
  <c r="J90" i="8" s="1"/>
  <c r="G85" i="8"/>
  <c r="K85" i="8" s="1"/>
  <c r="P85" i="8"/>
  <c r="J76" i="8"/>
  <c r="R76" i="8"/>
  <c r="G69" i="8"/>
  <c r="J69" i="8" s="1"/>
  <c r="P69" i="8"/>
  <c r="R69" i="8" s="1"/>
  <c r="R64" i="8"/>
  <c r="J64" i="8"/>
  <c r="G136" i="8"/>
  <c r="K136" i="8" s="1"/>
  <c r="P136" i="8"/>
  <c r="P142" i="8"/>
  <c r="G142" i="8"/>
  <c r="K142" i="8" s="1"/>
  <c r="R166" i="8"/>
  <c r="P92" i="8"/>
  <c r="R92" i="8" s="1"/>
  <c r="G46" i="8"/>
  <c r="K46" i="8" s="1"/>
  <c r="P46" i="8"/>
  <c r="R46" i="8" s="1"/>
  <c r="J30" i="8"/>
  <c r="R30" i="8"/>
  <c r="J25" i="8"/>
  <c r="R25" i="8"/>
  <c r="J61" i="8"/>
  <c r="R61" i="8"/>
  <c r="G106" i="8"/>
  <c r="K106" i="8" s="1"/>
  <c r="P106" i="8"/>
  <c r="R106" i="8" s="1"/>
  <c r="G80" i="8"/>
  <c r="K80" i="8" s="1"/>
  <c r="P80" i="8"/>
  <c r="G75" i="8"/>
  <c r="K75" i="8" s="1"/>
  <c r="P75" i="8"/>
  <c r="R75" i="8" s="1"/>
  <c r="G135" i="8"/>
  <c r="K135" i="8" s="1"/>
  <c r="P135" i="8"/>
  <c r="R135" i="8" s="1"/>
  <c r="R130" i="8"/>
  <c r="R145" i="8"/>
  <c r="P141" i="8"/>
  <c r="G141" i="8"/>
  <c r="K141" i="8" s="1"/>
  <c r="G150" i="8"/>
  <c r="K150" i="8" s="1"/>
  <c r="P150" i="8"/>
  <c r="R150" i="8" s="1"/>
  <c r="R42" i="8"/>
  <c r="J42" i="8"/>
  <c r="U107" i="8"/>
  <c r="P107" i="8"/>
  <c r="R107" i="8" s="1"/>
  <c r="G100" i="8"/>
  <c r="J100" i="8" s="1"/>
  <c r="P100" i="8"/>
  <c r="P89" i="8"/>
  <c r="G89" i="8"/>
  <c r="K89" i="8" s="1"/>
  <c r="G84" i="8"/>
  <c r="K84" i="8" s="1"/>
  <c r="P84" i="8"/>
  <c r="R84" i="8" s="1"/>
  <c r="G72" i="8"/>
  <c r="K72" i="8" s="1"/>
  <c r="P72" i="8"/>
  <c r="R72" i="8" s="1"/>
  <c r="R45" i="8"/>
  <c r="J45" i="8"/>
  <c r="G40" i="8"/>
  <c r="K40" i="8" s="1"/>
  <c r="P40" i="8"/>
  <c r="R40" i="8" s="1"/>
  <c r="G105" i="8"/>
  <c r="K105" i="8" s="1"/>
  <c r="P105" i="8"/>
  <c r="R105" i="8" s="1"/>
  <c r="P134" i="8"/>
  <c r="G134" i="8"/>
  <c r="K134" i="8" s="1"/>
  <c r="P157" i="8"/>
  <c r="G157" i="8"/>
  <c r="K157" i="8" s="1"/>
  <c r="J82" i="8"/>
  <c r="J34" i="8"/>
  <c r="R34" i="8"/>
  <c r="J29" i="8"/>
  <c r="R29" i="8"/>
  <c r="J58" i="8"/>
  <c r="R58" i="8"/>
  <c r="P60" i="8"/>
  <c r="R60" i="8" s="1"/>
  <c r="G60" i="8"/>
  <c r="K60" i="8" s="1"/>
  <c r="G119" i="8"/>
  <c r="K119" i="8" s="1"/>
  <c r="P119" i="8"/>
  <c r="P99" i="8"/>
  <c r="R99" i="8" s="1"/>
  <c r="G99" i="8"/>
  <c r="K99" i="8" s="1"/>
  <c r="G94" i="8"/>
  <c r="J94" i="8" s="1"/>
  <c r="P94" i="8"/>
  <c r="G83" i="8"/>
  <c r="K83" i="8" s="1"/>
  <c r="P83" i="8"/>
  <c r="R74" i="8"/>
  <c r="G121" i="8"/>
  <c r="K121" i="8" s="1"/>
  <c r="P121" i="8"/>
  <c r="R121" i="8" s="1"/>
  <c r="R140" i="8"/>
  <c r="K132" i="8"/>
  <c r="R132" i="8"/>
  <c r="J50" i="8"/>
  <c r="R50" i="8"/>
  <c r="J28" i="8"/>
  <c r="R28" i="8"/>
  <c r="P24" i="8"/>
  <c r="R24" i="8" s="1"/>
  <c r="G24" i="8"/>
  <c r="K24" i="8" s="1"/>
  <c r="R55" i="8"/>
  <c r="J55" i="8"/>
  <c r="G110" i="8"/>
  <c r="J110" i="8" s="1"/>
  <c r="P110" i="8"/>
  <c r="P87" i="8"/>
  <c r="R87" i="8" s="1"/>
  <c r="G87" i="8"/>
  <c r="K87" i="8" s="1"/>
  <c r="R67" i="8"/>
  <c r="K67" i="8"/>
  <c r="P125" i="8"/>
  <c r="G125" i="8"/>
  <c r="K125" i="8" s="1"/>
  <c r="P120" i="8"/>
  <c r="R120" i="8" s="1"/>
  <c r="G120" i="8"/>
  <c r="K120" i="8" s="1"/>
  <c r="P133" i="8"/>
  <c r="R133" i="8" s="1"/>
  <c r="G133" i="8"/>
  <c r="J133" i="8" s="1"/>
  <c r="P148" i="8"/>
  <c r="R148" i="8" s="1"/>
  <c r="G148" i="8"/>
  <c r="K148" i="8" s="1"/>
  <c r="J53" i="8"/>
  <c r="R53" i="8"/>
  <c r="P56" i="8"/>
  <c r="R56" i="8" s="1"/>
  <c r="G56" i="8"/>
  <c r="K56" i="8" s="1"/>
  <c r="P117" i="8"/>
  <c r="R117" i="8" s="1"/>
  <c r="G117" i="8"/>
  <c r="J117" i="8" s="1"/>
  <c r="J81" i="8"/>
  <c r="R81" i="8"/>
  <c r="G65" i="8"/>
  <c r="K65" i="8" s="1"/>
  <c r="P65" i="8"/>
  <c r="G138" i="8"/>
  <c r="K138" i="8" s="1"/>
  <c r="P138" i="8"/>
  <c r="P44" i="8"/>
  <c r="R44" i="8" s="1"/>
  <c r="G44" i="8"/>
  <c r="K44" i="8" s="1"/>
  <c r="G43" i="8"/>
  <c r="K43" i="8" s="1"/>
  <c r="P43" i="8"/>
  <c r="G38" i="8"/>
  <c r="K38" i="8" s="1"/>
  <c r="P38" i="8"/>
  <c r="R33" i="8"/>
  <c r="J33" i="8"/>
  <c r="P59" i="8"/>
  <c r="R59" i="8" s="1"/>
  <c r="G59" i="8"/>
  <c r="K59" i="8" s="1"/>
  <c r="P126" i="8"/>
  <c r="R126" i="8" s="1"/>
  <c r="G109" i="8"/>
  <c r="J109" i="8" s="1"/>
  <c r="P109" i="8"/>
  <c r="R109" i="8" s="1"/>
  <c r="G103" i="8"/>
  <c r="K103" i="8" s="1"/>
  <c r="P103" i="8"/>
  <c r="G93" i="8"/>
  <c r="J93" i="8" s="1"/>
  <c r="P93" i="8"/>
  <c r="R93" i="8" s="1"/>
  <c r="G62" i="8"/>
  <c r="K62" i="8" s="1"/>
  <c r="P62" i="8"/>
  <c r="R62" i="8" s="1"/>
  <c r="G124" i="8"/>
  <c r="K124" i="8" s="1"/>
  <c r="P124" i="8"/>
  <c r="R124" i="8" s="1"/>
  <c r="P156" i="8"/>
  <c r="G156" i="8"/>
  <c r="K156" i="8" s="1"/>
  <c r="R35" i="8"/>
  <c r="P49" i="8"/>
  <c r="R49" i="8" s="1"/>
  <c r="G49" i="8"/>
  <c r="K49" i="8" s="1"/>
  <c r="R32" i="8"/>
  <c r="J32" i="8"/>
  <c r="G22" i="8"/>
  <c r="K22" i="8" s="1"/>
  <c r="P22" i="8"/>
  <c r="D16" i="8"/>
  <c r="D19" i="8" s="1"/>
  <c r="P54" i="8"/>
  <c r="G54" i="8"/>
  <c r="K54" i="8" s="1"/>
  <c r="G57" i="8"/>
  <c r="K57" i="8" s="1"/>
  <c r="P57" i="8"/>
  <c r="R57" i="8" s="1"/>
  <c r="G113" i="8"/>
  <c r="K113" i="8" s="1"/>
  <c r="P113" i="8"/>
  <c r="R113" i="8" s="1"/>
  <c r="J77" i="8"/>
  <c r="R77" i="8"/>
  <c r="P128" i="8"/>
  <c r="G128" i="8"/>
  <c r="J128" i="8" s="1"/>
  <c r="P147" i="8"/>
  <c r="G147" i="8"/>
  <c r="K147" i="8" s="1"/>
  <c r="P143" i="8"/>
  <c r="G143" i="8"/>
  <c r="K143" i="8" s="1"/>
  <c r="R98" i="8"/>
  <c r="R139" i="8"/>
  <c r="P159" i="8"/>
  <c r="R159" i="8" s="1"/>
  <c r="R114" i="8"/>
  <c r="R63" i="8"/>
  <c r="R122" i="8"/>
  <c r="R95" i="8"/>
  <c r="R111" i="8"/>
  <c r="R101" i="8"/>
  <c r="P154" i="8"/>
  <c r="R154" i="8" s="1"/>
  <c r="R70" i="8"/>
  <c r="R102" i="8"/>
  <c r="G167" i="8"/>
  <c r="K167" i="8" s="1"/>
  <c r="P167" i="8"/>
  <c r="AK132" i="5"/>
  <c r="AJ132" i="5"/>
  <c r="AI54" i="5"/>
  <c r="AH54" i="5" s="1"/>
  <c r="AK54" i="5"/>
  <c r="AJ54" i="5"/>
  <c r="AO48" i="5"/>
  <c r="AN48" i="5" s="1"/>
  <c r="AM48" i="5" s="1"/>
  <c r="AL48" i="5" s="1"/>
  <c r="AU31" i="5"/>
  <c r="Z31" i="5"/>
  <c r="G141" i="5"/>
  <c r="Z141" i="5"/>
  <c r="AU141" i="5"/>
  <c r="G87" i="5"/>
  <c r="AU87" i="5"/>
  <c r="Z87" i="5"/>
  <c r="G79" i="5"/>
  <c r="Z79" i="5"/>
  <c r="AU79" i="5"/>
  <c r="Z92" i="5"/>
  <c r="G92" i="5"/>
  <c r="K92" i="5" s="1"/>
  <c r="AU92" i="5"/>
  <c r="AT92" i="5" s="1"/>
  <c r="AU72" i="5"/>
  <c r="AT72" i="5" s="1"/>
  <c r="AS72" i="5" s="1"/>
  <c r="AR72" i="5" s="1"/>
  <c r="AQ72" i="5" s="1"/>
  <c r="AP72" i="5" s="1"/>
  <c r="AO72" i="5" s="1"/>
  <c r="AN72" i="5" s="1"/>
  <c r="AM72" i="5" s="1"/>
  <c r="AL72" i="5" s="1"/>
  <c r="G72" i="5"/>
  <c r="K72" i="5" s="1"/>
  <c r="Z72" i="5"/>
  <c r="G157" i="5"/>
  <c r="K157" i="5" s="1"/>
  <c r="Z157" i="5"/>
  <c r="AU157" i="5"/>
  <c r="AJ56" i="5"/>
  <c r="AI56" i="5"/>
  <c r="AK56" i="5"/>
  <c r="AK106" i="5"/>
  <c r="AI106" i="5"/>
  <c r="AJ106" i="5"/>
  <c r="AN154" i="5"/>
  <c r="AM154" i="5" s="1"/>
  <c r="AL154" i="5" s="1"/>
  <c r="F140" i="5"/>
  <c r="T140" i="8"/>
  <c r="F125" i="5"/>
  <c r="T125" i="8"/>
  <c r="F143" i="5"/>
  <c r="P143" i="5" s="1"/>
  <c r="T143" i="8"/>
  <c r="AI28" i="5"/>
  <c r="AK28" i="5"/>
  <c r="AI150" i="5"/>
  <c r="AK150" i="5"/>
  <c r="AJ150" i="5"/>
  <c r="T120" i="8"/>
  <c r="Z139" i="5"/>
  <c r="G139" i="5"/>
  <c r="K139" i="5" s="1"/>
  <c r="AU139" i="5"/>
  <c r="P139" i="5"/>
  <c r="R139" i="5" s="1"/>
  <c r="T139" i="5" s="1"/>
  <c r="G132" i="5"/>
  <c r="K132" i="5" s="1"/>
  <c r="Z132" i="5"/>
  <c r="G117" i="5"/>
  <c r="J117" i="5" s="1"/>
  <c r="AU117" i="5"/>
  <c r="Z117" i="5"/>
  <c r="P117" i="5"/>
  <c r="G66" i="5"/>
  <c r="K66" i="5" s="1"/>
  <c r="Z66" i="5"/>
  <c r="F165" i="5"/>
  <c r="T166" i="8"/>
  <c r="AK98" i="5"/>
  <c r="AJ98" i="5"/>
  <c r="AH98" i="5" s="1"/>
  <c r="AJ47" i="5"/>
  <c r="AK47" i="5"/>
  <c r="AK116" i="5"/>
  <c r="AI116" i="5"/>
  <c r="AH116" i="5" s="1"/>
  <c r="AK111" i="5"/>
  <c r="AJ111" i="5"/>
  <c r="AH111" i="5" s="1"/>
  <c r="AI89" i="5"/>
  <c r="AH89" i="5" s="1"/>
  <c r="AK89" i="5"/>
  <c r="AT66" i="5"/>
  <c r="AS66" i="5" s="1"/>
  <c r="AR66" i="5" s="1"/>
  <c r="AQ66" i="5" s="1"/>
  <c r="AP66" i="5" s="1"/>
  <c r="AO66" i="5" s="1"/>
  <c r="AN66" i="5" s="1"/>
  <c r="AM66" i="5" s="1"/>
  <c r="AL66" i="5" s="1"/>
  <c r="AT96" i="5"/>
  <c r="AS96" i="5"/>
  <c r="AR96" i="5"/>
  <c r="AQ96" i="5" s="1"/>
  <c r="AP96" i="5" s="1"/>
  <c r="AO96" i="5" s="1"/>
  <c r="AN96" i="5" s="1"/>
  <c r="AM96" i="5" s="1"/>
  <c r="AL96" i="5" s="1"/>
  <c r="AS148" i="5"/>
  <c r="AR148" i="5" s="1"/>
  <c r="AQ148" i="5" s="1"/>
  <c r="AP148" i="5" s="1"/>
  <c r="AO148" i="5" s="1"/>
  <c r="AN148" i="5" s="1"/>
  <c r="AM148" i="5" s="1"/>
  <c r="AL148" i="5" s="1"/>
  <c r="AP71" i="5"/>
  <c r="AO71" i="5" s="1"/>
  <c r="AE59" i="5"/>
  <c r="Z44" i="5"/>
  <c r="AU44" i="5"/>
  <c r="AU25" i="5"/>
  <c r="AT25" i="5" s="1"/>
  <c r="AS25" i="5" s="1"/>
  <c r="AR25" i="5" s="1"/>
  <c r="AQ25" i="5" s="1"/>
  <c r="AP25" i="5" s="1"/>
  <c r="AO25" i="5" s="1"/>
  <c r="AN25" i="5" s="1"/>
  <c r="AM25" i="5" s="1"/>
  <c r="AL25" i="5" s="1"/>
  <c r="G25" i="5"/>
  <c r="Z25" i="5"/>
  <c r="G131" i="5"/>
  <c r="AU131" i="5"/>
  <c r="Z131" i="5"/>
  <c r="G97" i="5"/>
  <c r="K97" i="5" s="1"/>
  <c r="AU97" i="5"/>
  <c r="Z77" i="5"/>
  <c r="G77" i="5"/>
  <c r="J77" i="5" s="1"/>
  <c r="AU77" i="5"/>
  <c r="F65" i="5"/>
  <c r="T65" i="8"/>
  <c r="Z83" i="5"/>
  <c r="AU83" i="5"/>
  <c r="G83" i="5"/>
  <c r="F147" i="5"/>
  <c r="T147" i="8"/>
  <c r="G88" i="5"/>
  <c r="K88" i="5" s="1"/>
  <c r="AU88" i="5"/>
  <c r="Z88" i="5"/>
  <c r="AI47" i="5"/>
  <c r="AH47" i="5" s="1"/>
  <c r="AB47" i="5" s="1"/>
  <c r="AK61" i="5"/>
  <c r="AJ61" i="5"/>
  <c r="Z33" i="5"/>
  <c r="AU33" i="5"/>
  <c r="AT33" i="5" s="1"/>
  <c r="AS33" i="5" s="1"/>
  <c r="AR33" i="5" s="1"/>
  <c r="AQ33" i="5" s="1"/>
  <c r="AP33" i="5" s="1"/>
  <c r="AO33" i="5" s="1"/>
  <c r="AN33" i="5" s="1"/>
  <c r="AM33" i="5" s="1"/>
  <c r="AL33" i="5" s="1"/>
  <c r="G33" i="5"/>
  <c r="J33" i="5" s="1"/>
  <c r="T27" i="8"/>
  <c r="F27" i="5"/>
  <c r="Z123" i="5"/>
  <c r="G123" i="5"/>
  <c r="K123" i="5" s="1"/>
  <c r="AU123" i="5"/>
  <c r="F103" i="5"/>
  <c r="T103" i="8"/>
  <c r="AU64" i="5"/>
  <c r="Z64" i="5"/>
  <c r="G64" i="5"/>
  <c r="T58" i="8"/>
  <c r="F58" i="5"/>
  <c r="AB39" i="5"/>
  <c r="AH61" i="5"/>
  <c r="AB61" i="5" s="1"/>
  <c r="AJ59" i="5"/>
  <c r="AI59" i="5"/>
  <c r="AH59" i="5" s="1"/>
  <c r="AA59" i="5" s="1"/>
  <c r="AK59" i="5"/>
  <c r="AK55" i="5"/>
  <c r="AJ55" i="5"/>
  <c r="AJ57" i="5"/>
  <c r="AI57" i="5"/>
  <c r="AH57" i="5" s="1"/>
  <c r="AT114" i="5"/>
  <c r="AS114" i="5" s="1"/>
  <c r="AR114" i="5" s="1"/>
  <c r="AQ114" i="5" s="1"/>
  <c r="AP114" i="5" s="1"/>
  <c r="AO114" i="5" s="1"/>
  <c r="AN114" i="5" s="1"/>
  <c r="AM114" i="5" s="1"/>
  <c r="AL114" i="5" s="1"/>
  <c r="K56" i="5"/>
  <c r="G49" i="5"/>
  <c r="K49" i="5" s="1"/>
  <c r="Z49" i="5"/>
  <c r="AU49" i="5"/>
  <c r="P49" i="5"/>
  <c r="R49" i="5" s="1"/>
  <c r="T49" i="5" s="1"/>
  <c r="T40" i="8"/>
  <c r="F40" i="5"/>
  <c r="F159" i="5"/>
  <c r="T157" i="8"/>
  <c r="AH55" i="5"/>
  <c r="AA39" i="5"/>
  <c r="AE39" i="5" s="1"/>
  <c r="AK144" i="5"/>
  <c r="AI144" i="5"/>
  <c r="AJ144" i="5"/>
  <c r="AT29" i="5"/>
  <c r="AS29" i="5"/>
  <c r="AR29" i="5" s="1"/>
  <c r="AQ29" i="5" s="1"/>
  <c r="AP29" i="5" s="1"/>
  <c r="AO29" i="5" s="1"/>
  <c r="AN29" i="5" s="1"/>
  <c r="AM29" i="5" s="1"/>
  <c r="AL29" i="5" s="1"/>
  <c r="AT21" i="5"/>
  <c r="AS21" i="5" s="1"/>
  <c r="AR21" i="5" s="1"/>
  <c r="AQ21" i="5" s="1"/>
  <c r="AP21" i="5" s="1"/>
  <c r="AO21" i="5" s="1"/>
  <c r="AN21" i="5" s="1"/>
  <c r="AM21" i="5" s="1"/>
  <c r="AL21" i="5" s="1"/>
  <c r="AN71" i="5"/>
  <c r="AM71" i="5" s="1"/>
  <c r="AL71" i="5" s="1"/>
  <c r="AC32" i="5"/>
  <c r="AU37" i="5"/>
  <c r="G48" i="5"/>
  <c r="K48" i="5" s="1"/>
  <c r="Z149" i="5"/>
  <c r="T108" i="8"/>
  <c r="AH46" i="5"/>
  <c r="AA46" i="5" s="1"/>
  <c r="AE46" i="5" s="1"/>
  <c r="Z43" i="5"/>
  <c r="T139" i="8"/>
  <c r="T128" i="8"/>
  <c r="T85" i="8"/>
  <c r="F133" i="5"/>
  <c r="F118" i="5"/>
  <c r="F78" i="5"/>
  <c r="Z47" i="5"/>
  <c r="F99" i="5"/>
  <c r="T155" i="8"/>
  <c r="F126" i="5"/>
  <c r="AU126" i="5" s="1"/>
  <c r="AT126" i="5" s="1"/>
  <c r="AS126" i="5" s="1"/>
  <c r="AR126" i="5" s="1"/>
  <c r="AQ126" i="5" s="1"/>
  <c r="AP126" i="5" s="1"/>
  <c r="AO126" i="5" s="1"/>
  <c r="AN126" i="5" s="1"/>
  <c r="AM126" i="5" s="1"/>
  <c r="AL126" i="5" s="1"/>
  <c r="T158" i="8"/>
  <c r="AQ81" i="5"/>
  <c r="AP81" i="5" s="1"/>
  <c r="AO81" i="5" s="1"/>
  <c r="AN81" i="5" s="1"/>
  <c r="AM81" i="5" s="1"/>
  <c r="AL81" i="5" s="1"/>
  <c r="T113" i="8"/>
  <c r="AQ122" i="5"/>
  <c r="AP122" i="5" s="1"/>
  <c r="AO122" i="5" s="1"/>
  <c r="AN122" i="5" s="1"/>
  <c r="AM122" i="5" s="1"/>
  <c r="AL122" i="5" s="1"/>
  <c r="AU43" i="5"/>
  <c r="T100" i="8"/>
  <c r="Z166" i="5"/>
  <c r="G166" i="5"/>
  <c r="AU166" i="5"/>
  <c r="P166" i="5"/>
  <c r="R166" i="5" s="1"/>
  <c r="T166" i="5" s="1"/>
  <c r="AC117" i="5"/>
  <c r="P36" i="5"/>
  <c r="P38" i="5"/>
  <c r="P21" i="5"/>
  <c r="U17" i="5"/>
  <c r="P131" i="5"/>
  <c r="P58" i="5"/>
  <c r="P55" i="5"/>
  <c r="P25" i="5"/>
  <c r="P41" i="5"/>
  <c r="P28" i="5"/>
  <c r="P149" i="5"/>
  <c r="P114" i="5"/>
  <c r="AC139" i="5"/>
  <c r="P78" i="5"/>
  <c r="U18" i="5"/>
  <c r="P33" i="5"/>
  <c r="U15" i="5"/>
  <c r="P61" i="5"/>
  <c r="AC61" i="5" s="1"/>
  <c r="P47" i="5"/>
  <c r="R47" i="5" s="1"/>
  <c r="T47" i="5" s="1"/>
  <c r="P29" i="5"/>
  <c r="P124" i="5"/>
  <c r="P132" i="5"/>
  <c r="P72" i="5"/>
  <c r="P157" i="5"/>
  <c r="AF70" i="5"/>
  <c r="P52" i="5"/>
  <c r="P142" i="5"/>
  <c r="P128" i="5"/>
  <c r="P57" i="5"/>
  <c r="P95" i="5"/>
  <c r="P46" i="5"/>
  <c r="P135" i="5"/>
  <c r="P42" i="5"/>
  <c r="P116" i="5"/>
  <c r="P105" i="5"/>
  <c r="R105" i="5" s="1"/>
  <c r="T105" i="5" s="1"/>
  <c r="P71" i="5"/>
  <c r="U16" i="5"/>
  <c r="P53" i="5"/>
  <c r="AC53" i="5" s="1"/>
  <c r="P118" i="5"/>
  <c r="P23" i="5"/>
  <c r="P50" i="5"/>
  <c r="P141" i="5"/>
  <c r="P104" i="5"/>
  <c r="P91" i="5"/>
  <c r="P88" i="5"/>
  <c r="P97" i="5"/>
  <c r="P92" i="5"/>
  <c r="AC70" i="5"/>
  <c r="AF49" i="5"/>
  <c r="P87" i="5"/>
  <c r="P65" i="5"/>
  <c r="P24" i="5"/>
  <c r="P43" i="5"/>
  <c r="P31" i="5"/>
  <c r="P39" i="5"/>
  <c r="P115" i="5"/>
  <c r="P89" i="5"/>
  <c r="P77" i="5"/>
  <c r="P100" i="5"/>
  <c r="AF100" i="5" s="1"/>
  <c r="P59" i="5"/>
  <c r="P83" i="5"/>
  <c r="AC49" i="5"/>
  <c r="P109" i="5"/>
  <c r="P60" i="5"/>
  <c r="AF60" i="5" s="1"/>
  <c r="P96" i="5"/>
  <c r="R96" i="5" s="1"/>
  <c r="T96" i="5" s="1"/>
  <c r="P133" i="5"/>
  <c r="U14" i="5"/>
  <c r="P123" i="5"/>
  <c r="P98" i="5"/>
  <c r="P66" i="5"/>
  <c r="P44" i="5"/>
  <c r="P54" i="5"/>
  <c r="P148" i="5"/>
  <c r="P144" i="5"/>
  <c r="P85" i="5"/>
  <c r="AF85" i="5" s="1"/>
  <c r="P134" i="5"/>
  <c r="P64" i="5"/>
  <c r="P48" i="5"/>
  <c r="P51" i="5"/>
  <c r="R51" i="5" s="1"/>
  <c r="T51" i="5" s="1"/>
  <c r="P106" i="5"/>
  <c r="P79" i="5"/>
  <c r="AF79" i="5" s="1"/>
  <c r="P56" i="5"/>
  <c r="AF56" i="5" s="1"/>
  <c r="U19" i="5"/>
  <c r="P34" i="5"/>
  <c r="P150" i="5"/>
  <c r="AK154" i="5"/>
  <c r="AJ154" i="5"/>
  <c r="AI154" i="5"/>
  <c r="AK60" i="5"/>
  <c r="AI60" i="5"/>
  <c r="AH60" i="5" s="1"/>
  <c r="AJ36" i="5"/>
  <c r="AH36" i="5" s="1"/>
  <c r="AK36" i="5"/>
  <c r="AK124" i="5"/>
  <c r="AJ124" i="5"/>
  <c r="AI124" i="5"/>
  <c r="AH124" i="5" s="1"/>
  <c r="AJ72" i="5"/>
  <c r="AK72" i="5"/>
  <c r="AI72" i="5"/>
  <c r="AB34" i="5"/>
  <c r="AA34" i="5"/>
  <c r="AE34" i="5" s="1"/>
  <c r="AA51" i="5"/>
  <c r="AE51" i="5" s="1"/>
  <c r="AB51" i="5"/>
  <c r="AI96" i="5"/>
  <c r="AH96" i="5" s="1"/>
  <c r="AK96" i="5"/>
  <c r="AJ96" i="5"/>
  <c r="AB45" i="5"/>
  <c r="AA45" i="5"/>
  <c r="AE45" i="5" s="1"/>
  <c r="AB41" i="5"/>
  <c r="AA41" i="5"/>
  <c r="AE41" i="5" s="1"/>
  <c r="AI53" i="5"/>
  <c r="AH53" i="5" s="1"/>
  <c r="AK53" i="5"/>
  <c r="AJ53" i="5"/>
  <c r="AJ149" i="5"/>
  <c r="AI149" i="5"/>
  <c r="AK149" i="5"/>
  <c r="AA61" i="5"/>
  <c r="AE61" i="5" s="1"/>
  <c r="AI132" i="5"/>
  <c r="AH132" i="5" s="1"/>
  <c r="AI105" i="5"/>
  <c r="AH105" i="5" s="1"/>
  <c r="AK105" i="5"/>
  <c r="AJ105" i="5"/>
  <c r="AJ42" i="5"/>
  <c r="AI42" i="5"/>
  <c r="AK42" i="5"/>
  <c r="AJ70" i="5"/>
  <c r="AK70" i="5"/>
  <c r="AI70" i="5"/>
  <c r="AJ38" i="5"/>
  <c r="AI38" i="5"/>
  <c r="AK32" i="5"/>
  <c r="AI32" i="5"/>
  <c r="AJ32" i="5"/>
  <c r="AI115" i="5"/>
  <c r="AH115" i="5" s="1"/>
  <c r="AJ115" i="5"/>
  <c r="AK115" i="5"/>
  <c r="AH28" i="5"/>
  <c r="AI104" i="5"/>
  <c r="AH104" i="5" s="1"/>
  <c r="AK104" i="5"/>
  <c r="K61" i="5"/>
  <c r="J34" i="5"/>
  <c r="R34" i="5"/>
  <c r="T34" i="5" s="1"/>
  <c r="AF34" i="5"/>
  <c r="AC34" i="5"/>
  <c r="R45" i="5"/>
  <c r="T45" i="5" s="1"/>
  <c r="AF45" i="5"/>
  <c r="AC45" i="5"/>
  <c r="G159" i="5"/>
  <c r="P159" i="5"/>
  <c r="Z159" i="5"/>
  <c r="AU159" i="5"/>
  <c r="G147" i="5"/>
  <c r="AU147" i="5"/>
  <c r="Z147" i="5"/>
  <c r="P147" i="5"/>
  <c r="R147" i="5" s="1"/>
  <c r="T147" i="5" s="1"/>
  <c r="AU165" i="5"/>
  <c r="P165" i="5"/>
  <c r="R165" i="5" s="1"/>
  <c r="T165" i="5" s="1"/>
  <c r="Z165" i="5"/>
  <c r="G165" i="5"/>
  <c r="F129" i="5"/>
  <c r="T129" i="8"/>
  <c r="G118" i="5"/>
  <c r="AF118" i="5" s="1"/>
  <c r="Z118" i="5"/>
  <c r="AU118" i="5"/>
  <c r="AU101" i="5"/>
  <c r="G101" i="5"/>
  <c r="Z101" i="5"/>
  <c r="P101" i="5"/>
  <c r="AC101" i="5" s="1"/>
  <c r="Z86" i="5"/>
  <c r="AU86" i="5"/>
  <c r="G86" i="5"/>
  <c r="P86" i="5"/>
  <c r="AU68" i="5"/>
  <c r="G68" i="5"/>
  <c r="Z68" i="5"/>
  <c r="P68" i="5"/>
  <c r="R68" i="5" s="1"/>
  <c r="AT69" i="5"/>
  <c r="AS69" i="5" s="1"/>
  <c r="AR69" i="5" s="1"/>
  <c r="AQ69" i="5" s="1"/>
  <c r="AP69" i="5" s="1"/>
  <c r="AO69" i="5" s="1"/>
  <c r="AN69" i="5" s="1"/>
  <c r="AM69" i="5" s="1"/>
  <c r="AL69" i="5" s="1"/>
  <c r="T30" i="8"/>
  <c r="T31" i="8"/>
  <c r="F30" i="5"/>
  <c r="AR100" i="5"/>
  <c r="AQ100" i="5" s="1"/>
  <c r="AP100" i="5" s="1"/>
  <c r="AO100" i="5" s="1"/>
  <c r="AN100" i="5" s="1"/>
  <c r="AM100" i="5" s="1"/>
  <c r="AL100" i="5" s="1"/>
  <c r="AP92" i="5"/>
  <c r="AO92" i="5" s="1"/>
  <c r="AN92" i="5" s="1"/>
  <c r="AM92" i="5" s="1"/>
  <c r="AL92" i="5" s="1"/>
  <c r="AS92" i="5"/>
  <c r="AR92" i="5" s="1"/>
  <c r="AQ92" i="5"/>
  <c r="Z138" i="5"/>
  <c r="P138" i="5"/>
  <c r="R138" i="5" s="1"/>
  <c r="T138" i="5" s="1"/>
  <c r="G138" i="5"/>
  <c r="AU138" i="5"/>
  <c r="P127" i="5"/>
  <c r="Z127" i="5"/>
  <c r="AU127" i="5"/>
  <c r="G127" i="5"/>
  <c r="F112" i="5"/>
  <c r="T112" i="8"/>
  <c r="G99" i="5"/>
  <c r="Z99" i="5"/>
  <c r="AU99" i="5"/>
  <c r="P99" i="5"/>
  <c r="R99" i="5" s="1"/>
  <c r="T99" i="5" s="1"/>
  <c r="Z82" i="5"/>
  <c r="P82" i="5"/>
  <c r="G82" i="5"/>
  <c r="AU82" i="5"/>
  <c r="T35" i="8"/>
  <c r="F35" i="5"/>
  <c r="R56" i="5"/>
  <c r="T56" i="5" s="1"/>
  <c r="G52" i="5"/>
  <c r="AU52" i="5"/>
  <c r="Z52" i="5"/>
  <c r="Z130" i="5"/>
  <c r="AU130" i="5"/>
  <c r="G130" i="5"/>
  <c r="P130" i="5"/>
  <c r="Z119" i="5"/>
  <c r="G119" i="5"/>
  <c r="P119" i="5"/>
  <c r="AU119" i="5"/>
  <c r="F102" i="5"/>
  <c r="T102" i="8"/>
  <c r="G90" i="5"/>
  <c r="Z90" i="5"/>
  <c r="P90" i="5"/>
  <c r="AU90" i="5"/>
  <c r="P69" i="5"/>
  <c r="Z69" i="5"/>
  <c r="G69" i="5"/>
  <c r="G151" i="5"/>
  <c r="Z151" i="5"/>
  <c r="P151" i="5"/>
  <c r="R151" i="5" s="1"/>
  <c r="T151" i="5" s="1"/>
  <c r="AU151" i="5"/>
  <c r="G153" i="5"/>
  <c r="AU153" i="5"/>
  <c r="P153" i="5"/>
  <c r="AT113" i="5"/>
  <c r="AS113" i="5" s="1"/>
  <c r="AR113" i="5" s="1"/>
  <c r="AQ113" i="5" s="1"/>
  <c r="AP113" i="5" s="1"/>
  <c r="AO113" i="5" s="1"/>
  <c r="AN113" i="5" s="1"/>
  <c r="AM113" i="5" s="1"/>
  <c r="AL113" i="5" s="1"/>
  <c r="G142" i="5"/>
  <c r="AU142" i="5"/>
  <c r="Z142" i="5"/>
  <c r="Z128" i="5"/>
  <c r="AU128" i="5"/>
  <c r="G128" i="5"/>
  <c r="G113" i="5"/>
  <c r="Z113" i="5"/>
  <c r="P113" i="5"/>
  <c r="G100" i="5"/>
  <c r="Z100" i="5"/>
  <c r="G85" i="5"/>
  <c r="Z85" i="5"/>
  <c r="AU85" i="5"/>
  <c r="G67" i="5"/>
  <c r="AU67" i="5"/>
  <c r="P67" i="5"/>
  <c r="Z67" i="5"/>
  <c r="AU74" i="5"/>
  <c r="Z74" i="5"/>
  <c r="P74" i="5"/>
  <c r="U74" i="5"/>
  <c r="F146" i="5"/>
  <c r="T146" i="8"/>
  <c r="AU63" i="5"/>
  <c r="P63" i="5"/>
  <c r="G63" i="5"/>
  <c r="Z63" i="5"/>
  <c r="F84" i="5"/>
  <c r="T84" i="8"/>
  <c r="P145" i="5"/>
  <c r="AU145" i="5"/>
  <c r="Z145" i="5"/>
  <c r="G145" i="5"/>
  <c r="AC134" i="5"/>
  <c r="F137" i="5"/>
  <c r="T137" i="8"/>
  <c r="G126" i="5"/>
  <c r="Z111" i="5"/>
  <c r="P111" i="5"/>
  <c r="G111" i="5"/>
  <c r="Z95" i="5"/>
  <c r="G95" i="5"/>
  <c r="AU95" i="5"/>
  <c r="P81" i="5"/>
  <c r="G81" i="5"/>
  <c r="Z81" i="5"/>
  <c r="F62" i="5"/>
  <c r="T62" i="8"/>
  <c r="AU108" i="5"/>
  <c r="P108" i="5"/>
  <c r="Z108" i="5"/>
  <c r="AU156" i="5"/>
  <c r="G156" i="5"/>
  <c r="P156" i="5"/>
  <c r="P160" i="5"/>
  <c r="Z160" i="5"/>
  <c r="AU160" i="5"/>
  <c r="G160" i="5"/>
  <c r="T22" i="8"/>
  <c r="F22" i="5"/>
  <c r="P136" i="5"/>
  <c r="AU136" i="5"/>
  <c r="G136" i="5"/>
  <c r="Z136" i="5"/>
  <c r="G122" i="5"/>
  <c r="Z122" i="5"/>
  <c r="P122" i="5"/>
  <c r="F94" i="5"/>
  <c r="T94" i="8"/>
  <c r="G80" i="5"/>
  <c r="Z80" i="5"/>
  <c r="P80" i="5"/>
  <c r="AU80" i="5"/>
  <c r="F155" i="5"/>
  <c r="T154" i="8"/>
  <c r="F161" i="5"/>
  <c r="T159" i="8"/>
  <c r="AC56" i="5"/>
  <c r="AS158" i="5"/>
  <c r="AR158" i="5" s="1"/>
  <c r="AQ158" i="5" s="1"/>
  <c r="G50" i="5"/>
  <c r="AU50" i="5"/>
  <c r="Z50" i="5"/>
  <c r="AU135" i="5"/>
  <c r="G135" i="5"/>
  <c r="Z135" i="5"/>
  <c r="F121" i="5"/>
  <c r="T121" i="8"/>
  <c r="G109" i="5"/>
  <c r="AU109" i="5"/>
  <c r="AU93" i="5"/>
  <c r="Z93" i="5"/>
  <c r="G93" i="5"/>
  <c r="AU76" i="5"/>
  <c r="P76" i="5"/>
  <c r="Z76" i="5"/>
  <c r="G76" i="5"/>
  <c r="P154" i="5"/>
  <c r="Z154" i="5"/>
  <c r="G154" i="5"/>
  <c r="Z23" i="5"/>
  <c r="G23" i="5"/>
  <c r="AU23" i="5"/>
  <c r="T26" i="8"/>
  <c r="F26" i="5"/>
  <c r="G134" i="5"/>
  <c r="R134" i="5" s="1"/>
  <c r="T134" i="5" s="1"/>
  <c r="Z134" i="5"/>
  <c r="AU134" i="5"/>
  <c r="Z120" i="5"/>
  <c r="P120" i="5"/>
  <c r="R120" i="5" s="1"/>
  <c r="T120" i="5" s="1"/>
  <c r="AU120" i="5"/>
  <c r="G120" i="5"/>
  <c r="Z103" i="5"/>
  <c r="AU103" i="5"/>
  <c r="P103" i="5"/>
  <c r="G103" i="5"/>
  <c r="AU91" i="5"/>
  <c r="Z91" i="5"/>
  <c r="G91" i="5"/>
  <c r="F73" i="5"/>
  <c r="T73" i="8"/>
  <c r="F107" i="5"/>
  <c r="T107" i="8"/>
  <c r="F75" i="5"/>
  <c r="T75" i="8"/>
  <c r="G152" i="5"/>
  <c r="AU152" i="5"/>
  <c r="Z152" i="5"/>
  <c r="P152" i="5"/>
  <c r="Z24" i="5"/>
  <c r="AA24" i="5" s="1"/>
  <c r="AE24" i="5" s="1"/>
  <c r="T91" i="8"/>
  <c r="F164" i="5"/>
  <c r="P164" i="5" s="1"/>
  <c r="AP158" i="5"/>
  <c r="AO158" i="5" s="1"/>
  <c r="AN158" i="5" s="1"/>
  <c r="AM158" i="5" s="1"/>
  <c r="AL158" i="5" s="1"/>
  <c r="T37" i="8"/>
  <c r="T81" i="8"/>
  <c r="G144" i="5"/>
  <c r="G114" i="5"/>
  <c r="T160" i="8"/>
  <c r="Z163" i="5"/>
  <c r="F110" i="5"/>
  <c r="Z167" i="5"/>
  <c r="G167" i="5"/>
  <c r="AU167" i="5"/>
  <c r="P167" i="5"/>
  <c r="R167" i="5" s="1"/>
  <c r="T167" i="5" s="1"/>
  <c r="P168" i="8"/>
  <c r="R168" i="8" s="1"/>
  <c r="B15" i="9"/>
  <c r="C13" i="9"/>
  <c r="H13" i="9"/>
  <c r="E13" i="9"/>
  <c r="L13" i="9"/>
  <c r="G13" i="9"/>
  <c r="K13" i="9"/>
  <c r="I13" i="9"/>
  <c r="J13" i="9"/>
  <c r="Q13" i="9"/>
  <c r="D13" i="9"/>
  <c r="O13" i="9"/>
  <c r="F13" i="9"/>
  <c r="P13" i="9"/>
  <c r="M13" i="9"/>
  <c r="N13" i="9"/>
  <c r="AF96" i="5"/>
  <c r="AF37" i="5"/>
  <c r="R32" i="5"/>
  <c r="T32" i="5" s="1"/>
  <c r="AC96" i="5"/>
  <c r="AF47" i="5"/>
  <c r="AF158" i="5"/>
  <c r="AC47" i="5"/>
  <c r="AC37" i="5"/>
  <c r="AC118" i="5"/>
  <c r="R79" i="5"/>
  <c r="T79" i="5" s="1"/>
  <c r="AF127" i="5"/>
  <c r="AF86" i="5"/>
  <c r="AC158" i="5"/>
  <c r="P162" i="8"/>
  <c r="R162" i="8" s="1"/>
  <c r="P153" i="8"/>
  <c r="R153" i="8" s="1"/>
  <c r="W35" i="8"/>
  <c r="W36" i="8"/>
  <c r="W37" i="8"/>
  <c r="W38" i="8"/>
  <c r="W39" i="8"/>
  <c r="W40" i="8"/>
  <c r="W41" i="8"/>
  <c r="AT163" i="5"/>
  <c r="AS163" i="5" s="1"/>
  <c r="AR163" i="5" s="1"/>
  <c r="AQ163" i="5" s="1"/>
  <c r="AP163" i="5" s="1"/>
  <c r="AO163" i="5" s="1"/>
  <c r="AN163" i="5" s="1"/>
  <c r="AM163" i="5" s="1"/>
  <c r="AL163" i="5" s="1"/>
  <c r="Z162" i="5"/>
  <c r="G162" i="5"/>
  <c r="P162" i="5"/>
  <c r="AU162" i="5"/>
  <c r="G163" i="5"/>
  <c r="P163" i="5"/>
  <c r="R163" i="5" s="1"/>
  <c r="T163" i="5" s="1"/>
  <c r="G164" i="8"/>
  <c r="K164" i="8" s="1"/>
  <c r="P164" i="8"/>
  <c r="D15" i="8"/>
  <c r="C19" i="8" s="1"/>
  <c r="G160" i="8"/>
  <c r="P160" i="8"/>
  <c r="AC92" i="5"/>
  <c r="AF92" i="5"/>
  <c r="R53" i="5"/>
  <c r="T53" i="5" s="1"/>
  <c r="AF53" i="5"/>
  <c r="AC68" i="5"/>
  <c r="P152" i="8"/>
  <c r="R152" i="8" s="1"/>
  <c r="F18" i="9"/>
  <c r="E18" i="9"/>
  <c r="D18" i="9"/>
  <c r="C11" i="8"/>
  <c r="C18" i="9"/>
  <c r="L18" i="9"/>
  <c r="I18" i="9"/>
  <c r="G18" i="9"/>
  <c r="K18" i="9"/>
  <c r="J18" i="9"/>
  <c r="C12" i="8"/>
  <c r="H18" i="9"/>
  <c r="AC85" i="5" l="1"/>
  <c r="R100" i="5"/>
  <c r="T100" i="5" s="1"/>
  <c r="AC127" i="5"/>
  <c r="R146" i="8"/>
  <c r="R22" i="8"/>
  <c r="R156" i="8"/>
  <c r="R38" i="8"/>
  <c r="R65" i="8"/>
  <c r="R94" i="8"/>
  <c r="R157" i="8"/>
  <c r="R141" i="8"/>
  <c r="R161" i="8"/>
  <c r="R91" i="8"/>
  <c r="R127" i="8"/>
  <c r="R155" i="8"/>
  <c r="R165" i="8"/>
  <c r="R73" i="8"/>
  <c r="R41" i="8"/>
  <c r="R118" i="8"/>
  <c r="O161" i="8"/>
  <c r="O163" i="8"/>
  <c r="O165" i="8"/>
  <c r="R163" i="8"/>
  <c r="R125" i="8"/>
  <c r="R131" i="8"/>
  <c r="R164" i="8"/>
  <c r="R167" i="8"/>
  <c r="R143" i="8"/>
  <c r="R43" i="8"/>
  <c r="R134" i="8"/>
  <c r="R90" i="8"/>
  <c r="R71" i="8"/>
  <c r="R147" i="8"/>
  <c r="R119" i="8"/>
  <c r="R116" i="8"/>
  <c r="R128" i="8"/>
  <c r="R54" i="8"/>
  <c r="R138" i="8"/>
  <c r="R110" i="8"/>
  <c r="R83" i="8"/>
  <c r="R89" i="8"/>
  <c r="R142" i="8"/>
  <c r="R160" i="8"/>
  <c r="R103" i="8"/>
  <c r="R100" i="8"/>
  <c r="R80" i="8"/>
  <c r="R136" i="8"/>
  <c r="R85" i="8"/>
  <c r="O167" i="8"/>
  <c r="AK66" i="5"/>
  <c r="AI66" i="5"/>
  <c r="AJ66" i="5"/>
  <c r="AH66" i="5" s="1"/>
  <c r="AB66" i="5" s="1"/>
  <c r="AJ114" i="5"/>
  <c r="AK114" i="5"/>
  <c r="AI114" i="5"/>
  <c r="AH114" i="5" s="1"/>
  <c r="AA114" i="5" s="1"/>
  <c r="AA98" i="5"/>
  <c r="AE98" i="5" s="1"/>
  <c r="AB98" i="5"/>
  <c r="AB89" i="5"/>
  <c r="AA89" i="5"/>
  <c r="AE89" i="5" s="1"/>
  <c r="AK29" i="5"/>
  <c r="AI29" i="5"/>
  <c r="AH29" i="5" s="1"/>
  <c r="AJ29" i="5"/>
  <c r="AJ148" i="5"/>
  <c r="AI148" i="5"/>
  <c r="AH148" i="5" s="1"/>
  <c r="AK148" i="5"/>
  <c r="AI21" i="5"/>
  <c r="AJ21" i="5"/>
  <c r="AK21" i="5"/>
  <c r="AJ48" i="5"/>
  <c r="AI48" i="5"/>
  <c r="AK48" i="5"/>
  <c r="R85" i="5"/>
  <c r="T85" i="5" s="1"/>
  <c r="AF72" i="5"/>
  <c r="R103" i="5"/>
  <c r="T103" i="5" s="1"/>
  <c r="R82" i="5"/>
  <c r="T82" i="5" s="1"/>
  <c r="AH72" i="5"/>
  <c r="AB46" i="5"/>
  <c r="AT43" i="5"/>
  <c r="AS43" i="5" s="1"/>
  <c r="AR43" i="5" s="1"/>
  <c r="AQ43" i="5"/>
  <c r="AP43" i="5" s="1"/>
  <c r="AO43" i="5" s="1"/>
  <c r="AN43" i="5"/>
  <c r="AM43" i="5" s="1"/>
  <c r="AL43" i="5" s="1"/>
  <c r="AJ71" i="5"/>
  <c r="AK71" i="5"/>
  <c r="AI71" i="5"/>
  <c r="AH71" i="5" s="1"/>
  <c r="AA71" i="5" s="1"/>
  <c r="AE71" i="5" s="1"/>
  <c r="AH144" i="5"/>
  <c r="AA144" i="5" s="1"/>
  <c r="AT131" i="5"/>
  <c r="AS131" i="5"/>
  <c r="AR131" i="5"/>
  <c r="AQ131" i="5" s="1"/>
  <c r="AP131" i="5" s="1"/>
  <c r="AO131" i="5" s="1"/>
  <c r="AN131" i="5" s="1"/>
  <c r="AM131" i="5" s="1"/>
  <c r="AL131" i="5" s="1"/>
  <c r="AB59" i="5"/>
  <c r="AS117" i="5"/>
  <c r="AR117" i="5" s="1"/>
  <c r="AQ117" i="5" s="1"/>
  <c r="AP117" i="5" s="1"/>
  <c r="AO117" i="5" s="1"/>
  <c r="AN117" i="5" s="1"/>
  <c r="AM117" i="5" s="1"/>
  <c r="AL117" i="5" s="1"/>
  <c r="AT117" i="5"/>
  <c r="AT87" i="5"/>
  <c r="AS87" i="5"/>
  <c r="AR87" i="5" s="1"/>
  <c r="AQ87" i="5"/>
  <c r="AP87" i="5" s="1"/>
  <c r="AO87" i="5" s="1"/>
  <c r="AN87" i="5" s="1"/>
  <c r="AM87" i="5" s="1"/>
  <c r="AL87" i="5" s="1"/>
  <c r="G40" i="5"/>
  <c r="Z40" i="5"/>
  <c r="P40" i="5"/>
  <c r="R40" i="5" s="1"/>
  <c r="T40" i="5" s="1"/>
  <c r="AU40" i="5"/>
  <c r="AT40" i="5" s="1"/>
  <c r="AS40" i="5" s="1"/>
  <c r="AR40" i="5" s="1"/>
  <c r="AQ40" i="5" s="1"/>
  <c r="AP40" i="5" s="1"/>
  <c r="AO40" i="5" s="1"/>
  <c r="AN40" i="5" s="1"/>
  <c r="AM40" i="5" s="1"/>
  <c r="AL40" i="5" s="1"/>
  <c r="K64" i="5"/>
  <c r="G27" i="5"/>
  <c r="J27" i="5" s="1"/>
  <c r="AU27" i="5"/>
  <c r="Z27" i="5"/>
  <c r="AF68" i="5"/>
  <c r="G143" i="5"/>
  <c r="R154" i="5"/>
  <c r="T154" i="5" s="1"/>
  <c r="R69" i="5"/>
  <c r="T69" i="5" s="1"/>
  <c r="R119" i="5"/>
  <c r="T119" i="5" s="1"/>
  <c r="AH70" i="5"/>
  <c r="AJ122" i="5"/>
  <c r="AI122" i="5"/>
  <c r="AH122" i="5" s="1"/>
  <c r="AA122" i="5" s="1"/>
  <c r="AE122" i="5" s="1"/>
  <c r="AK122" i="5"/>
  <c r="AT64" i="5"/>
  <c r="AS64" i="5" s="1"/>
  <c r="AR64" i="5" s="1"/>
  <c r="AQ64" i="5" s="1"/>
  <c r="AP64" i="5" s="1"/>
  <c r="AO64" i="5" s="1"/>
  <c r="AN64" i="5" s="1"/>
  <c r="AM64" i="5" s="1"/>
  <c r="AL64" i="5" s="1"/>
  <c r="AT88" i="5"/>
  <c r="AS88" i="5" s="1"/>
  <c r="AR88" i="5"/>
  <c r="AQ88" i="5" s="1"/>
  <c r="AP88" i="5" s="1"/>
  <c r="AO88" i="5" s="1"/>
  <c r="AN88" i="5" s="1"/>
  <c r="AM88" i="5" s="1"/>
  <c r="AL88" i="5" s="1"/>
  <c r="G65" i="5"/>
  <c r="AU65" i="5"/>
  <c r="AT65" i="5" s="1"/>
  <c r="AS65" i="5" s="1"/>
  <c r="AR65" i="5" s="1"/>
  <c r="AQ65" i="5" s="1"/>
  <c r="AP65" i="5" s="1"/>
  <c r="AO65" i="5" s="1"/>
  <c r="AN65" i="5" s="1"/>
  <c r="AM65" i="5" s="1"/>
  <c r="AL65" i="5" s="1"/>
  <c r="Z65" i="5"/>
  <c r="K131" i="5"/>
  <c r="AH150" i="5"/>
  <c r="G125" i="5"/>
  <c r="Z125" i="5"/>
  <c r="AU125" i="5"/>
  <c r="P125" i="5"/>
  <c r="AH56" i="5"/>
  <c r="K87" i="5"/>
  <c r="AA47" i="5"/>
  <c r="AE47" i="5" s="1"/>
  <c r="AT49" i="5"/>
  <c r="AS49" i="5"/>
  <c r="AR49" i="5" s="1"/>
  <c r="AQ49" i="5" s="1"/>
  <c r="AP49" i="5" s="1"/>
  <c r="AO49" i="5" s="1"/>
  <c r="AN49" i="5" s="1"/>
  <c r="AM49" i="5" s="1"/>
  <c r="AL49" i="5" s="1"/>
  <c r="AT141" i="5"/>
  <c r="AS141" i="5" s="1"/>
  <c r="AR141" i="5" s="1"/>
  <c r="AQ141" i="5" s="1"/>
  <c r="AP141" i="5" s="1"/>
  <c r="AO141" i="5" s="1"/>
  <c r="AN141" i="5" s="1"/>
  <c r="AM141" i="5" s="1"/>
  <c r="AL141" i="5" s="1"/>
  <c r="AC72" i="5"/>
  <c r="R160" i="5"/>
  <c r="T160" i="5" s="1"/>
  <c r="AK81" i="5"/>
  <c r="AJ81" i="5"/>
  <c r="AI81" i="5"/>
  <c r="AH81" i="5" s="1"/>
  <c r="AA81" i="5" s="1"/>
  <c r="AE81" i="5" s="1"/>
  <c r="G78" i="5"/>
  <c r="J78" i="5" s="1"/>
  <c r="Z78" i="5"/>
  <c r="AU78" i="5"/>
  <c r="AB57" i="5"/>
  <c r="AA57" i="5"/>
  <c r="AE57" i="5" s="1"/>
  <c r="K25" i="5"/>
  <c r="G140" i="5"/>
  <c r="AU140" i="5"/>
  <c r="P140" i="5"/>
  <c r="Z140" i="5"/>
  <c r="AT157" i="5"/>
  <c r="AS157" i="5" s="1"/>
  <c r="AR157" i="5" s="1"/>
  <c r="AQ157" i="5" s="1"/>
  <c r="AP157" i="5" s="1"/>
  <c r="AO157" i="5" s="1"/>
  <c r="AN157" i="5" s="1"/>
  <c r="AM157" i="5" s="1"/>
  <c r="AL157" i="5" s="1"/>
  <c r="AJ33" i="5"/>
  <c r="AI33" i="5"/>
  <c r="AK33" i="5"/>
  <c r="AB54" i="5"/>
  <c r="AA54" i="5"/>
  <c r="AE54" i="5" s="1"/>
  <c r="AF101" i="5"/>
  <c r="R111" i="5"/>
  <c r="T111" i="5" s="1"/>
  <c r="AF134" i="5"/>
  <c r="R76" i="5"/>
  <c r="T76" i="5" s="1"/>
  <c r="AA111" i="5"/>
  <c r="AC60" i="5"/>
  <c r="AH32" i="5"/>
  <c r="AB32" i="5" s="1"/>
  <c r="AH149" i="5"/>
  <c r="P27" i="5"/>
  <c r="AA55" i="5"/>
  <c r="AE55" i="5" s="1"/>
  <c r="AB55" i="5"/>
  <c r="AT123" i="5"/>
  <c r="AS123" i="5" s="1"/>
  <c r="AR123" i="5" s="1"/>
  <c r="AQ123" i="5" s="1"/>
  <c r="AP123" i="5" s="1"/>
  <c r="AO123" i="5" s="1"/>
  <c r="AN123" i="5" s="1"/>
  <c r="AM123" i="5" s="1"/>
  <c r="AL123" i="5" s="1"/>
  <c r="AJ25" i="5"/>
  <c r="AK25" i="5"/>
  <c r="AI25" i="5"/>
  <c r="AH25" i="5" s="1"/>
  <c r="AB25" i="5" s="1"/>
  <c r="AB116" i="5"/>
  <c r="AA116" i="5"/>
  <c r="AE116" i="5" s="1"/>
  <c r="AA66" i="5"/>
  <c r="AE66" i="5" s="1"/>
  <c r="AF139" i="5"/>
  <c r="AT79" i="5"/>
  <c r="AS79" i="5" s="1"/>
  <c r="AR79" i="5" s="1"/>
  <c r="AQ79" i="5" s="1"/>
  <c r="AP79" i="5"/>
  <c r="AO79" i="5" s="1"/>
  <c r="AN79" i="5" s="1"/>
  <c r="AM79" i="5" s="1"/>
  <c r="AL79" i="5" s="1"/>
  <c r="K141" i="5"/>
  <c r="R136" i="5"/>
  <c r="T136" i="5" s="1"/>
  <c r="P126" i="5"/>
  <c r="AF126" i="5" s="1"/>
  <c r="Z143" i="5"/>
  <c r="R60" i="5"/>
  <c r="T60" i="5" s="1"/>
  <c r="R92" i="5"/>
  <c r="T92" i="5" s="1"/>
  <c r="G133" i="5"/>
  <c r="J133" i="5" s="1"/>
  <c r="AU133" i="5"/>
  <c r="Z133" i="5"/>
  <c r="Z58" i="5"/>
  <c r="AU58" i="5"/>
  <c r="AT58" i="5" s="1"/>
  <c r="AS58" i="5" s="1"/>
  <c r="AR58" i="5" s="1"/>
  <c r="AQ58" i="5" s="1"/>
  <c r="AP58" i="5" s="1"/>
  <c r="AO58" i="5" s="1"/>
  <c r="AN58" i="5" s="1"/>
  <c r="AM58" i="5" s="1"/>
  <c r="AL58" i="5" s="1"/>
  <c r="G58" i="5"/>
  <c r="AF58" i="5" s="1"/>
  <c r="K83" i="5"/>
  <c r="AT97" i="5"/>
  <c r="AS97" i="5" s="1"/>
  <c r="AR97" i="5" s="1"/>
  <c r="AQ97" i="5" s="1"/>
  <c r="AP97" i="5" s="1"/>
  <c r="AO97" i="5" s="1"/>
  <c r="AN97" i="5" s="1"/>
  <c r="AM97" i="5" s="1"/>
  <c r="AL97" i="5" s="1"/>
  <c r="AT44" i="5"/>
  <c r="AS44" i="5"/>
  <c r="AR44" i="5" s="1"/>
  <c r="AQ44" i="5" s="1"/>
  <c r="AP44" i="5" s="1"/>
  <c r="AO44" i="5" s="1"/>
  <c r="AN44" i="5" s="1"/>
  <c r="AM44" i="5" s="1"/>
  <c r="AL44" i="5" s="1"/>
  <c r="AT139" i="5"/>
  <c r="AS139" i="5"/>
  <c r="AR139" i="5" s="1"/>
  <c r="AQ139" i="5" s="1"/>
  <c r="AP139" i="5" s="1"/>
  <c r="AO139" i="5" s="1"/>
  <c r="AN139" i="5" s="1"/>
  <c r="AM139" i="5" s="1"/>
  <c r="AL139" i="5" s="1"/>
  <c r="AH106" i="5"/>
  <c r="AT77" i="5"/>
  <c r="AS77" i="5" s="1"/>
  <c r="AR77" i="5" s="1"/>
  <c r="AQ77" i="5" s="1"/>
  <c r="AP77" i="5" s="1"/>
  <c r="AO77" i="5" s="1"/>
  <c r="AN77" i="5" s="1"/>
  <c r="AM77" i="5" s="1"/>
  <c r="AL77" i="5" s="1"/>
  <c r="Z126" i="5"/>
  <c r="R145" i="5"/>
  <c r="T145" i="5" s="1"/>
  <c r="R153" i="5"/>
  <c r="T153" i="5" s="1"/>
  <c r="AU143" i="5"/>
  <c r="R72" i="5"/>
  <c r="T72" i="5" s="1"/>
  <c r="AT37" i="5"/>
  <c r="AS37" i="5" s="1"/>
  <c r="AR37" i="5" s="1"/>
  <c r="AQ37" i="5" s="1"/>
  <c r="AP37" i="5" s="1"/>
  <c r="AO37" i="5" s="1"/>
  <c r="AN37" i="5" s="1"/>
  <c r="AM37" i="5" s="1"/>
  <c r="AL37" i="5" s="1"/>
  <c r="AT83" i="5"/>
  <c r="AS83" i="5"/>
  <c r="AR83" i="5" s="1"/>
  <c r="AQ83" i="5"/>
  <c r="AP83" i="5" s="1"/>
  <c r="AO83" i="5" s="1"/>
  <c r="AN83" i="5" s="1"/>
  <c r="AM83" i="5" s="1"/>
  <c r="AL83" i="5" s="1"/>
  <c r="AF117" i="5"/>
  <c r="R117" i="5"/>
  <c r="T117" i="5" s="1"/>
  <c r="J79" i="5"/>
  <c r="AT31" i="5"/>
  <c r="AS31" i="5" s="1"/>
  <c r="AR31" i="5"/>
  <c r="AQ31" i="5"/>
  <c r="AP31" i="5" s="1"/>
  <c r="AO31" i="5" s="1"/>
  <c r="AN31" i="5" s="1"/>
  <c r="AM31" i="5" s="1"/>
  <c r="AL31" i="5" s="1"/>
  <c r="AT166" i="5"/>
  <c r="AS166" i="5" s="1"/>
  <c r="AR166" i="5" s="1"/>
  <c r="AQ166" i="5" s="1"/>
  <c r="AP166" i="5" s="1"/>
  <c r="AO166" i="5" s="1"/>
  <c r="AN166" i="5" s="1"/>
  <c r="AM166" i="5" s="1"/>
  <c r="AL166" i="5" s="1"/>
  <c r="K166" i="5"/>
  <c r="AC166" i="5"/>
  <c r="AF166" i="5"/>
  <c r="R44" i="5"/>
  <c r="T44" i="5" s="1"/>
  <c r="AF44" i="5"/>
  <c r="AC44" i="5"/>
  <c r="R148" i="5"/>
  <c r="T148" i="5" s="1"/>
  <c r="AC148" i="5"/>
  <c r="AF148" i="5"/>
  <c r="R77" i="5"/>
  <c r="T77" i="5" s="1"/>
  <c r="AF77" i="5"/>
  <c r="AC77" i="5"/>
  <c r="R87" i="5"/>
  <c r="T87" i="5" s="1"/>
  <c r="AC87" i="5"/>
  <c r="AF87" i="5"/>
  <c r="R104" i="5"/>
  <c r="T104" i="5" s="1"/>
  <c r="AC104" i="5"/>
  <c r="AF104" i="5"/>
  <c r="AC51" i="5"/>
  <c r="R106" i="5"/>
  <c r="T106" i="5" s="1"/>
  <c r="AF106" i="5"/>
  <c r="AC106" i="5"/>
  <c r="AC54" i="5"/>
  <c r="AF54" i="5"/>
  <c r="R54" i="5"/>
  <c r="T54" i="5" s="1"/>
  <c r="R89" i="5"/>
  <c r="T89" i="5" s="1"/>
  <c r="AF89" i="5"/>
  <c r="AC89" i="5"/>
  <c r="AC141" i="5"/>
  <c r="R141" i="5"/>
  <c r="T141" i="5" s="1"/>
  <c r="AF141" i="5"/>
  <c r="AF116" i="5"/>
  <c r="AC116" i="5"/>
  <c r="R116" i="5"/>
  <c r="T116" i="5" s="1"/>
  <c r="R131" i="5"/>
  <c r="T131" i="5" s="1"/>
  <c r="AC131" i="5"/>
  <c r="AF131" i="5"/>
  <c r="AC21" i="5"/>
  <c r="AF21" i="5"/>
  <c r="R21" i="5"/>
  <c r="T21" i="5" s="1"/>
  <c r="AC105" i="5"/>
  <c r="AF51" i="5"/>
  <c r="AF150" i="5"/>
  <c r="R150" i="5"/>
  <c r="T150" i="5" s="1"/>
  <c r="AC150" i="5"/>
  <c r="R64" i="5"/>
  <c r="T64" i="5" s="1"/>
  <c r="AF64" i="5"/>
  <c r="AC64" i="5"/>
  <c r="R98" i="5"/>
  <c r="T98" i="5" s="1"/>
  <c r="AC98" i="5"/>
  <c r="AF98" i="5"/>
  <c r="R31" i="5"/>
  <c r="T31" i="5" s="1"/>
  <c r="AF31" i="5"/>
  <c r="AC31" i="5"/>
  <c r="AC46" i="5"/>
  <c r="AF46" i="5"/>
  <c r="R46" i="5"/>
  <c r="T46" i="5" s="1"/>
  <c r="AF157" i="5"/>
  <c r="R157" i="5"/>
  <c r="T157" i="5" s="1"/>
  <c r="AC157" i="5"/>
  <c r="R28" i="5"/>
  <c r="T28" i="5" s="1"/>
  <c r="AF28" i="5"/>
  <c r="AC28" i="5"/>
  <c r="R38" i="5"/>
  <c r="T38" i="5" s="1"/>
  <c r="AF38" i="5"/>
  <c r="AC38" i="5"/>
  <c r="AC115" i="5"/>
  <c r="R115" i="5"/>
  <c r="T115" i="5" s="1"/>
  <c r="AF115" i="5"/>
  <c r="R42" i="5"/>
  <c r="T42" i="5" s="1"/>
  <c r="AC42" i="5"/>
  <c r="AF42" i="5"/>
  <c r="AC79" i="5"/>
  <c r="AC123" i="5"/>
  <c r="R123" i="5"/>
  <c r="T123" i="5" s="1"/>
  <c r="AF123" i="5"/>
  <c r="AF83" i="5"/>
  <c r="AC83" i="5"/>
  <c r="R83" i="5"/>
  <c r="T83" i="5" s="1"/>
  <c r="R43" i="5"/>
  <c r="T43" i="5" s="1"/>
  <c r="AC43" i="5"/>
  <c r="AF43" i="5"/>
  <c r="AC97" i="5"/>
  <c r="R97" i="5"/>
  <c r="T97" i="5" s="1"/>
  <c r="AF97" i="5"/>
  <c r="AF33" i="5"/>
  <c r="R33" i="5"/>
  <c r="T33" i="5" s="1"/>
  <c r="AC33" i="5"/>
  <c r="R41" i="5"/>
  <c r="T41" i="5" s="1"/>
  <c r="AF41" i="5"/>
  <c r="AC41" i="5"/>
  <c r="AC36" i="5"/>
  <c r="AF36" i="5"/>
  <c r="R36" i="5"/>
  <c r="T36" i="5" s="1"/>
  <c r="AC48" i="5"/>
  <c r="R48" i="5"/>
  <c r="T48" i="5" s="1"/>
  <c r="AF48" i="5"/>
  <c r="AF66" i="5"/>
  <c r="AC66" i="5"/>
  <c r="R66" i="5"/>
  <c r="T66" i="5" s="1"/>
  <c r="R39" i="5"/>
  <c r="T39" i="5" s="1"/>
  <c r="AF39" i="5"/>
  <c r="AC39" i="5"/>
  <c r="R149" i="5"/>
  <c r="T149" i="5" s="1"/>
  <c r="AC149" i="5"/>
  <c r="AF149" i="5"/>
  <c r="AF105" i="5"/>
  <c r="AF61" i="5"/>
  <c r="AF59" i="5"/>
  <c r="R59" i="5"/>
  <c r="T59" i="5" s="1"/>
  <c r="AC59" i="5"/>
  <c r="R24" i="5"/>
  <c r="T24" i="5" s="1"/>
  <c r="AF24" i="5"/>
  <c r="AC24" i="5"/>
  <c r="AF88" i="5"/>
  <c r="AC88" i="5"/>
  <c r="R88" i="5"/>
  <c r="T88" i="5" s="1"/>
  <c r="AF57" i="5"/>
  <c r="AC57" i="5"/>
  <c r="R57" i="5"/>
  <c r="T57" i="5" s="1"/>
  <c r="R132" i="5"/>
  <c r="T132" i="5" s="1"/>
  <c r="AC132" i="5"/>
  <c r="AF132" i="5"/>
  <c r="R25" i="5"/>
  <c r="T25" i="5" s="1"/>
  <c r="AC25" i="5"/>
  <c r="AF25" i="5"/>
  <c r="R61" i="5"/>
  <c r="T61" i="5" s="1"/>
  <c r="R133" i="5"/>
  <c r="T133" i="5" s="1"/>
  <c r="AF133" i="5"/>
  <c r="AC133" i="5"/>
  <c r="AF65" i="5"/>
  <c r="AC65" i="5"/>
  <c r="R65" i="5"/>
  <c r="T65" i="5" s="1"/>
  <c r="R71" i="5"/>
  <c r="T71" i="5" s="1"/>
  <c r="AC71" i="5"/>
  <c r="AC124" i="5"/>
  <c r="R124" i="5"/>
  <c r="T124" i="5" s="1"/>
  <c r="AF124" i="5"/>
  <c r="AF78" i="5"/>
  <c r="R78" i="5"/>
  <c r="T78" i="5" s="1"/>
  <c r="AC78" i="5"/>
  <c r="AF55" i="5"/>
  <c r="R55" i="5"/>
  <c r="T55" i="5" s="1"/>
  <c r="AC55" i="5"/>
  <c r="R29" i="5"/>
  <c r="T29" i="5" s="1"/>
  <c r="AC29" i="5"/>
  <c r="AF29" i="5"/>
  <c r="E14" i="8"/>
  <c r="AI126" i="5"/>
  <c r="AJ126" i="5"/>
  <c r="AK126" i="5"/>
  <c r="AJ69" i="5"/>
  <c r="AK69" i="5"/>
  <c r="AI69" i="5"/>
  <c r="AI92" i="5"/>
  <c r="AJ92" i="5"/>
  <c r="AK92" i="5"/>
  <c r="AJ100" i="5"/>
  <c r="AK100" i="5"/>
  <c r="AI100" i="5"/>
  <c r="AK158" i="5"/>
  <c r="AI158" i="5"/>
  <c r="AJ158" i="5"/>
  <c r="AK113" i="5"/>
  <c r="AJ113" i="5"/>
  <c r="AI113" i="5"/>
  <c r="AB36" i="5"/>
  <c r="AA36" i="5"/>
  <c r="AE36" i="5" s="1"/>
  <c r="K114" i="5"/>
  <c r="AC114" i="5"/>
  <c r="AF114" i="5"/>
  <c r="AE114" i="5"/>
  <c r="R114" i="5"/>
  <c r="T114" i="5" s="1"/>
  <c r="AB114" i="5"/>
  <c r="AU107" i="5"/>
  <c r="Z107" i="5"/>
  <c r="P107" i="5"/>
  <c r="U107" i="5"/>
  <c r="J76" i="5"/>
  <c r="AF76" i="5"/>
  <c r="AC76" i="5"/>
  <c r="K50" i="5"/>
  <c r="R50" i="5"/>
  <c r="T50" i="5" s="1"/>
  <c r="AF50" i="5"/>
  <c r="AC50" i="5"/>
  <c r="R80" i="5"/>
  <c r="T80" i="5" s="1"/>
  <c r="AT108" i="5"/>
  <c r="AS108" i="5"/>
  <c r="AR108" i="5" s="1"/>
  <c r="AQ108" i="5" s="1"/>
  <c r="AP108" i="5" s="1"/>
  <c r="AO108" i="5" s="1"/>
  <c r="AN108" i="5" s="1"/>
  <c r="AM108" i="5" s="1"/>
  <c r="AL108" i="5" s="1"/>
  <c r="G137" i="5"/>
  <c r="AU137" i="5"/>
  <c r="P137" i="5"/>
  <c r="Z137" i="5"/>
  <c r="Z84" i="5"/>
  <c r="G84" i="5"/>
  <c r="AU84" i="5"/>
  <c r="P84" i="5"/>
  <c r="R84" i="5" s="1"/>
  <c r="T84" i="5" s="1"/>
  <c r="R74" i="5"/>
  <c r="T74" i="5" s="1"/>
  <c r="AC74" i="5"/>
  <c r="AT128" i="5"/>
  <c r="AS128" i="5" s="1"/>
  <c r="AR128" i="5" s="1"/>
  <c r="AQ128" i="5" s="1"/>
  <c r="AP128" i="5" s="1"/>
  <c r="AO128" i="5" s="1"/>
  <c r="AN128" i="5" s="1"/>
  <c r="AM128" i="5" s="1"/>
  <c r="AL128" i="5" s="1"/>
  <c r="AT153" i="5"/>
  <c r="AS153" i="5"/>
  <c r="AR153" i="5" s="1"/>
  <c r="AQ153" i="5" s="1"/>
  <c r="AP153" i="5" s="1"/>
  <c r="AO153" i="5" s="1"/>
  <c r="AN153" i="5" s="1"/>
  <c r="AM153" i="5" s="1"/>
  <c r="AL153" i="5" s="1"/>
  <c r="J69" i="5"/>
  <c r="AF69" i="5"/>
  <c r="AC69" i="5"/>
  <c r="G102" i="5"/>
  <c r="AU102" i="5"/>
  <c r="P102" i="5"/>
  <c r="R102" i="5" s="1"/>
  <c r="T102" i="5" s="1"/>
  <c r="Z102" i="5"/>
  <c r="AS138" i="5"/>
  <c r="AR138" i="5" s="1"/>
  <c r="AQ138" i="5" s="1"/>
  <c r="AP138" i="5" s="1"/>
  <c r="AO138" i="5" s="1"/>
  <c r="AN138" i="5" s="1"/>
  <c r="AM138" i="5" s="1"/>
  <c r="AL138" i="5" s="1"/>
  <c r="AT138" i="5"/>
  <c r="AU30" i="5"/>
  <c r="Z30" i="5"/>
  <c r="G30" i="5"/>
  <c r="P30" i="5"/>
  <c r="AT165" i="5"/>
  <c r="AS165" i="5"/>
  <c r="AR165" i="5" s="1"/>
  <c r="AQ165" i="5" s="1"/>
  <c r="AP165" i="5" s="1"/>
  <c r="AO165" i="5" s="1"/>
  <c r="AN165" i="5" s="1"/>
  <c r="AM165" i="5" s="1"/>
  <c r="AL165" i="5" s="1"/>
  <c r="K159" i="5"/>
  <c r="AC159" i="5"/>
  <c r="AF159" i="5"/>
  <c r="AU26" i="5"/>
  <c r="P26" i="5"/>
  <c r="Z26" i="5"/>
  <c r="G26" i="5"/>
  <c r="J109" i="5"/>
  <c r="R109" i="5"/>
  <c r="T109" i="5" s="1"/>
  <c r="AF109" i="5"/>
  <c r="AC109" i="5"/>
  <c r="AT160" i="5"/>
  <c r="AS160" i="5" s="1"/>
  <c r="AR160" i="5" s="1"/>
  <c r="AQ160" i="5" s="1"/>
  <c r="AP160" i="5" s="1"/>
  <c r="AO160" i="5" s="1"/>
  <c r="AN160" i="5" s="1"/>
  <c r="AM160" i="5" s="1"/>
  <c r="AL160" i="5" s="1"/>
  <c r="R162" i="5"/>
  <c r="T162" i="5" s="1"/>
  <c r="AT152" i="5"/>
  <c r="AS152" i="5" s="1"/>
  <c r="AR152" i="5" s="1"/>
  <c r="AQ152" i="5" s="1"/>
  <c r="AP152" i="5" s="1"/>
  <c r="AO152" i="5" s="1"/>
  <c r="AN152" i="5" s="1"/>
  <c r="AM152" i="5" s="1"/>
  <c r="AL152" i="5" s="1"/>
  <c r="G73" i="5"/>
  <c r="Z73" i="5"/>
  <c r="AU73" i="5"/>
  <c r="P73" i="5"/>
  <c r="K120" i="5"/>
  <c r="AF120" i="5"/>
  <c r="AC120" i="5"/>
  <c r="K136" i="5"/>
  <c r="AF136" i="5"/>
  <c r="AC136" i="5"/>
  <c r="K111" i="5"/>
  <c r="AF111" i="5"/>
  <c r="AC111" i="5"/>
  <c r="AB111" i="5"/>
  <c r="AE111" i="5"/>
  <c r="K85" i="5"/>
  <c r="K153" i="5"/>
  <c r="AC153" i="5"/>
  <c r="AF153" i="5"/>
  <c r="AT119" i="5"/>
  <c r="AS119" i="5" s="1"/>
  <c r="AR119" i="5" s="1"/>
  <c r="AQ119" i="5" s="1"/>
  <c r="AP119" i="5" s="1"/>
  <c r="AO119" i="5" s="1"/>
  <c r="AN119" i="5" s="1"/>
  <c r="AM119" i="5" s="1"/>
  <c r="AL119" i="5" s="1"/>
  <c r="K99" i="5"/>
  <c r="AF99" i="5"/>
  <c r="AC99" i="5"/>
  <c r="K138" i="5"/>
  <c r="AF138" i="5"/>
  <c r="AC138" i="5"/>
  <c r="R101" i="5"/>
  <c r="T101" i="5" s="1"/>
  <c r="G129" i="5"/>
  <c r="Z129" i="5"/>
  <c r="AU129" i="5"/>
  <c r="P129" i="5"/>
  <c r="AF147" i="5"/>
  <c r="AB104" i="5"/>
  <c r="AA104" i="5"/>
  <c r="AE104" i="5" s="1"/>
  <c r="AH38" i="5"/>
  <c r="AH42" i="5"/>
  <c r="AH154" i="5"/>
  <c r="AA154" i="5" s="1"/>
  <c r="J91" i="5"/>
  <c r="AF91" i="5"/>
  <c r="AC91" i="5"/>
  <c r="R91" i="5"/>
  <c r="T91" i="5" s="1"/>
  <c r="AT23" i="5"/>
  <c r="AS23" i="5" s="1"/>
  <c r="AR23" i="5" s="1"/>
  <c r="AQ23" i="5" s="1"/>
  <c r="AP23" i="5" s="1"/>
  <c r="AO23" i="5" s="1"/>
  <c r="AN23" i="5" s="1"/>
  <c r="AM23" i="5" s="1"/>
  <c r="AL23" i="5" s="1"/>
  <c r="AT136" i="5"/>
  <c r="AS136" i="5" s="1"/>
  <c r="AR136" i="5" s="1"/>
  <c r="AQ136" i="5" s="1"/>
  <c r="AP136" i="5" s="1"/>
  <c r="AO136" i="5" s="1"/>
  <c r="AN136" i="5" s="1"/>
  <c r="AM136" i="5" s="1"/>
  <c r="AL136" i="5" s="1"/>
  <c r="AU62" i="5"/>
  <c r="G62" i="5"/>
  <c r="Z62" i="5"/>
  <c r="P62" i="5"/>
  <c r="R62" i="5" s="1"/>
  <c r="T62" i="5" s="1"/>
  <c r="AT74" i="5"/>
  <c r="AS74" i="5" s="1"/>
  <c r="AR74" i="5" s="1"/>
  <c r="AQ74" i="5" s="1"/>
  <c r="AP74" i="5" s="1"/>
  <c r="AO74" i="5" s="1"/>
  <c r="AN74" i="5" s="1"/>
  <c r="AM74" i="5" s="1"/>
  <c r="AL74" i="5" s="1"/>
  <c r="AT151" i="5"/>
  <c r="AS151" i="5" s="1"/>
  <c r="AR151" i="5" s="1"/>
  <c r="AQ151" i="5" s="1"/>
  <c r="AP151" i="5" s="1"/>
  <c r="AO151" i="5" s="1"/>
  <c r="AN151" i="5" s="1"/>
  <c r="AM151" i="5" s="1"/>
  <c r="AL151" i="5" s="1"/>
  <c r="AT52" i="5"/>
  <c r="AS52" i="5" s="1"/>
  <c r="AR52" i="5" s="1"/>
  <c r="AQ52" i="5" s="1"/>
  <c r="AP52" i="5" s="1"/>
  <c r="AO52" i="5" s="1"/>
  <c r="AN52" i="5" s="1"/>
  <c r="AM52" i="5" s="1"/>
  <c r="AL52" i="5" s="1"/>
  <c r="AS82" i="5"/>
  <c r="AR82" i="5" s="1"/>
  <c r="AQ82" i="5" s="1"/>
  <c r="AP82" i="5" s="1"/>
  <c r="AO82" i="5" s="1"/>
  <c r="AN82" i="5" s="1"/>
  <c r="AM82" i="5" s="1"/>
  <c r="AL82" i="5" s="1"/>
  <c r="AT82" i="5"/>
  <c r="AA105" i="5"/>
  <c r="AE105" i="5" s="1"/>
  <c r="AB105" i="5"/>
  <c r="AA53" i="5"/>
  <c r="AE53" i="5" s="1"/>
  <c r="AB53" i="5"/>
  <c r="AA96" i="5"/>
  <c r="AE96" i="5" s="1"/>
  <c r="AB96" i="5"/>
  <c r="AB72" i="5"/>
  <c r="AA72" i="5"/>
  <c r="AE72" i="5" s="1"/>
  <c r="AT120" i="5"/>
  <c r="AS120" i="5"/>
  <c r="AR120" i="5" s="1"/>
  <c r="AQ120" i="5" s="1"/>
  <c r="AP120" i="5" s="1"/>
  <c r="AO120" i="5" s="1"/>
  <c r="AN120" i="5" s="1"/>
  <c r="AM120" i="5" s="1"/>
  <c r="AL120" i="5" s="1"/>
  <c r="AU110" i="5"/>
  <c r="P110" i="5"/>
  <c r="G110" i="5"/>
  <c r="Z110" i="5"/>
  <c r="K23" i="5"/>
  <c r="R23" i="5"/>
  <c r="T23" i="5" s="1"/>
  <c r="AF23" i="5"/>
  <c r="AC23" i="5"/>
  <c r="AT76" i="5"/>
  <c r="AS76" i="5" s="1"/>
  <c r="AR76" i="5" s="1"/>
  <c r="AQ76" i="5" s="1"/>
  <c r="AP76" i="5" s="1"/>
  <c r="AO76" i="5" s="1"/>
  <c r="AN76" i="5" s="1"/>
  <c r="AM76" i="5" s="1"/>
  <c r="AL76" i="5" s="1"/>
  <c r="R156" i="5"/>
  <c r="T156" i="5" s="1"/>
  <c r="K145" i="5"/>
  <c r="AF145" i="5"/>
  <c r="AC145" i="5"/>
  <c r="R63" i="5"/>
  <c r="T63" i="5" s="1"/>
  <c r="J100" i="5"/>
  <c r="AT142" i="5"/>
  <c r="AS142" i="5" s="1"/>
  <c r="AR142" i="5" s="1"/>
  <c r="AQ142" i="5" s="1"/>
  <c r="AP142" i="5" s="1"/>
  <c r="AO142" i="5" s="1"/>
  <c r="AN142" i="5" s="1"/>
  <c r="AM142" i="5" s="1"/>
  <c r="AL142" i="5" s="1"/>
  <c r="AT90" i="5"/>
  <c r="AS90" i="5" s="1"/>
  <c r="AR90" i="5" s="1"/>
  <c r="AQ90" i="5" s="1"/>
  <c r="AP90" i="5" s="1"/>
  <c r="AO90" i="5" s="1"/>
  <c r="AN90" i="5" s="1"/>
  <c r="AM90" i="5" s="1"/>
  <c r="AL90" i="5" s="1"/>
  <c r="K119" i="5"/>
  <c r="AC119" i="5"/>
  <c r="AF119" i="5"/>
  <c r="J52" i="5"/>
  <c r="AC52" i="5"/>
  <c r="R52" i="5"/>
  <c r="T52" i="5" s="1"/>
  <c r="AF52" i="5"/>
  <c r="J82" i="5"/>
  <c r="AF82" i="5"/>
  <c r="AC82" i="5"/>
  <c r="G112" i="5"/>
  <c r="AU112" i="5"/>
  <c r="Z112" i="5"/>
  <c r="P112" i="5"/>
  <c r="K68" i="5"/>
  <c r="K101" i="5"/>
  <c r="AT147" i="5"/>
  <c r="AS147" i="5" s="1"/>
  <c r="AR147" i="5" s="1"/>
  <c r="AQ147" i="5" s="1"/>
  <c r="AP147" i="5" s="1"/>
  <c r="AO147" i="5" s="1"/>
  <c r="AN147" i="5" s="1"/>
  <c r="AM147" i="5" s="1"/>
  <c r="AL147" i="5" s="1"/>
  <c r="AA70" i="5"/>
  <c r="AE70" i="5" s="1"/>
  <c r="AB70" i="5"/>
  <c r="AB132" i="5"/>
  <c r="AA132" i="5"/>
  <c r="AE132" i="5" s="1"/>
  <c r="K152" i="5"/>
  <c r="AC152" i="5"/>
  <c r="AF152" i="5"/>
  <c r="G121" i="5"/>
  <c r="AU121" i="5"/>
  <c r="Z121" i="5"/>
  <c r="P121" i="5"/>
  <c r="G164" i="5"/>
  <c r="K164" i="5" s="1"/>
  <c r="AU164" i="5"/>
  <c r="Z164" i="5"/>
  <c r="Z75" i="5"/>
  <c r="G75" i="5"/>
  <c r="AU75" i="5"/>
  <c r="P75" i="5"/>
  <c r="AT91" i="5"/>
  <c r="AS91" i="5"/>
  <c r="AR91" i="5" s="1"/>
  <c r="AQ91" i="5" s="1"/>
  <c r="AP91" i="5" s="1"/>
  <c r="AO91" i="5" s="1"/>
  <c r="AN91" i="5" s="1"/>
  <c r="AM91" i="5" s="1"/>
  <c r="AL91" i="5" s="1"/>
  <c r="J93" i="5"/>
  <c r="AF93" i="5"/>
  <c r="R93" i="5"/>
  <c r="T93" i="5" s="1"/>
  <c r="AC93" i="5"/>
  <c r="R135" i="5"/>
  <c r="T135" i="5" s="1"/>
  <c r="AC135" i="5"/>
  <c r="K135" i="5"/>
  <c r="AF135" i="5"/>
  <c r="P161" i="5"/>
  <c r="R161" i="5" s="1"/>
  <c r="T161" i="5" s="1"/>
  <c r="AU161" i="5"/>
  <c r="G161" i="5"/>
  <c r="Z161" i="5"/>
  <c r="G94" i="5"/>
  <c r="Z94" i="5"/>
  <c r="AU94" i="5"/>
  <c r="P94" i="5"/>
  <c r="AU22" i="5"/>
  <c r="Z22" i="5"/>
  <c r="G22" i="5"/>
  <c r="D16" i="5"/>
  <c r="D19" i="5" s="1"/>
  <c r="P22" i="5"/>
  <c r="R22" i="5" s="1"/>
  <c r="T22" i="5" s="1"/>
  <c r="K156" i="5"/>
  <c r="AC156" i="5"/>
  <c r="AF156" i="5"/>
  <c r="J81" i="5"/>
  <c r="AC81" i="5"/>
  <c r="AF81" i="5"/>
  <c r="AB81" i="5"/>
  <c r="AT63" i="5"/>
  <c r="AS63" i="5" s="1"/>
  <c r="AR63" i="5" s="1"/>
  <c r="AQ63" i="5" s="1"/>
  <c r="AP63" i="5" s="1"/>
  <c r="AO63" i="5" s="1"/>
  <c r="AN63" i="5" s="1"/>
  <c r="AM63" i="5" s="1"/>
  <c r="AL63" i="5" s="1"/>
  <c r="R67" i="5"/>
  <c r="T67" i="5" s="1"/>
  <c r="R113" i="5"/>
  <c r="T113" i="5" s="1"/>
  <c r="K142" i="5"/>
  <c r="AF142" i="5"/>
  <c r="AC142" i="5"/>
  <c r="R90" i="5"/>
  <c r="T90" i="5" s="1"/>
  <c r="R142" i="5"/>
  <c r="T142" i="5" s="1"/>
  <c r="K127" i="5"/>
  <c r="AS68" i="5"/>
  <c r="AR68" i="5" s="1"/>
  <c r="AQ68" i="5" s="1"/>
  <c r="AP68" i="5" s="1"/>
  <c r="AO68" i="5" s="1"/>
  <c r="AN68" i="5" s="1"/>
  <c r="AM68" i="5" s="1"/>
  <c r="AL68" i="5" s="1"/>
  <c r="AT68" i="5"/>
  <c r="AT101" i="5"/>
  <c r="AS101" i="5" s="1"/>
  <c r="AR101" i="5" s="1"/>
  <c r="AQ101" i="5" s="1"/>
  <c r="AP101" i="5" s="1"/>
  <c r="AO101" i="5" s="1"/>
  <c r="AN101" i="5" s="1"/>
  <c r="AM101" i="5" s="1"/>
  <c r="AL101" i="5" s="1"/>
  <c r="K147" i="5"/>
  <c r="AC147" i="5"/>
  <c r="AB115" i="5"/>
  <c r="AA115" i="5"/>
  <c r="AE115" i="5" s="1"/>
  <c r="AB124" i="5"/>
  <c r="AA124" i="5"/>
  <c r="AE124" i="5" s="1"/>
  <c r="AB60" i="5"/>
  <c r="AA60" i="5"/>
  <c r="AE60" i="5" s="1"/>
  <c r="K80" i="5"/>
  <c r="AC80" i="5"/>
  <c r="AF80" i="5"/>
  <c r="K63" i="5"/>
  <c r="AC63" i="5"/>
  <c r="AF63" i="5"/>
  <c r="K103" i="5"/>
  <c r="AF103" i="5"/>
  <c r="AC103" i="5"/>
  <c r="AT134" i="5"/>
  <c r="AS134" i="5" s="1"/>
  <c r="AR134" i="5" s="1"/>
  <c r="AQ134" i="5" s="1"/>
  <c r="AP134" i="5" s="1"/>
  <c r="AO134" i="5" s="1"/>
  <c r="AN134" i="5" s="1"/>
  <c r="AM134" i="5" s="1"/>
  <c r="AL134" i="5" s="1"/>
  <c r="K154" i="5"/>
  <c r="AC154" i="5"/>
  <c r="AF154" i="5"/>
  <c r="AB154" i="5"/>
  <c r="AE154" i="5"/>
  <c r="AT135" i="5"/>
  <c r="AS135" i="5" s="1"/>
  <c r="AR135" i="5" s="1"/>
  <c r="AQ135" i="5" s="1"/>
  <c r="AP135" i="5" s="1"/>
  <c r="AO135" i="5" s="1"/>
  <c r="AN135" i="5" s="1"/>
  <c r="AM135" i="5" s="1"/>
  <c r="AL135" i="5" s="1"/>
  <c r="R122" i="5"/>
  <c r="T122" i="5" s="1"/>
  <c r="AT156" i="5"/>
  <c r="AS156" i="5"/>
  <c r="AR156" i="5" s="1"/>
  <c r="AQ156" i="5" s="1"/>
  <c r="AP156" i="5" s="1"/>
  <c r="AO156" i="5" s="1"/>
  <c r="AN156" i="5" s="1"/>
  <c r="AM156" i="5" s="1"/>
  <c r="AL156" i="5" s="1"/>
  <c r="R81" i="5"/>
  <c r="T81" i="5" s="1"/>
  <c r="AT145" i="5"/>
  <c r="AS145" i="5" s="1"/>
  <c r="AR145" i="5" s="1"/>
  <c r="AQ145" i="5" s="1"/>
  <c r="AP145" i="5" s="1"/>
  <c r="AO145" i="5" s="1"/>
  <c r="AN145" i="5" s="1"/>
  <c r="AM145" i="5" s="1"/>
  <c r="AL145" i="5" s="1"/>
  <c r="AT67" i="5"/>
  <c r="AS67" i="5" s="1"/>
  <c r="AR67" i="5" s="1"/>
  <c r="AQ67" i="5" s="1"/>
  <c r="AP67" i="5" s="1"/>
  <c r="AO67" i="5" s="1"/>
  <c r="AN67" i="5" s="1"/>
  <c r="AM67" i="5" s="1"/>
  <c r="AL67" i="5" s="1"/>
  <c r="AC100" i="5"/>
  <c r="AC151" i="5"/>
  <c r="K151" i="5"/>
  <c r="AF151" i="5"/>
  <c r="R130" i="5"/>
  <c r="T130" i="5" s="1"/>
  <c r="AR127" i="5"/>
  <c r="AQ127" i="5" s="1"/>
  <c r="AP127" i="5" s="1"/>
  <c r="AO127" i="5" s="1"/>
  <c r="AN127" i="5" s="1"/>
  <c r="AM127" i="5" s="1"/>
  <c r="AL127" i="5" s="1"/>
  <c r="AT127" i="5"/>
  <c r="AS127" i="5"/>
  <c r="R86" i="5"/>
  <c r="T86" i="5" s="1"/>
  <c r="AS118" i="5"/>
  <c r="AR118" i="5" s="1"/>
  <c r="AQ118" i="5" s="1"/>
  <c r="AP118" i="5" s="1"/>
  <c r="AO118" i="5" s="1"/>
  <c r="AN118" i="5" s="1"/>
  <c r="AM118" i="5" s="1"/>
  <c r="AL118" i="5" s="1"/>
  <c r="AT118" i="5"/>
  <c r="AF165" i="5"/>
  <c r="AC165" i="5"/>
  <c r="K165" i="5"/>
  <c r="AS159" i="5"/>
  <c r="AR159" i="5" s="1"/>
  <c r="AQ159" i="5" s="1"/>
  <c r="AP159" i="5" s="1"/>
  <c r="AO159" i="5" s="1"/>
  <c r="AN159" i="5" s="1"/>
  <c r="AM159" i="5" s="1"/>
  <c r="AL159" i="5" s="1"/>
  <c r="AT159" i="5"/>
  <c r="AB28" i="5"/>
  <c r="AA28" i="5"/>
  <c r="AE28" i="5" s="1"/>
  <c r="AT93" i="5"/>
  <c r="AS93" i="5"/>
  <c r="AR93" i="5" s="1"/>
  <c r="AQ93" i="5" s="1"/>
  <c r="AP93" i="5" s="1"/>
  <c r="AO93" i="5" s="1"/>
  <c r="AN93" i="5" s="1"/>
  <c r="AM93" i="5" s="1"/>
  <c r="AL93" i="5" s="1"/>
  <c r="G155" i="5"/>
  <c r="P155" i="5"/>
  <c r="Z155" i="5"/>
  <c r="AU155" i="5"/>
  <c r="AT95" i="5"/>
  <c r="AS95" i="5" s="1"/>
  <c r="AR95" i="5" s="1"/>
  <c r="AQ95" i="5"/>
  <c r="AP95" i="5" s="1"/>
  <c r="AO95" i="5" s="1"/>
  <c r="AN95" i="5" s="1"/>
  <c r="AM95" i="5" s="1"/>
  <c r="AL95" i="5" s="1"/>
  <c r="K126" i="5"/>
  <c r="G146" i="5"/>
  <c r="AU146" i="5"/>
  <c r="P146" i="5"/>
  <c r="Z146" i="5"/>
  <c r="K67" i="5"/>
  <c r="AC67" i="5"/>
  <c r="AF67" i="5"/>
  <c r="K113" i="5"/>
  <c r="AF113" i="5"/>
  <c r="AC113" i="5"/>
  <c r="J90" i="5"/>
  <c r="AC90" i="5"/>
  <c r="AF90" i="5"/>
  <c r="K130" i="5"/>
  <c r="AF130" i="5"/>
  <c r="AC130" i="5"/>
  <c r="K86" i="5"/>
  <c r="AC86" i="5"/>
  <c r="AB148" i="5"/>
  <c r="AA148" i="5"/>
  <c r="AE148" i="5" s="1"/>
  <c r="AB149" i="5"/>
  <c r="AA149" i="5"/>
  <c r="AE149" i="5" s="1"/>
  <c r="D15" i="5"/>
  <c r="C19" i="5" s="1"/>
  <c r="K144" i="5"/>
  <c r="AF144" i="5"/>
  <c r="R144" i="5"/>
  <c r="T144" i="5" s="1"/>
  <c r="AC144" i="5"/>
  <c r="AE144" i="5"/>
  <c r="AB144" i="5"/>
  <c r="R152" i="5"/>
  <c r="T152" i="5" s="1"/>
  <c r="K143" i="5"/>
  <c r="AF143" i="5"/>
  <c r="R143" i="5"/>
  <c r="T143" i="5" s="1"/>
  <c r="AC143" i="5"/>
  <c r="AT103" i="5"/>
  <c r="AS103" i="5" s="1"/>
  <c r="AR103" i="5" s="1"/>
  <c r="AQ103" i="5" s="1"/>
  <c r="AP103" i="5" s="1"/>
  <c r="AO103" i="5" s="1"/>
  <c r="AN103" i="5" s="1"/>
  <c r="AM103" i="5" s="1"/>
  <c r="AL103" i="5" s="1"/>
  <c r="K134" i="5"/>
  <c r="AT109" i="5"/>
  <c r="AS109" i="5" s="1"/>
  <c r="AR109" i="5" s="1"/>
  <c r="AQ109" i="5" s="1"/>
  <c r="AP109" i="5" s="1"/>
  <c r="AO109" i="5" s="1"/>
  <c r="AN109" i="5" s="1"/>
  <c r="AM109" i="5" s="1"/>
  <c r="AL109" i="5" s="1"/>
  <c r="AS50" i="5"/>
  <c r="AR50" i="5" s="1"/>
  <c r="AQ50" i="5" s="1"/>
  <c r="AP50" i="5" s="1"/>
  <c r="AO50" i="5" s="1"/>
  <c r="AN50" i="5" s="1"/>
  <c r="AM50" i="5" s="1"/>
  <c r="AL50" i="5" s="1"/>
  <c r="AT50" i="5"/>
  <c r="AT80" i="5"/>
  <c r="AS80" i="5" s="1"/>
  <c r="AR80" i="5" s="1"/>
  <c r="AQ80" i="5" s="1"/>
  <c r="AP80" i="5" s="1"/>
  <c r="AO80" i="5" s="1"/>
  <c r="AN80" i="5" s="1"/>
  <c r="AM80" i="5" s="1"/>
  <c r="AL80" i="5" s="1"/>
  <c r="K122" i="5"/>
  <c r="AF122" i="5"/>
  <c r="AC122" i="5"/>
  <c r="AB122" i="5"/>
  <c r="K160" i="5"/>
  <c r="AF160" i="5"/>
  <c r="AC160" i="5"/>
  <c r="AC108" i="5"/>
  <c r="R108" i="5"/>
  <c r="T108" i="5" s="1"/>
  <c r="AF108" i="5"/>
  <c r="K95" i="5"/>
  <c r="R95" i="5"/>
  <c r="T95" i="5" s="1"/>
  <c r="AF95" i="5"/>
  <c r="AC95" i="5"/>
  <c r="AR85" i="5"/>
  <c r="AQ85" i="5" s="1"/>
  <c r="AP85" i="5" s="1"/>
  <c r="AO85" i="5" s="1"/>
  <c r="AN85" i="5" s="1"/>
  <c r="AM85" i="5" s="1"/>
  <c r="AL85" i="5" s="1"/>
  <c r="AT85" i="5"/>
  <c r="AS85" i="5" s="1"/>
  <c r="J128" i="5"/>
  <c r="AC128" i="5"/>
  <c r="R128" i="5"/>
  <c r="T128" i="5" s="1"/>
  <c r="AF128" i="5"/>
  <c r="AT143" i="5"/>
  <c r="AS143" i="5"/>
  <c r="AR143" i="5" s="1"/>
  <c r="AQ143" i="5" s="1"/>
  <c r="AP143" i="5" s="1"/>
  <c r="AO143" i="5" s="1"/>
  <c r="AN143" i="5" s="1"/>
  <c r="AM143" i="5" s="1"/>
  <c r="AL143" i="5" s="1"/>
  <c r="AS130" i="5"/>
  <c r="AT130" i="5"/>
  <c r="AR130" i="5"/>
  <c r="AQ130" i="5" s="1"/>
  <c r="AP130" i="5" s="1"/>
  <c r="AO130" i="5" s="1"/>
  <c r="AN130" i="5" s="1"/>
  <c r="AM130" i="5" s="1"/>
  <c r="AL130" i="5" s="1"/>
  <c r="Z35" i="5"/>
  <c r="G35" i="5"/>
  <c r="AU35" i="5"/>
  <c r="P35" i="5"/>
  <c r="AT99" i="5"/>
  <c r="AS99" i="5" s="1"/>
  <c r="AR99" i="5" s="1"/>
  <c r="AQ99" i="5" s="1"/>
  <c r="AP99" i="5" s="1"/>
  <c r="AO99" i="5" s="1"/>
  <c r="AN99" i="5" s="1"/>
  <c r="AM99" i="5" s="1"/>
  <c r="AL99" i="5" s="1"/>
  <c r="R127" i="5"/>
  <c r="T127" i="5" s="1"/>
  <c r="AT86" i="5"/>
  <c r="AS86" i="5" s="1"/>
  <c r="AR86" i="5" s="1"/>
  <c r="AQ86" i="5" s="1"/>
  <c r="AP86" i="5" s="1"/>
  <c r="AO86" i="5" s="1"/>
  <c r="AN86" i="5" s="1"/>
  <c r="AM86" i="5" s="1"/>
  <c r="AL86" i="5" s="1"/>
  <c r="J118" i="5"/>
  <c r="R118" i="5"/>
  <c r="T118" i="5" s="1"/>
  <c r="R159" i="5"/>
  <c r="T159" i="5" s="1"/>
  <c r="AT167" i="5"/>
  <c r="AS167" i="5" s="1"/>
  <c r="AR167" i="5" s="1"/>
  <c r="AQ167" i="5" s="1"/>
  <c r="AP167" i="5" s="1"/>
  <c r="AO167" i="5" s="1"/>
  <c r="AN167" i="5" s="1"/>
  <c r="AM167" i="5" s="1"/>
  <c r="AL167" i="5" s="1"/>
  <c r="K167" i="5"/>
  <c r="AC167" i="5"/>
  <c r="AF167" i="5"/>
  <c r="O168" i="8"/>
  <c r="O3" i="9"/>
  <c r="O2" i="9"/>
  <c r="O1" i="9"/>
  <c r="O6" i="9"/>
  <c r="O5" i="9"/>
  <c r="O4" i="9"/>
  <c r="AJ163" i="5"/>
  <c r="AI163" i="5"/>
  <c r="AK163" i="5"/>
  <c r="K163" i="5"/>
  <c r="AC163" i="5"/>
  <c r="AF163" i="5"/>
  <c r="AT162" i="5"/>
  <c r="AS162" i="5" s="1"/>
  <c r="AR162" i="5" s="1"/>
  <c r="AQ162" i="5" s="1"/>
  <c r="AP162" i="5" s="1"/>
  <c r="AO162" i="5" s="1"/>
  <c r="AN162" i="5" s="1"/>
  <c r="AM162" i="5" s="1"/>
  <c r="AL162" i="5" s="1"/>
  <c r="K162" i="5"/>
  <c r="AC162" i="5"/>
  <c r="AF162" i="5"/>
  <c r="AF164" i="5"/>
  <c r="C16" i="8"/>
  <c r="D18" i="8" s="1"/>
  <c r="O164" i="8"/>
  <c r="O160" i="8"/>
  <c r="O162" i="8"/>
  <c r="O103" i="8"/>
  <c r="O112" i="8"/>
  <c r="O149" i="8"/>
  <c r="O125" i="8"/>
  <c r="O104" i="8"/>
  <c r="O135" i="8"/>
  <c r="O141" i="8"/>
  <c r="O117" i="8"/>
  <c r="O106" i="8"/>
  <c r="O124" i="8"/>
  <c r="O158" i="8"/>
  <c r="O159" i="8"/>
  <c r="O111" i="8"/>
  <c r="O146" i="8"/>
  <c r="O155" i="8"/>
  <c r="O152" i="8"/>
  <c r="O153" i="8"/>
  <c r="O150" i="8"/>
  <c r="O157" i="8"/>
  <c r="O154" i="8"/>
  <c r="O156" i="8"/>
  <c r="O121" i="8"/>
  <c r="O143" i="8"/>
  <c r="O115" i="8"/>
  <c r="O101" i="8"/>
  <c r="O102" i="8"/>
  <c r="C15" i="8"/>
  <c r="O137" i="8"/>
  <c r="O139" i="8"/>
  <c r="O133" i="8"/>
  <c r="O100" i="8"/>
  <c r="O131" i="8"/>
  <c r="O126" i="8"/>
  <c r="O120" i="8"/>
  <c r="O118" i="8"/>
  <c r="O122" i="8"/>
  <c r="O138" i="8"/>
  <c r="O127" i="8"/>
  <c r="O105" i="8"/>
  <c r="O108" i="8"/>
  <c r="O128" i="8"/>
  <c r="O144" i="8"/>
  <c r="O147" i="8"/>
  <c r="O114" i="8"/>
  <c r="O140" i="8"/>
  <c r="O110" i="8"/>
  <c r="O107" i="8"/>
  <c r="O113" i="8"/>
  <c r="O130" i="8"/>
  <c r="O134" i="8"/>
  <c r="O119" i="8"/>
  <c r="O116" i="8"/>
  <c r="O132" i="8"/>
  <c r="O166" i="8"/>
  <c r="O148" i="8"/>
  <c r="O123" i="8"/>
  <c r="O129" i="8"/>
  <c r="O136" i="8"/>
  <c r="O109" i="8"/>
  <c r="O151" i="8"/>
  <c r="O142" i="8"/>
  <c r="O145" i="8"/>
  <c r="K160" i="8"/>
  <c r="T68" i="5"/>
  <c r="C11" i="5"/>
  <c r="C12" i="5"/>
  <c r="Q195" i="9" l="1"/>
  <c r="O324" i="9"/>
  <c r="AJ49" i="5"/>
  <c r="AK49" i="5"/>
  <c r="AI49" i="5"/>
  <c r="AH49" i="5" s="1"/>
  <c r="AJ64" i="5"/>
  <c r="AI64" i="5"/>
  <c r="AH64" i="5" s="1"/>
  <c r="AK64" i="5"/>
  <c r="AI131" i="5"/>
  <c r="AK131" i="5"/>
  <c r="AJ131" i="5"/>
  <c r="AJ123" i="5"/>
  <c r="AK123" i="5"/>
  <c r="AI123" i="5"/>
  <c r="AI77" i="5"/>
  <c r="AH77" i="5" s="1"/>
  <c r="AK77" i="5"/>
  <c r="AJ77" i="5"/>
  <c r="AI157" i="5"/>
  <c r="AH157" i="5" s="1"/>
  <c r="AK157" i="5"/>
  <c r="AJ157" i="5"/>
  <c r="AJ31" i="5"/>
  <c r="AI31" i="5"/>
  <c r="AK31" i="5"/>
  <c r="AJ97" i="5"/>
  <c r="AI97" i="5"/>
  <c r="AK97" i="5"/>
  <c r="AJ37" i="5"/>
  <c r="AI37" i="5"/>
  <c r="AK37" i="5"/>
  <c r="AI141" i="5"/>
  <c r="AJ141" i="5"/>
  <c r="AK141" i="5"/>
  <c r="AJ79" i="5"/>
  <c r="AH79" i="5" s="1"/>
  <c r="AK79" i="5"/>
  <c r="AI79" i="5"/>
  <c r="AT78" i="5"/>
  <c r="AS78" i="5" s="1"/>
  <c r="AR78" i="5" s="1"/>
  <c r="AQ78" i="5" s="1"/>
  <c r="AP78" i="5" s="1"/>
  <c r="AO78" i="5" s="1"/>
  <c r="AN78" i="5" s="1"/>
  <c r="AM78" i="5" s="1"/>
  <c r="AL78" i="5" s="1"/>
  <c r="AA56" i="5"/>
  <c r="AE56" i="5" s="1"/>
  <c r="AB56" i="5"/>
  <c r="AJ83" i="5"/>
  <c r="AK83" i="5"/>
  <c r="AI83" i="5"/>
  <c r="O162" i="9"/>
  <c r="R121" i="5"/>
  <c r="T121" i="5" s="1"/>
  <c r="R112" i="5"/>
  <c r="T112" i="5" s="1"/>
  <c r="AH92" i="5"/>
  <c r="AC27" i="5"/>
  <c r="AA25" i="5"/>
  <c r="AE25" i="5" s="1"/>
  <c r="AC140" i="5"/>
  <c r="R140" i="5"/>
  <c r="T140" i="5" s="1"/>
  <c r="AC125" i="5"/>
  <c r="R125" i="5"/>
  <c r="T125" i="5" s="1"/>
  <c r="AJ58" i="5"/>
  <c r="AK58" i="5"/>
  <c r="AI58" i="5"/>
  <c r="AK87" i="5"/>
  <c r="AJ87" i="5"/>
  <c r="AI87" i="5"/>
  <c r="R126" i="5"/>
  <c r="T126" i="5" s="1"/>
  <c r="AH69" i="5"/>
  <c r="AO133" i="5"/>
  <c r="AN133" i="5"/>
  <c r="AM133" i="5" s="1"/>
  <c r="AL133" i="5" s="1"/>
  <c r="AT133" i="5"/>
  <c r="AS133" i="5"/>
  <c r="AR133" i="5" s="1"/>
  <c r="AQ133" i="5" s="1"/>
  <c r="AP133" i="5" s="1"/>
  <c r="AH33" i="5"/>
  <c r="AT140" i="5"/>
  <c r="AS140" i="5"/>
  <c r="AR140" i="5" s="1"/>
  <c r="AQ140" i="5" s="1"/>
  <c r="AP140" i="5" s="1"/>
  <c r="AO140" i="5" s="1"/>
  <c r="AN140" i="5" s="1"/>
  <c r="AM140" i="5" s="1"/>
  <c r="AL140" i="5" s="1"/>
  <c r="AT125" i="5"/>
  <c r="AS125" i="5" s="1"/>
  <c r="AR125" i="5" s="1"/>
  <c r="AQ125" i="5" s="1"/>
  <c r="AP125" i="5" s="1"/>
  <c r="AO125" i="5" s="1"/>
  <c r="AN125" i="5" s="1"/>
  <c r="AM125" i="5" s="1"/>
  <c r="AL125" i="5" s="1"/>
  <c r="AI65" i="5"/>
  <c r="AK65" i="5"/>
  <c r="AJ65" i="5"/>
  <c r="AH48" i="5"/>
  <c r="K140" i="5"/>
  <c r="AF140" i="5"/>
  <c r="K65" i="5"/>
  <c r="AK40" i="5"/>
  <c r="AJ40" i="5"/>
  <c r="AI40" i="5"/>
  <c r="AJ117" i="5"/>
  <c r="AI117" i="5"/>
  <c r="AK117" i="5"/>
  <c r="AA29" i="5"/>
  <c r="AE29" i="5" s="1"/>
  <c r="AB29" i="5"/>
  <c r="AK44" i="5"/>
  <c r="AI44" i="5"/>
  <c r="AH44" i="5" s="1"/>
  <c r="AJ44" i="5"/>
  <c r="AJ43" i="5"/>
  <c r="AH43" i="5" s="1"/>
  <c r="AI43" i="5"/>
  <c r="AK43" i="5"/>
  <c r="AC126" i="5"/>
  <c r="AC164" i="5"/>
  <c r="AB106" i="5"/>
  <c r="AA106" i="5"/>
  <c r="AE106" i="5" s="1"/>
  <c r="AF27" i="5"/>
  <c r="R27" i="5"/>
  <c r="T27" i="5" s="1"/>
  <c r="K125" i="5"/>
  <c r="AF125" i="5"/>
  <c r="AJ88" i="5"/>
  <c r="AI88" i="5"/>
  <c r="AH88" i="5" s="1"/>
  <c r="AK88" i="5"/>
  <c r="AA32" i="5"/>
  <c r="AE32" i="5" s="1"/>
  <c r="AJ139" i="5"/>
  <c r="AI139" i="5"/>
  <c r="AK139" i="5"/>
  <c r="AA150" i="5"/>
  <c r="AE150" i="5" s="1"/>
  <c r="AB150" i="5"/>
  <c r="R73" i="5"/>
  <c r="T73" i="5" s="1"/>
  <c r="AH113" i="5"/>
  <c r="K58" i="5"/>
  <c r="R58" i="5"/>
  <c r="T58" i="5" s="1"/>
  <c r="AC58" i="5"/>
  <c r="AT27" i="5"/>
  <c r="AS27" i="5" s="1"/>
  <c r="AR27" i="5"/>
  <c r="AQ27" i="5" s="1"/>
  <c r="AP27" i="5" s="1"/>
  <c r="AO27" i="5" s="1"/>
  <c r="AN27" i="5" s="1"/>
  <c r="AM27" i="5" s="1"/>
  <c r="AL27" i="5" s="1"/>
  <c r="K40" i="5"/>
  <c r="AC40" i="5"/>
  <c r="AF40" i="5"/>
  <c r="AH21" i="5"/>
  <c r="O166" i="5"/>
  <c r="AI166" i="5"/>
  <c r="AJ166" i="5"/>
  <c r="AK166" i="5"/>
  <c r="O115" i="9"/>
  <c r="O433" i="9"/>
  <c r="O329" i="9"/>
  <c r="Q199" i="9"/>
  <c r="O269" i="9"/>
  <c r="P306" i="9"/>
  <c r="Q80" i="9"/>
  <c r="O337" i="9"/>
  <c r="O43" i="9"/>
  <c r="O57" i="9"/>
  <c r="O272" i="9"/>
  <c r="Q426" i="9"/>
  <c r="Q182" i="9"/>
  <c r="O7" i="9"/>
  <c r="E6" i="9" s="1"/>
  <c r="E9" i="9" s="1"/>
  <c r="E10" i="9" s="1"/>
  <c r="O48" i="9"/>
  <c r="O409" i="9"/>
  <c r="O330" i="9"/>
  <c r="O444" i="9"/>
  <c r="Q356" i="9"/>
  <c r="O84" i="9"/>
  <c r="O441" i="9"/>
  <c r="O80" i="9"/>
  <c r="Q408" i="9"/>
  <c r="Q238" i="9"/>
  <c r="Q227" i="9"/>
  <c r="O188" i="9"/>
  <c r="O322" i="9"/>
  <c r="O434" i="9"/>
  <c r="O38" i="9"/>
  <c r="Q311" i="9"/>
  <c r="Q139" i="9"/>
  <c r="Q412" i="9"/>
  <c r="O421" i="9"/>
  <c r="O287" i="9"/>
  <c r="O429" i="9"/>
  <c r="Q198" i="9"/>
  <c r="Q431" i="9"/>
  <c r="Q164" i="9"/>
  <c r="Q190" i="9"/>
  <c r="Q386" i="9"/>
  <c r="Q428" i="9"/>
  <c r="O356" i="9"/>
  <c r="O354" i="9"/>
  <c r="O383" i="9"/>
  <c r="Q233" i="9"/>
  <c r="Q404" i="9"/>
  <c r="Q163" i="9"/>
  <c r="P43" i="9"/>
  <c r="O181" i="9"/>
  <c r="O340" i="9"/>
  <c r="O416" i="9"/>
  <c r="O410" i="9"/>
  <c r="O126" i="9"/>
  <c r="O225" i="9"/>
  <c r="O243" i="9"/>
  <c r="O189" i="9"/>
  <c r="O167" i="9"/>
  <c r="O318" i="9"/>
  <c r="O193" i="9"/>
  <c r="O455" i="9"/>
  <c r="O91" i="9"/>
  <c r="O395" i="9"/>
  <c r="O420" i="9"/>
  <c r="O404" i="9"/>
  <c r="O30" i="9"/>
  <c r="O52" i="9"/>
  <c r="O288" i="9"/>
  <c r="O387" i="9"/>
  <c r="O169" i="9"/>
  <c r="O107" i="9"/>
  <c r="O104" i="9"/>
  <c r="O432" i="9"/>
  <c r="O305" i="9"/>
  <c r="O174" i="9"/>
  <c r="O350" i="9"/>
  <c r="O81" i="9"/>
  <c r="O170" i="9"/>
  <c r="O194" i="9"/>
  <c r="O177" i="9"/>
  <c r="O86" i="9"/>
  <c r="O137" i="9"/>
  <c r="O143" i="9"/>
  <c r="O257" i="9"/>
  <c r="O120" i="9"/>
  <c r="O153" i="9"/>
  <c r="O245" i="9"/>
  <c r="Q402" i="9"/>
  <c r="Q305" i="9"/>
  <c r="Q411" i="9"/>
  <c r="Q45" i="9"/>
  <c r="O62" i="9"/>
  <c r="O284" i="9"/>
  <c r="O312" i="9"/>
  <c r="O198" i="9"/>
  <c r="O267" i="9"/>
  <c r="P81" i="9"/>
  <c r="O49" i="9"/>
  <c r="O33" i="9"/>
  <c r="O385" i="9"/>
  <c r="O22" i="9"/>
  <c r="O295" i="9"/>
  <c r="O252" i="9"/>
  <c r="O339" i="9"/>
  <c r="O208" i="9"/>
  <c r="O445" i="9"/>
  <c r="O317" i="9"/>
  <c r="O376" i="9"/>
  <c r="O139" i="9"/>
  <c r="O392" i="9"/>
  <c r="O325" i="9"/>
  <c r="O186" i="9"/>
  <c r="O136" i="9"/>
  <c r="O125" i="9"/>
  <c r="O448" i="9"/>
  <c r="O232" i="9"/>
  <c r="O431" i="9"/>
  <c r="O60" i="9"/>
  <c r="O235" i="9"/>
  <c r="O377" i="9"/>
  <c r="O102" i="9"/>
  <c r="Q359" i="9"/>
  <c r="Q132" i="9"/>
  <c r="Q252" i="9"/>
  <c r="P44" i="9"/>
  <c r="O46" i="9"/>
  <c r="O236" i="9"/>
  <c r="O113" i="9"/>
  <c r="O54" i="9"/>
  <c r="O93" i="9"/>
  <c r="O71" i="9"/>
  <c r="O197" i="9"/>
  <c r="O121" i="9"/>
  <c r="O94" i="9"/>
  <c r="O74" i="9"/>
  <c r="O147" i="9"/>
  <c r="O218" i="9"/>
  <c r="O42" i="9"/>
  <c r="O381" i="9"/>
  <c r="O449" i="9"/>
  <c r="O304" i="9"/>
  <c r="O323" i="9"/>
  <c r="O380" i="9"/>
  <c r="O255" i="9"/>
  <c r="O263" i="9"/>
  <c r="O349" i="9"/>
  <c r="O146" i="9"/>
  <c r="O438" i="9"/>
  <c r="O101" i="9"/>
  <c r="O157" i="9"/>
  <c r="O202" i="9"/>
  <c r="O240" i="9"/>
  <c r="O111" i="9"/>
  <c r="O461" i="9"/>
  <c r="O191" i="9"/>
  <c r="O90" i="9"/>
  <c r="O108" i="9"/>
  <c r="O268" i="9"/>
  <c r="O254" i="9"/>
  <c r="O173" i="9"/>
  <c r="O229" i="9"/>
  <c r="O34" i="9"/>
  <c r="O100" i="9"/>
  <c r="O347" i="9"/>
  <c r="O187" i="9"/>
  <c r="O363" i="9"/>
  <c r="O238" i="9"/>
  <c r="O297" i="9"/>
  <c r="O110" i="9"/>
  <c r="O361" i="9"/>
  <c r="O366" i="9"/>
  <c r="O76" i="9"/>
  <c r="O316" i="9"/>
  <c r="O407" i="9"/>
  <c r="O264" i="9"/>
  <c r="O458" i="9"/>
  <c r="O196" i="9"/>
  <c r="O331" i="9"/>
  <c r="O190" i="9"/>
  <c r="O411" i="9"/>
  <c r="O79" i="9"/>
  <c r="O246" i="9"/>
  <c r="O36" i="9"/>
  <c r="O150" i="9"/>
  <c r="O132" i="9"/>
  <c r="O200" i="9"/>
  <c r="O70" i="9"/>
  <c r="Q307" i="9"/>
  <c r="Q210" i="9"/>
  <c r="Q28" i="9"/>
  <c r="O228" i="9"/>
  <c r="O95" i="9"/>
  <c r="O276" i="9"/>
  <c r="O348" i="9"/>
  <c r="O217" i="9"/>
  <c r="O298" i="9"/>
  <c r="O61" i="9"/>
  <c r="O358" i="9"/>
  <c r="O369" i="9"/>
  <c r="O88" i="9"/>
  <c r="O370" i="9"/>
  <c r="O56" i="9"/>
  <c r="O233" i="9"/>
  <c r="O286" i="9"/>
  <c r="O92" i="9"/>
  <c r="O172" i="9"/>
  <c r="O283" i="9"/>
  <c r="O435" i="9"/>
  <c r="O450" i="9"/>
  <c r="O364" i="9"/>
  <c r="O165" i="9"/>
  <c r="O426" i="9"/>
  <c r="O158" i="9"/>
  <c r="O195" i="9"/>
  <c r="O134" i="9"/>
  <c r="O69" i="9"/>
  <c r="O275" i="9"/>
  <c r="O25" i="9"/>
  <c r="O397" i="9"/>
  <c r="O262" i="9"/>
  <c r="O310" i="9"/>
  <c r="O443" i="9"/>
  <c r="O207" i="9"/>
  <c r="O398" i="9"/>
  <c r="O59" i="9"/>
  <c r="O122" i="9"/>
  <c r="O97" i="9"/>
  <c r="O332" i="9"/>
  <c r="O127" i="9"/>
  <c r="O230" i="9"/>
  <c r="O346" i="9"/>
  <c r="O123" i="9"/>
  <c r="O118" i="9"/>
  <c r="O27" i="9"/>
  <c r="O72" i="9"/>
  <c r="O427" i="9"/>
  <c r="O171" i="9"/>
  <c r="O353" i="9"/>
  <c r="O28" i="9"/>
  <c r="O291" i="9"/>
  <c r="O301" i="9"/>
  <c r="O119" i="9"/>
  <c r="O439" i="9"/>
  <c r="O396" i="9"/>
  <c r="O371" i="9"/>
  <c r="O128" i="9"/>
  <c r="O390" i="9"/>
  <c r="O436" i="9"/>
  <c r="O294" i="9"/>
  <c r="O216" i="9"/>
  <c r="O406" i="9"/>
  <c r="O382" i="9"/>
  <c r="O253" i="9"/>
  <c r="O290" i="9"/>
  <c r="O117" i="9"/>
  <c r="O242" i="9"/>
  <c r="O296" i="9"/>
  <c r="O26" i="9"/>
  <c r="O175" i="9"/>
  <c r="O249" i="9"/>
  <c r="O351" i="9"/>
  <c r="O384" i="9"/>
  <c r="O124" i="9"/>
  <c r="O130" i="9"/>
  <c r="O456" i="9"/>
  <c r="O21" i="9"/>
  <c r="O311" i="9"/>
  <c r="O244" i="9"/>
  <c r="O142" i="9"/>
  <c r="O83" i="9"/>
  <c r="O149" i="9"/>
  <c r="O58" i="9"/>
  <c r="O47" i="9"/>
  <c r="O352" i="9"/>
  <c r="O300" i="9"/>
  <c r="O378" i="9"/>
  <c r="O145" i="9"/>
  <c r="O417" i="9"/>
  <c r="O140" i="9"/>
  <c r="O452" i="9"/>
  <c r="O251" i="9"/>
  <c r="O357" i="9"/>
  <c r="O204" i="9"/>
  <c r="O168" i="9"/>
  <c r="O405" i="9"/>
  <c r="O164" i="9"/>
  <c r="O302" i="9"/>
  <c r="O342" i="9"/>
  <c r="O424" i="9"/>
  <c r="O131" i="9"/>
  <c r="O440" i="9"/>
  <c r="O299" i="9"/>
  <c r="O166" i="9"/>
  <c r="O222" i="9"/>
  <c r="O365" i="9"/>
  <c r="O239" i="9"/>
  <c r="O75" i="9"/>
  <c r="O35" i="9"/>
  <c r="O423" i="9"/>
  <c r="O419" i="9"/>
  <c r="O250" i="9"/>
  <c r="O336" i="9"/>
  <c r="O462" i="9"/>
  <c r="O155" i="9"/>
  <c r="O256" i="9"/>
  <c r="O277" i="9"/>
  <c r="O259" i="9"/>
  <c r="O442" i="9"/>
  <c r="O308" i="9"/>
  <c r="O159" i="9"/>
  <c r="O457" i="9"/>
  <c r="O460" i="9"/>
  <c r="O271" i="9"/>
  <c r="O23" i="9"/>
  <c r="O408" i="9"/>
  <c r="O51" i="9"/>
  <c r="O234" i="9"/>
  <c r="O274" i="9"/>
  <c r="O152" i="9"/>
  <c r="O281" i="9"/>
  <c r="O215" i="9"/>
  <c r="O400" i="9"/>
  <c r="O67" i="9"/>
  <c r="O282" i="9"/>
  <c r="O428" i="9"/>
  <c r="O227" i="9"/>
  <c r="O182" i="9"/>
  <c r="O53" i="9"/>
  <c r="O334" i="9"/>
  <c r="O85" i="9"/>
  <c r="O265" i="9"/>
  <c r="O63" i="9"/>
  <c r="O156" i="9"/>
  <c r="C16" i="5"/>
  <c r="D18" i="5" s="1"/>
  <c r="O162" i="5"/>
  <c r="O125" i="5"/>
  <c r="O165" i="5"/>
  <c r="O22" i="5"/>
  <c r="O26" i="5"/>
  <c r="O142" i="5"/>
  <c r="O133" i="5"/>
  <c r="O145" i="5"/>
  <c r="O24" i="5"/>
  <c r="O42" i="5"/>
  <c r="O84" i="5"/>
  <c r="O54" i="5"/>
  <c r="O95" i="5"/>
  <c r="O94" i="5"/>
  <c r="O154" i="5"/>
  <c r="O55" i="5"/>
  <c r="O71" i="5"/>
  <c r="C15" i="5"/>
  <c r="O112" i="5"/>
  <c r="O88" i="5"/>
  <c r="O97" i="5"/>
  <c r="O111" i="5"/>
  <c r="O134" i="5"/>
  <c r="O105" i="5"/>
  <c r="O51" i="5"/>
  <c r="O64" i="5"/>
  <c r="O151" i="5"/>
  <c r="O158" i="5"/>
  <c r="O91" i="5"/>
  <c r="O70" i="5"/>
  <c r="O47" i="5"/>
  <c r="O139" i="5"/>
  <c r="O124" i="5"/>
  <c r="O69" i="5"/>
  <c r="O117" i="5"/>
  <c r="O108" i="5"/>
  <c r="O101" i="5"/>
  <c r="O143" i="5"/>
  <c r="O45" i="5"/>
  <c r="O49" i="5"/>
  <c r="O87" i="5"/>
  <c r="O150" i="5"/>
  <c r="O167" i="5"/>
  <c r="O102" i="5"/>
  <c r="O156" i="5"/>
  <c r="O137" i="5"/>
  <c r="O43" i="5"/>
  <c r="O153" i="5"/>
  <c r="O144" i="5"/>
  <c r="O92" i="5"/>
  <c r="O126" i="5"/>
  <c r="O140" i="5"/>
  <c r="O147" i="5"/>
  <c r="O25" i="5"/>
  <c r="O149" i="5"/>
  <c r="O73" i="5"/>
  <c r="O65" i="5"/>
  <c r="O141" i="5"/>
  <c r="O46" i="5"/>
  <c r="O61" i="5"/>
  <c r="O59" i="5"/>
  <c r="O130" i="5"/>
  <c r="O104" i="5"/>
  <c r="O56" i="5"/>
  <c r="O109" i="5"/>
  <c r="O75" i="5"/>
  <c r="O44" i="5"/>
  <c r="O40" i="5"/>
  <c r="O118" i="5"/>
  <c r="O99" i="5"/>
  <c r="O23" i="5"/>
  <c r="O122" i="5"/>
  <c r="O152" i="5"/>
  <c r="O72" i="5"/>
  <c r="O161" i="5"/>
  <c r="O123" i="5"/>
  <c r="O113" i="5"/>
  <c r="O159" i="5"/>
  <c r="O128" i="5"/>
  <c r="O157" i="5"/>
  <c r="O100" i="5"/>
  <c r="O114" i="5"/>
  <c r="O127" i="5"/>
  <c r="O138" i="5"/>
  <c r="O80" i="5"/>
  <c r="O107" i="5"/>
  <c r="O60" i="5"/>
  <c r="O163" i="5"/>
  <c r="O57" i="5"/>
  <c r="O89" i="5"/>
  <c r="O83" i="5"/>
  <c r="O136" i="5"/>
  <c r="O110" i="5"/>
  <c r="O98" i="5"/>
  <c r="O106" i="5"/>
  <c r="O63" i="5"/>
  <c r="O160" i="5"/>
  <c r="O62" i="5"/>
  <c r="O93" i="5"/>
  <c r="O164" i="5"/>
  <c r="O96" i="5"/>
  <c r="O48" i="5"/>
  <c r="O58" i="5"/>
  <c r="O120" i="5"/>
  <c r="O74" i="5"/>
  <c r="O121" i="5"/>
  <c r="O135" i="5"/>
  <c r="O148" i="5"/>
  <c r="O155" i="5"/>
  <c r="O116" i="5"/>
  <c r="O131" i="5"/>
  <c r="O129" i="5"/>
  <c r="O115" i="5"/>
  <c r="O132" i="5"/>
  <c r="O41" i="5"/>
  <c r="O38" i="5"/>
  <c r="O119" i="5"/>
  <c r="O39" i="5"/>
  <c r="O146" i="5"/>
  <c r="O50" i="5"/>
  <c r="O103" i="5"/>
  <c r="O21" i="5"/>
  <c r="O90" i="5"/>
  <c r="AI95" i="5"/>
  <c r="AK95" i="5"/>
  <c r="AJ95" i="5"/>
  <c r="AJ67" i="5"/>
  <c r="AI67" i="5"/>
  <c r="AK67" i="5"/>
  <c r="AI127" i="5"/>
  <c r="AH127" i="5" s="1"/>
  <c r="AK127" i="5"/>
  <c r="AJ127" i="5"/>
  <c r="AI68" i="5"/>
  <c r="AK68" i="5"/>
  <c r="AJ68" i="5"/>
  <c r="AI130" i="5"/>
  <c r="AJ130" i="5"/>
  <c r="AK130" i="5"/>
  <c r="AK109" i="5"/>
  <c r="AJ109" i="5"/>
  <c r="AI109" i="5"/>
  <c r="AH109" i="5" s="1"/>
  <c r="AI145" i="5"/>
  <c r="AJ145" i="5"/>
  <c r="AK145" i="5"/>
  <c r="AI103" i="5"/>
  <c r="AJ103" i="5"/>
  <c r="AK103" i="5"/>
  <c r="AI99" i="5"/>
  <c r="AK99" i="5"/>
  <c r="AJ99" i="5"/>
  <c r="AK85" i="5"/>
  <c r="AI85" i="5"/>
  <c r="AJ85" i="5"/>
  <c r="AJ80" i="5"/>
  <c r="AK80" i="5"/>
  <c r="AI80" i="5"/>
  <c r="AJ118" i="5"/>
  <c r="AK118" i="5"/>
  <c r="AI118" i="5"/>
  <c r="AI156" i="5"/>
  <c r="AK156" i="5"/>
  <c r="AJ156" i="5"/>
  <c r="AK143" i="5"/>
  <c r="AI143" i="5"/>
  <c r="AJ143" i="5"/>
  <c r="AJ159" i="5"/>
  <c r="AK159" i="5"/>
  <c r="AI159" i="5"/>
  <c r="AJ93" i="5"/>
  <c r="AK93" i="5"/>
  <c r="AI93" i="5"/>
  <c r="AI101" i="5"/>
  <c r="AJ101" i="5"/>
  <c r="AK101" i="5"/>
  <c r="AI86" i="5"/>
  <c r="AJ86" i="5"/>
  <c r="AK86" i="5"/>
  <c r="AI135" i="5"/>
  <c r="AH135" i="5" s="1"/>
  <c r="AK135" i="5"/>
  <c r="AJ135" i="5"/>
  <c r="AK50" i="5"/>
  <c r="AI50" i="5"/>
  <c r="AJ50" i="5"/>
  <c r="Q46" i="9"/>
  <c r="Q99" i="9"/>
  <c r="Q42" i="9"/>
  <c r="Q69" i="9"/>
  <c r="Q453" i="9"/>
  <c r="Q264" i="9"/>
  <c r="Q171" i="9"/>
  <c r="Q81" i="9"/>
  <c r="Q256" i="9"/>
  <c r="Q82" i="9"/>
  <c r="Q384" i="9"/>
  <c r="Q393" i="9"/>
  <c r="Q203" i="9"/>
  <c r="Q325" i="9"/>
  <c r="Q86" i="9"/>
  <c r="Q137" i="9"/>
  <c r="Q138" i="9"/>
  <c r="Q212" i="9"/>
  <c r="Q49" i="9"/>
  <c r="P312" i="9"/>
  <c r="O226" i="9"/>
  <c r="O224" i="9"/>
  <c r="O412" i="9"/>
  <c r="O343" i="9"/>
  <c r="O68" i="9"/>
  <c r="O309" i="9"/>
  <c r="O261" i="9"/>
  <c r="O360" i="9"/>
  <c r="O307" i="9"/>
  <c r="O32" i="9"/>
  <c r="O203" i="9"/>
  <c r="O345" i="9"/>
  <c r="O65" i="9"/>
  <c r="O367" i="9"/>
  <c r="O114" i="9"/>
  <c r="O103" i="9"/>
  <c r="O141" i="9"/>
  <c r="O391" i="9"/>
  <c r="O206" i="9"/>
  <c r="O414" i="9"/>
  <c r="O105" i="9"/>
  <c r="O211" i="9"/>
  <c r="O179" i="9"/>
  <c r="O96" i="9"/>
  <c r="O247" i="9"/>
  <c r="O138" i="9"/>
  <c r="O333" i="9"/>
  <c r="O454" i="9"/>
  <c r="O161" i="9"/>
  <c r="O293" i="9"/>
  <c r="O446" i="9"/>
  <c r="O64" i="9"/>
  <c r="O212" i="9"/>
  <c r="O319" i="9"/>
  <c r="O135" i="9"/>
  <c r="O270" i="9"/>
  <c r="O373" i="9"/>
  <c r="O451" i="9"/>
  <c r="O201" i="9"/>
  <c r="O116" i="9"/>
  <c r="O112" i="9"/>
  <c r="O209" i="9"/>
  <c r="O303" i="9"/>
  <c r="O386" i="9"/>
  <c r="O328" i="9"/>
  <c r="O266" i="9"/>
  <c r="O45" i="9"/>
  <c r="O422" i="9"/>
  <c r="O29" i="9"/>
  <c r="O280" i="9"/>
  <c r="O372" i="9"/>
  <c r="Q156" i="9"/>
  <c r="Q93" i="9"/>
  <c r="Q78" i="9"/>
  <c r="Q70" i="9"/>
  <c r="Q123" i="9"/>
  <c r="Q222" i="9"/>
  <c r="Q330" i="9"/>
  <c r="AT146" i="5"/>
  <c r="AS146" i="5" s="1"/>
  <c r="AR146" i="5" s="1"/>
  <c r="AQ146" i="5" s="1"/>
  <c r="AP146" i="5" s="1"/>
  <c r="AO146" i="5" s="1"/>
  <c r="AN146" i="5" s="1"/>
  <c r="AM146" i="5" s="1"/>
  <c r="AL146" i="5" s="1"/>
  <c r="AI91" i="5"/>
  <c r="AK91" i="5"/>
  <c r="AJ91" i="5"/>
  <c r="AJ108" i="5"/>
  <c r="AI108" i="5"/>
  <c r="AK108" i="5"/>
  <c r="Q120" i="9"/>
  <c r="Q187" i="9"/>
  <c r="K146" i="5"/>
  <c r="AC146" i="5"/>
  <c r="AF146" i="5"/>
  <c r="AJ63" i="5"/>
  <c r="AI63" i="5"/>
  <c r="AH63" i="5" s="1"/>
  <c r="AK63" i="5"/>
  <c r="AI134" i="5"/>
  <c r="AK134" i="5"/>
  <c r="AJ134" i="5"/>
  <c r="AI76" i="5"/>
  <c r="AK76" i="5"/>
  <c r="AJ76" i="5"/>
  <c r="AJ82" i="5"/>
  <c r="AK82" i="5"/>
  <c r="AI82" i="5"/>
  <c r="AI152" i="5"/>
  <c r="AK152" i="5"/>
  <c r="AJ152" i="5"/>
  <c r="AJ138" i="5"/>
  <c r="AK138" i="5"/>
  <c r="AI138" i="5"/>
  <c r="O402" i="9"/>
  <c r="Q34" i="9"/>
  <c r="R35" i="5"/>
  <c r="T35" i="5" s="1"/>
  <c r="AC155" i="5"/>
  <c r="R155" i="5"/>
  <c r="T155" i="5" s="1"/>
  <c r="AK142" i="5"/>
  <c r="AJ142" i="5"/>
  <c r="AI142" i="5"/>
  <c r="AH142" i="5" s="1"/>
  <c r="AI136" i="5"/>
  <c r="AK136" i="5"/>
  <c r="AJ136" i="5"/>
  <c r="AJ165" i="5"/>
  <c r="AI165" i="5"/>
  <c r="AH165" i="5" s="1"/>
  <c r="AK165" i="5"/>
  <c r="AJ153" i="5"/>
  <c r="AK153" i="5"/>
  <c r="AI153" i="5"/>
  <c r="AH153" i="5" s="1"/>
  <c r="O447" i="9"/>
  <c r="O99" i="9"/>
  <c r="O401" i="9"/>
  <c r="O326" i="9"/>
  <c r="O210" i="9"/>
  <c r="O379" i="9"/>
  <c r="O184" i="9"/>
  <c r="O24" i="9"/>
  <c r="Q178" i="9"/>
  <c r="Q76" i="9"/>
  <c r="Q376" i="9"/>
  <c r="Q225" i="9"/>
  <c r="O40" i="9"/>
  <c r="O355" i="9"/>
  <c r="O55" i="9"/>
  <c r="O219" i="9"/>
  <c r="O278" i="9"/>
  <c r="O221" i="9"/>
  <c r="O320" i="9"/>
  <c r="O50" i="9"/>
  <c r="O430" i="9"/>
  <c r="O327" i="9"/>
  <c r="O106" i="9"/>
  <c r="O151" i="9"/>
  <c r="O393" i="9"/>
  <c r="O39" i="9"/>
  <c r="O109" i="9"/>
  <c r="O78" i="9"/>
  <c r="O374" i="9"/>
  <c r="O73" i="9"/>
  <c r="O437" i="9"/>
  <c r="O199" i="9"/>
  <c r="O205" i="9"/>
  <c r="O180" i="9"/>
  <c r="O453" i="9"/>
  <c r="O237" i="9"/>
  <c r="O399" i="9"/>
  <c r="O279" i="9"/>
  <c r="O144" i="9"/>
  <c r="O87" i="9"/>
  <c r="O129" i="9"/>
  <c r="O214" i="9"/>
  <c r="O133" i="9"/>
  <c r="O413" i="9"/>
  <c r="O341" i="9"/>
  <c r="O82" i="9"/>
  <c r="O388" i="9"/>
  <c r="O415" i="9"/>
  <c r="O89" i="9"/>
  <c r="O183" i="9"/>
  <c r="O344" i="9"/>
  <c r="O315" i="9"/>
  <c r="O148" i="9"/>
  <c r="O425" i="9"/>
  <c r="O66" i="9"/>
  <c r="O220" i="9"/>
  <c r="O314" i="9"/>
  <c r="O459" i="9"/>
  <c r="O248" i="9"/>
  <c r="O31" i="9"/>
  <c r="O403" i="9"/>
  <c r="O37" i="9"/>
  <c r="O313" i="9"/>
  <c r="Q369" i="9"/>
  <c r="Q301" i="9"/>
  <c r="Q23" i="9"/>
  <c r="Q161" i="9"/>
  <c r="Q366" i="9"/>
  <c r="Q257" i="9"/>
  <c r="AJ52" i="5"/>
  <c r="AK52" i="5"/>
  <c r="AI52" i="5"/>
  <c r="AH52" i="5" s="1"/>
  <c r="AI119" i="5"/>
  <c r="AJ119" i="5"/>
  <c r="AK119" i="5"/>
  <c r="AI160" i="5"/>
  <c r="AK160" i="5"/>
  <c r="AJ160" i="5"/>
  <c r="Q437" i="9"/>
  <c r="Q348" i="9"/>
  <c r="O223" i="9"/>
  <c r="O418" i="9"/>
  <c r="O44" i="9"/>
  <c r="O359" i="9"/>
  <c r="O292" i="9"/>
  <c r="O321" i="9"/>
  <c r="O192" i="9"/>
  <c r="O98" i="9"/>
  <c r="O258" i="9"/>
  <c r="O178" i="9"/>
  <c r="O389" i="9"/>
  <c r="O163" i="9"/>
  <c r="O368" i="9"/>
  <c r="O231" i="9"/>
  <c r="O213" i="9"/>
  <c r="O306" i="9"/>
  <c r="O335" i="9"/>
  <c r="O241" i="9"/>
  <c r="O260" i="9"/>
  <c r="O289" i="9"/>
  <c r="O160" i="9"/>
  <c r="J35" i="5"/>
  <c r="AC35" i="5"/>
  <c r="AF35" i="5"/>
  <c r="AK151" i="5"/>
  <c r="AJ151" i="5"/>
  <c r="AI151" i="5"/>
  <c r="AI128" i="5"/>
  <c r="AJ128" i="5"/>
  <c r="AK128" i="5"/>
  <c r="AJ147" i="5"/>
  <c r="AK147" i="5"/>
  <c r="AI147" i="5"/>
  <c r="AI120" i="5"/>
  <c r="AK120" i="5"/>
  <c r="AJ120" i="5"/>
  <c r="AK74" i="5"/>
  <c r="AJ74" i="5"/>
  <c r="AI74" i="5"/>
  <c r="AI23" i="5"/>
  <c r="AH23" i="5" s="1"/>
  <c r="AJ23" i="5"/>
  <c r="AK23" i="5"/>
  <c r="AI90" i="5"/>
  <c r="AJ90" i="5"/>
  <c r="AK90" i="5"/>
  <c r="R146" i="5"/>
  <c r="T146" i="5" s="1"/>
  <c r="AT155" i="5"/>
  <c r="AS155" i="5" s="1"/>
  <c r="AR155" i="5" s="1"/>
  <c r="AQ155" i="5" s="1"/>
  <c r="AP155" i="5" s="1"/>
  <c r="AO155" i="5" s="1"/>
  <c r="AN155" i="5" s="1"/>
  <c r="AM155" i="5" s="1"/>
  <c r="AL155" i="5" s="1"/>
  <c r="AT161" i="5"/>
  <c r="AS161" i="5"/>
  <c r="AR161" i="5" s="1"/>
  <c r="AQ161" i="5" s="1"/>
  <c r="AP161" i="5" s="1"/>
  <c r="AO161" i="5" s="1"/>
  <c r="AN161" i="5" s="1"/>
  <c r="AM161" i="5" s="1"/>
  <c r="AL161" i="5" s="1"/>
  <c r="AT75" i="5"/>
  <c r="AS75" i="5" s="1"/>
  <c r="AR75" i="5" s="1"/>
  <c r="AQ75" i="5" s="1"/>
  <c r="AP75" i="5" s="1"/>
  <c r="AO75" i="5" s="1"/>
  <c r="AN75" i="5" s="1"/>
  <c r="AM75" i="5" s="1"/>
  <c r="AL75" i="5" s="1"/>
  <c r="AT121" i="5"/>
  <c r="AS121" i="5" s="1"/>
  <c r="AR121" i="5" s="1"/>
  <c r="AQ121" i="5" s="1"/>
  <c r="AP121" i="5" s="1"/>
  <c r="AO121" i="5" s="1"/>
  <c r="AN121" i="5" s="1"/>
  <c r="AM121" i="5" s="1"/>
  <c r="AL121" i="5" s="1"/>
  <c r="R110" i="5"/>
  <c r="T110" i="5" s="1"/>
  <c r="R129" i="5"/>
  <c r="T129" i="5" s="1"/>
  <c r="J73" i="5"/>
  <c r="AF73" i="5"/>
  <c r="AC73" i="5"/>
  <c r="R26" i="5"/>
  <c r="T26" i="5" s="1"/>
  <c r="AT137" i="5"/>
  <c r="AS137" i="5" s="1"/>
  <c r="AR137" i="5" s="1"/>
  <c r="AQ137" i="5" s="1"/>
  <c r="AP137" i="5" s="1"/>
  <c r="AO137" i="5" s="1"/>
  <c r="AN137" i="5" s="1"/>
  <c r="AM137" i="5" s="1"/>
  <c r="AL137" i="5" s="1"/>
  <c r="AT22" i="5"/>
  <c r="AS22" i="5" s="1"/>
  <c r="AR22" i="5" s="1"/>
  <c r="AQ22" i="5" s="1"/>
  <c r="AP22" i="5" s="1"/>
  <c r="AO22" i="5" s="1"/>
  <c r="AN22" i="5" s="1"/>
  <c r="AM22" i="5" s="1"/>
  <c r="AL22" i="5" s="1"/>
  <c r="K75" i="5"/>
  <c r="AF75" i="5"/>
  <c r="AC75" i="5"/>
  <c r="K121" i="5"/>
  <c r="AC121" i="5"/>
  <c r="AF121" i="5"/>
  <c r="AT110" i="5"/>
  <c r="AS110" i="5" s="1"/>
  <c r="AR110" i="5" s="1"/>
  <c r="AQ110" i="5" s="1"/>
  <c r="AP110" i="5" s="1"/>
  <c r="AO110" i="5" s="1"/>
  <c r="AN110" i="5" s="1"/>
  <c r="AM110" i="5" s="1"/>
  <c r="AL110" i="5" s="1"/>
  <c r="AT129" i="5"/>
  <c r="AS129" i="5" s="1"/>
  <c r="AR129" i="5" s="1"/>
  <c r="AQ129" i="5" s="1"/>
  <c r="AP129" i="5" s="1"/>
  <c r="AO129" i="5" s="1"/>
  <c r="AN129" i="5" s="1"/>
  <c r="AM129" i="5" s="1"/>
  <c r="AL129" i="5" s="1"/>
  <c r="AT26" i="5"/>
  <c r="AS26" i="5" s="1"/>
  <c r="AR26" i="5" s="1"/>
  <c r="AQ26" i="5" s="1"/>
  <c r="AP26" i="5" s="1"/>
  <c r="AO26" i="5" s="1"/>
  <c r="AN26" i="5" s="1"/>
  <c r="AM26" i="5" s="1"/>
  <c r="AL26" i="5" s="1"/>
  <c r="K137" i="5"/>
  <c r="AF137" i="5"/>
  <c r="AC137" i="5"/>
  <c r="AA92" i="5"/>
  <c r="AE92" i="5" s="1"/>
  <c r="AB92" i="5"/>
  <c r="AC94" i="5"/>
  <c r="R94" i="5"/>
  <c r="T94" i="5" s="1"/>
  <c r="AT102" i="5"/>
  <c r="AS102" i="5"/>
  <c r="AR102" i="5" s="1"/>
  <c r="AQ102" i="5" s="1"/>
  <c r="AP102" i="5" s="1"/>
  <c r="AO102" i="5" s="1"/>
  <c r="AN102" i="5" s="1"/>
  <c r="AM102" i="5" s="1"/>
  <c r="AL102" i="5" s="1"/>
  <c r="AH158" i="5"/>
  <c r="K155" i="5"/>
  <c r="AF155" i="5"/>
  <c r="AT94" i="5"/>
  <c r="AS94" i="5" s="1"/>
  <c r="AR94" i="5" s="1"/>
  <c r="AQ94" i="5" s="1"/>
  <c r="AP94" i="5" s="1"/>
  <c r="AO94" i="5" s="1"/>
  <c r="AN94" i="5" s="1"/>
  <c r="AM94" i="5" s="1"/>
  <c r="AL94" i="5" s="1"/>
  <c r="AA42" i="5"/>
  <c r="AE42" i="5" s="1"/>
  <c r="AB42" i="5"/>
  <c r="K129" i="5"/>
  <c r="AF129" i="5"/>
  <c r="AC129" i="5"/>
  <c r="R164" i="5"/>
  <c r="T164" i="5" s="1"/>
  <c r="AC30" i="5"/>
  <c r="R30" i="5"/>
  <c r="T30" i="5" s="1"/>
  <c r="K102" i="5"/>
  <c r="AF102" i="5"/>
  <c r="AC102" i="5"/>
  <c r="AT84" i="5"/>
  <c r="AS84" i="5" s="1"/>
  <c r="AR84" i="5" s="1"/>
  <c r="AQ84" i="5" s="1"/>
  <c r="AP84" i="5" s="1"/>
  <c r="AO84" i="5" s="1"/>
  <c r="AN84" i="5" s="1"/>
  <c r="AM84" i="5" s="1"/>
  <c r="AL84" i="5" s="1"/>
  <c r="R107" i="5"/>
  <c r="T107" i="5" s="1"/>
  <c r="AC107" i="5"/>
  <c r="AT35" i="5"/>
  <c r="AS35" i="5" s="1"/>
  <c r="AR35" i="5" s="1"/>
  <c r="AQ35" i="5" s="1"/>
  <c r="AP35" i="5" s="1"/>
  <c r="AO35" i="5" s="1"/>
  <c r="AN35" i="5" s="1"/>
  <c r="AM35" i="5" s="1"/>
  <c r="AL35" i="5" s="1"/>
  <c r="AT164" i="5"/>
  <c r="AS164" i="5" s="1"/>
  <c r="AR164" i="5" s="1"/>
  <c r="AQ164" i="5" s="1"/>
  <c r="AP164" i="5" s="1"/>
  <c r="AO164" i="5" s="1"/>
  <c r="AN164" i="5" s="1"/>
  <c r="AM164" i="5" s="1"/>
  <c r="AL164" i="5" s="1"/>
  <c r="AT112" i="5"/>
  <c r="AS112" i="5"/>
  <c r="AR112" i="5" s="1"/>
  <c r="AQ112" i="5" s="1"/>
  <c r="AP112" i="5" s="1"/>
  <c r="AO112" i="5" s="1"/>
  <c r="AN112" i="5" s="1"/>
  <c r="AM112" i="5" s="1"/>
  <c r="AL112" i="5" s="1"/>
  <c r="K62" i="5"/>
  <c r="AF62" i="5"/>
  <c r="AC62" i="5"/>
  <c r="AB38" i="5"/>
  <c r="AA38" i="5"/>
  <c r="AE38" i="5" s="1"/>
  <c r="J30" i="5"/>
  <c r="AF30" i="5"/>
  <c r="K84" i="5"/>
  <c r="AF84" i="5"/>
  <c r="AC84" i="5"/>
  <c r="AH100" i="5"/>
  <c r="J94" i="5"/>
  <c r="AF94" i="5"/>
  <c r="K112" i="5"/>
  <c r="AC112" i="5"/>
  <c r="AF112" i="5"/>
  <c r="AT62" i="5"/>
  <c r="AS62" i="5" s="1"/>
  <c r="AR62" i="5" s="1"/>
  <c r="AQ62" i="5" s="1"/>
  <c r="AP62" i="5" s="1"/>
  <c r="AO62" i="5" s="1"/>
  <c r="AN62" i="5" s="1"/>
  <c r="AM62" i="5" s="1"/>
  <c r="AL62" i="5" s="1"/>
  <c r="AT107" i="5"/>
  <c r="AS107" i="5" s="1"/>
  <c r="AR107" i="5" s="1"/>
  <c r="AQ107" i="5" s="1"/>
  <c r="AP107" i="5" s="1"/>
  <c r="AO107" i="5" s="1"/>
  <c r="AN107" i="5" s="1"/>
  <c r="AM107" i="5" s="1"/>
  <c r="AL107" i="5" s="1"/>
  <c r="AT73" i="5"/>
  <c r="AS73" i="5" s="1"/>
  <c r="AR73" i="5" s="1"/>
  <c r="AQ73" i="5" s="1"/>
  <c r="AP73" i="5" s="1"/>
  <c r="AO73" i="5" s="1"/>
  <c r="AN73" i="5" s="1"/>
  <c r="AM73" i="5" s="1"/>
  <c r="AL73" i="5" s="1"/>
  <c r="K26" i="5"/>
  <c r="AF26" i="5"/>
  <c r="AC26" i="5"/>
  <c r="AT30" i="5"/>
  <c r="AS30" i="5" s="1"/>
  <c r="AR30" i="5" s="1"/>
  <c r="AQ30" i="5" s="1"/>
  <c r="AP30" i="5" s="1"/>
  <c r="AO30" i="5" s="1"/>
  <c r="AN30" i="5" s="1"/>
  <c r="AM30" i="5" s="1"/>
  <c r="AL30" i="5" s="1"/>
  <c r="K22" i="5"/>
  <c r="AF22" i="5"/>
  <c r="AC22" i="5"/>
  <c r="K161" i="5"/>
  <c r="AF161" i="5"/>
  <c r="AC161" i="5"/>
  <c r="R75" i="5"/>
  <c r="J110" i="5"/>
  <c r="AC110" i="5"/>
  <c r="AF110" i="5"/>
  <c r="R137" i="5"/>
  <c r="T137" i="5" s="1"/>
  <c r="AH126" i="5"/>
  <c r="AI167" i="5"/>
  <c r="AJ167" i="5"/>
  <c r="AK167" i="5"/>
  <c r="O362" i="9"/>
  <c r="P248" i="9"/>
  <c r="P126" i="9"/>
  <c r="P278" i="9"/>
  <c r="O176" i="9"/>
  <c r="O273" i="9"/>
  <c r="O375" i="9"/>
  <c r="O338" i="9"/>
  <c r="O41" i="9"/>
  <c r="Q416" i="9"/>
  <c r="Q102" i="9"/>
  <c r="Q245" i="9"/>
  <c r="Q309" i="9"/>
  <c r="Q121" i="9"/>
  <c r="Q229" i="9"/>
  <c r="Q244" i="9"/>
  <c r="Q288" i="9"/>
  <c r="Q22" i="9"/>
  <c r="Q340" i="9"/>
  <c r="Q213" i="9"/>
  <c r="Q373" i="9"/>
  <c r="Q424" i="9"/>
  <c r="Q322" i="9"/>
  <c r="P383" i="9"/>
  <c r="P335" i="9"/>
  <c r="Q259" i="9"/>
  <c r="Q248" i="9"/>
  <c r="Q239" i="9"/>
  <c r="Q240" i="9"/>
  <c r="Q397" i="9"/>
  <c r="Q300" i="9"/>
  <c r="Q293" i="9"/>
  <c r="Q146" i="9"/>
  <c r="Q337" i="9"/>
  <c r="P46" i="9"/>
  <c r="P299" i="9"/>
  <c r="O154" i="9"/>
  <c r="O394" i="9"/>
  <c r="O185" i="9"/>
  <c r="O77" i="9"/>
  <c r="O285" i="9"/>
  <c r="Q434" i="9"/>
  <c r="Q122" i="9"/>
  <c r="Q133" i="9"/>
  <c r="Q344" i="9"/>
  <c r="Q391" i="9"/>
  <c r="Q336" i="9"/>
  <c r="Q204" i="9"/>
  <c r="Q439" i="9"/>
  <c r="Q436" i="9"/>
  <c r="Q110" i="9"/>
  <c r="Q135" i="9"/>
  <c r="Q427" i="9"/>
  <c r="P74" i="9"/>
  <c r="P67" i="9"/>
  <c r="P332" i="9"/>
  <c r="P276" i="9"/>
  <c r="P375" i="9"/>
  <c r="P235" i="9"/>
  <c r="P421" i="9"/>
  <c r="P168" i="9"/>
  <c r="P313" i="9"/>
  <c r="P453" i="9"/>
  <c r="P287" i="9"/>
  <c r="P396" i="9"/>
  <c r="P209" i="9"/>
  <c r="P144" i="9"/>
  <c r="P162" i="9"/>
  <c r="P197" i="9"/>
  <c r="P60" i="9"/>
  <c r="P327" i="9"/>
  <c r="P431" i="9"/>
  <c r="P423" i="9"/>
  <c r="P218" i="9"/>
  <c r="P241" i="9"/>
  <c r="P103" i="9"/>
  <c r="P77" i="9"/>
  <c r="P97" i="9"/>
  <c r="P380" i="9"/>
  <c r="P302" i="9"/>
  <c r="Q214" i="9"/>
  <c r="Q342" i="9"/>
  <c r="Q327" i="9"/>
  <c r="Q65" i="9"/>
  <c r="Q50" i="9"/>
  <c r="Q83" i="9"/>
  <c r="Q149" i="9"/>
  <c r="Q67" i="9"/>
  <c r="Q74" i="9"/>
  <c r="Q129" i="9"/>
  <c r="Q223" i="9"/>
  <c r="Q396" i="9"/>
  <c r="Q409" i="9"/>
  <c r="Q205" i="9"/>
  <c r="Q415" i="9"/>
  <c r="Q64" i="9"/>
  <c r="Q454" i="9"/>
  <c r="Q30" i="9"/>
  <c r="Q246" i="9"/>
  <c r="Q219" i="9"/>
  <c r="Q40" i="9"/>
  <c r="Q21" i="9"/>
  <c r="Q251" i="9"/>
  <c r="Q216" i="9"/>
  <c r="Q299" i="9"/>
  <c r="Q174" i="9"/>
  <c r="Q254" i="9"/>
  <c r="Q445" i="9"/>
  <c r="Q63" i="9"/>
  <c r="Q148" i="9"/>
  <c r="Q58" i="9"/>
  <c r="Q282" i="9"/>
  <c r="Q276" i="9"/>
  <c r="Q358" i="9"/>
  <c r="Q131" i="9"/>
  <c r="Q268" i="9"/>
  <c r="Q111" i="9"/>
  <c r="Q33" i="9"/>
  <c r="Q281" i="9"/>
  <c r="Q55" i="9"/>
  <c r="Q117" i="9"/>
  <c r="Q179" i="9"/>
  <c r="Q280" i="9"/>
  <c r="Q395" i="9"/>
  <c r="Q128" i="9"/>
  <c r="Q197" i="9"/>
  <c r="Q89" i="9"/>
  <c r="Q349" i="9"/>
  <c r="Q75" i="9"/>
  <c r="Q355" i="9"/>
  <c r="Q162" i="9"/>
  <c r="Q372" i="9"/>
  <c r="Q154" i="9"/>
  <c r="Q379" i="9"/>
  <c r="P99" i="9"/>
  <c r="P372" i="9"/>
  <c r="P285" i="9"/>
  <c r="Q370" i="9"/>
  <c r="Q316" i="9"/>
  <c r="Q347" i="9"/>
  <c r="Q429" i="9"/>
  <c r="Q250" i="9"/>
  <c r="Q27" i="9"/>
  <c r="Q32" i="9"/>
  <c r="Q353" i="9"/>
  <c r="Q332" i="9"/>
  <c r="Q398" i="9"/>
  <c r="Q292" i="9"/>
  <c r="Q339" i="9"/>
  <c r="Q319" i="9"/>
  <c r="Q159" i="9"/>
  <c r="Q176" i="9"/>
  <c r="Q230" i="9"/>
  <c r="Q289" i="9"/>
  <c r="Q449" i="9"/>
  <c r="Q331" i="9"/>
  <c r="Q329" i="9"/>
  <c r="Q306" i="9"/>
  <c r="Q420" i="9"/>
  <c r="Q310" i="9"/>
  <c r="Q283" i="9"/>
  <c r="Q72" i="9"/>
  <c r="Q88" i="9"/>
  <c r="Q188" i="9"/>
  <c r="Q38" i="9"/>
  <c r="Q44" i="9"/>
  <c r="Q451" i="9"/>
  <c r="Q224" i="9"/>
  <c r="Q297" i="9"/>
  <c r="Q400" i="9"/>
  <c r="Q37" i="9"/>
  <c r="Q85" i="9"/>
  <c r="Q324" i="9"/>
  <c r="Q389" i="9"/>
  <c r="Q189" i="9"/>
  <c r="Q116" i="9"/>
  <c r="Q24" i="9"/>
  <c r="Q291" i="9"/>
  <c r="Q232" i="9"/>
  <c r="Q181" i="9"/>
  <c r="Q41" i="9"/>
  <c r="Q399" i="9"/>
  <c r="Q390" i="9"/>
  <c r="Q425" i="9"/>
  <c r="Q51" i="9"/>
  <c r="Q29" i="9"/>
  <c r="Q314" i="9"/>
  <c r="Q456" i="9"/>
  <c r="Q153" i="9"/>
  <c r="Q367" i="9"/>
  <c r="P129" i="9"/>
  <c r="P448" i="9"/>
  <c r="P82" i="9"/>
  <c r="P191" i="9"/>
  <c r="P347" i="9"/>
  <c r="P256" i="9"/>
  <c r="Q407" i="9"/>
  <c r="Q290" i="9"/>
  <c r="Q255" i="9"/>
  <c r="Q271" i="9"/>
  <c r="Q304" i="9"/>
  <c r="Q108" i="9"/>
  <c r="Q343" i="9"/>
  <c r="Q326" i="9"/>
  <c r="Q160" i="9"/>
  <c r="Q141" i="9"/>
  <c r="Q383" i="9"/>
  <c r="Q461" i="9"/>
  <c r="Q438" i="9"/>
  <c r="Q167" i="9"/>
  <c r="Q193" i="9"/>
  <c r="Q333" i="9"/>
  <c r="Q405" i="9"/>
  <c r="Q441" i="9"/>
  <c r="Q60" i="9"/>
  <c r="Q47" i="9"/>
  <c r="Q192" i="9"/>
  <c r="Q387" i="9"/>
  <c r="Q94" i="9"/>
  <c r="Q413" i="9"/>
  <c r="Q423" i="9"/>
  <c r="Q84" i="9"/>
  <c r="Q196" i="9"/>
  <c r="Q315" i="9"/>
  <c r="Q262" i="9"/>
  <c r="Q266" i="9"/>
  <c r="Q206" i="9"/>
  <c r="Q318" i="9"/>
  <c r="Q96" i="9"/>
  <c r="Q54" i="9"/>
  <c r="Q218" i="9"/>
  <c r="Q186" i="9"/>
  <c r="Q381" i="9"/>
  <c r="Q173" i="9"/>
  <c r="Q285" i="9"/>
  <c r="Q170" i="9"/>
  <c r="Q284" i="9"/>
  <c r="Q418" i="9"/>
  <c r="Q452" i="9"/>
  <c r="Q26" i="9"/>
  <c r="Q286" i="9"/>
  <c r="Q59" i="9"/>
  <c r="Q303" i="9"/>
  <c r="Q184" i="9"/>
  <c r="Q105" i="9"/>
  <c r="Q130" i="9"/>
  <c r="Q455" i="9"/>
  <c r="Q200" i="9"/>
  <c r="Q220" i="9"/>
  <c r="Q62" i="9"/>
  <c r="P424" i="9"/>
  <c r="P344" i="9"/>
  <c r="P272" i="9"/>
  <c r="P88" i="9"/>
  <c r="P320" i="9"/>
  <c r="P366" i="9"/>
  <c r="P308" i="9"/>
  <c r="P430" i="9"/>
  <c r="P28" i="9"/>
  <c r="P450" i="9"/>
  <c r="P399" i="9"/>
  <c r="P271" i="9"/>
  <c r="P249" i="9"/>
  <c r="P345" i="9"/>
  <c r="P39" i="9"/>
  <c r="P69" i="9"/>
  <c r="P61" i="9"/>
  <c r="P305" i="9"/>
  <c r="P295" i="9"/>
  <c r="P395" i="9"/>
  <c r="Q346" i="9"/>
  <c r="Q31" i="9"/>
  <c r="Q385" i="9"/>
  <c r="Q406" i="9"/>
  <c r="Q351" i="9"/>
  <c r="Q168" i="9"/>
  <c r="Q98" i="9"/>
  <c r="Q191" i="9"/>
  <c r="Q249" i="9"/>
  <c r="Q237" i="9"/>
  <c r="Q155" i="9"/>
  <c r="Q221" i="9"/>
  <c r="Q209" i="9"/>
  <c r="Q73" i="9"/>
  <c r="Q320" i="9"/>
  <c r="Q442" i="9"/>
  <c r="Q165" i="9"/>
  <c r="Q68" i="9"/>
  <c r="Q368" i="9"/>
  <c r="Q145" i="9"/>
  <c r="Q235" i="9"/>
  <c r="Q142" i="9"/>
  <c r="Q201" i="9"/>
  <c r="Q140" i="9"/>
  <c r="Q97" i="9"/>
  <c r="Q261" i="9"/>
  <c r="Q323" i="9"/>
  <c r="Q458" i="9"/>
  <c r="Q440" i="9"/>
  <c r="Q134" i="9"/>
  <c r="Q302" i="9"/>
  <c r="Q328" i="9"/>
  <c r="Q194" i="9"/>
  <c r="Q278" i="9"/>
  <c r="Q275" i="9"/>
  <c r="Q362" i="9"/>
  <c r="Q157" i="9"/>
  <c r="Q269" i="9"/>
  <c r="Q295" i="9"/>
  <c r="Q243" i="9"/>
  <c r="Q414" i="9"/>
  <c r="Q446" i="9"/>
  <c r="Q25" i="9"/>
  <c r="Q277" i="9"/>
  <c r="Q380" i="9"/>
  <c r="Q361" i="9"/>
  <c r="Q403" i="9"/>
  <c r="Q36" i="9"/>
  <c r="Q352" i="9"/>
  <c r="Q298" i="9"/>
  <c r="Q228" i="9"/>
  <c r="Q52" i="9"/>
  <c r="Q321" i="9"/>
  <c r="Q169" i="9"/>
  <c r="P267" i="9"/>
  <c r="P87" i="9"/>
  <c r="P102" i="9"/>
  <c r="P240" i="9"/>
  <c r="P415" i="9"/>
  <c r="P96" i="9"/>
  <c r="P245" i="9"/>
  <c r="P391" i="9"/>
  <c r="P447" i="9"/>
  <c r="P381" i="9"/>
  <c r="P130" i="9"/>
  <c r="P122" i="9"/>
  <c r="P98" i="9"/>
  <c r="P328" i="9"/>
  <c r="P232" i="9"/>
  <c r="P404" i="9"/>
  <c r="Q66" i="9"/>
  <c r="Q317" i="9"/>
  <c r="Q144" i="9"/>
  <c r="Q443" i="9"/>
  <c r="Q460" i="9"/>
  <c r="Q87" i="9"/>
  <c r="Q101" i="9"/>
  <c r="Q231" i="9"/>
  <c r="Q118" i="9"/>
  <c r="Q247" i="9"/>
  <c r="Q313" i="9"/>
  <c r="Q450" i="9"/>
  <c r="Q57" i="9"/>
  <c r="Q241" i="9"/>
  <c r="Q215" i="9"/>
  <c r="Q43" i="9"/>
  <c r="Q202" i="9"/>
  <c r="Q377" i="9"/>
  <c r="Q392" i="9"/>
  <c r="Q272" i="9"/>
  <c r="Q143" i="9"/>
  <c r="Q185" i="9"/>
  <c r="Q378" i="9"/>
  <c r="Q234" i="9"/>
  <c r="Q432" i="9"/>
  <c r="Q382" i="9"/>
  <c r="Q462" i="9"/>
  <c r="Q150" i="9"/>
  <c r="Q92" i="9"/>
  <c r="Q394" i="9"/>
  <c r="Q312" i="9"/>
  <c r="Q208" i="9"/>
  <c r="Q345" i="9"/>
  <c r="Q448" i="9"/>
  <c r="Q335" i="9"/>
  <c r="Q39" i="9"/>
  <c r="Q253" i="9"/>
  <c r="Q279" i="9"/>
  <c r="Q207" i="9"/>
  <c r="Q338" i="9"/>
  <c r="Q444" i="9"/>
  <c r="Q71" i="9"/>
  <c r="Q270" i="9"/>
  <c r="Q364" i="9"/>
  <c r="Q296" i="9"/>
  <c r="Q374" i="9"/>
  <c r="Q183" i="9"/>
  <c r="Q90" i="9"/>
  <c r="Q273" i="9"/>
  <c r="Q91" i="9"/>
  <c r="Q371" i="9"/>
  <c r="Q106" i="9"/>
  <c r="Q457" i="9"/>
  <c r="Q236" i="9"/>
  <c r="Q115" i="9"/>
  <c r="P406" i="9"/>
  <c r="P154" i="9"/>
  <c r="P150" i="9"/>
  <c r="P260" i="9"/>
  <c r="P359" i="9"/>
  <c r="P94" i="9"/>
  <c r="P253" i="9"/>
  <c r="P95" i="9"/>
  <c r="P145" i="9"/>
  <c r="P243" i="9"/>
  <c r="P109" i="9"/>
  <c r="P136" i="9"/>
  <c r="P304" i="9"/>
  <c r="P118" i="9"/>
  <c r="P211" i="9"/>
  <c r="P65" i="9"/>
  <c r="P390" i="9"/>
  <c r="P212" i="9"/>
  <c r="P293" i="9"/>
  <c r="P261" i="9"/>
  <c r="P134" i="9"/>
  <c r="P356" i="9"/>
  <c r="P338" i="9"/>
  <c r="P440" i="9"/>
  <c r="P348" i="9"/>
  <c r="P371" i="9"/>
  <c r="P315" i="9"/>
  <c r="Q421" i="9"/>
  <c r="Q48" i="9"/>
  <c r="Q211" i="9"/>
  <c r="Q77" i="9"/>
  <c r="Q103" i="9"/>
  <c r="Q217" i="9"/>
  <c r="Q151" i="9"/>
  <c r="Q180" i="9"/>
  <c r="Q375" i="9"/>
  <c r="Q95" i="9"/>
  <c r="Q112" i="9"/>
  <c r="Q177" i="9"/>
  <c r="Q422" i="9"/>
  <c r="Q417" i="9"/>
  <c r="Q267" i="9"/>
  <c r="Q265" i="9"/>
  <c r="Q242" i="9"/>
  <c r="Q410" i="9"/>
  <c r="Q226" i="9"/>
  <c r="Q109" i="9"/>
  <c r="Q294" i="9"/>
  <c r="Q360" i="9"/>
  <c r="Q124" i="9"/>
  <c r="Q175" i="9"/>
  <c r="Q125" i="9"/>
  <c r="Q419" i="9"/>
  <c r="Q158" i="9"/>
  <c r="Q260" i="9"/>
  <c r="Q350" i="9"/>
  <c r="Q104" i="9"/>
  <c r="Q152" i="9"/>
  <c r="Q114" i="9"/>
  <c r="Q166" i="9"/>
  <c r="Q172" i="9"/>
  <c r="Q119" i="9"/>
  <c r="Q147" i="9"/>
  <c r="Q263" i="9"/>
  <c r="Q127" i="9"/>
  <c r="Q113" i="9"/>
  <c r="Q388" i="9"/>
  <c r="Q56" i="9"/>
  <c r="Q126" i="9"/>
  <c r="Q357" i="9"/>
  <c r="Q287" i="9"/>
  <c r="Q401" i="9"/>
  <c r="Q136" i="9"/>
  <c r="Q35" i="9"/>
  <c r="Q341" i="9"/>
  <c r="Q433" i="9"/>
  <c r="Q430" i="9"/>
  <c r="Q61" i="9"/>
  <c r="Q354" i="9"/>
  <c r="Q100" i="9"/>
  <c r="Q79" i="9"/>
  <c r="Q274" i="9"/>
  <c r="Q363" i="9"/>
  <c r="Q459" i="9"/>
  <c r="Q334" i="9"/>
  <c r="Q258" i="9"/>
  <c r="Q365" i="9"/>
  <c r="Q447" i="9"/>
  <c r="Q107" i="9"/>
  <c r="Q308" i="9"/>
  <c r="Q435" i="9"/>
  <c r="Q53" i="9"/>
  <c r="P220" i="9"/>
  <c r="P128" i="9"/>
  <c r="P176" i="9"/>
  <c r="P194" i="9"/>
  <c r="P133" i="9"/>
  <c r="P456" i="9"/>
  <c r="P22" i="9"/>
  <c r="P24" i="9"/>
  <c r="P418" i="9"/>
  <c r="P358" i="9"/>
  <c r="P351" i="9"/>
  <c r="P322" i="9"/>
  <c r="P367" i="9"/>
  <c r="P333" i="9"/>
  <c r="P280" i="9"/>
  <c r="P229" i="9"/>
  <c r="P202" i="9"/>
  <c r="P303" i="9"/>
  <c r="P23" i="9"/>
  <c r="P221" i="9"/>
  <c r="P90" i="9"/>
  <c r="P32" i="9"/>
  <c r="P58" i="9"/>
  <c r="P49" i="9"/>
  <c r="P411" i="9"/>
  <c r="P112" i="9"/>
  <c r="P54" i="9"/>
  <c r="P80" i="9"/>
  <c r="P177" i="9"/>
  <c r="P443" i="9"/>
  <c r="P181" i="9"/>
  <c r="P127" i="9"/>
  <c r="P207" i="9"/>
  <c r="P274" i="9"/>
  <c r="P246" i="9"/>
  <c r="P121" i="9"/>
  <c r="P362" i="9"/>
  <c r="P402" i="9"/>
  <c r="P106" i="9"/>
  <c r="P223" i="9"/>
  <c r="P364" i="9"/>
  <c r="P432" i="9"/>
  <c r="P298" i="9"/>
  <c r="P192" i="9"/>
  <c r="P288" i="9"/>
  <c r="P436" i="9"/>
  <c r="P334" i="9"/>
  <c r="P64" i="9"/>
  <c r="P273" i="9"/>
  <c r="P459" i="9"/>
  <c r="P238" i="9"/>
  <c r="P105" i="9"/>
  <c r="P377" i="9"/>
  <c r="P262" i="9"/>
  <c r="P172" i="9"/>
  <c r="P179" i="9"/>
  <c r="P318" i="9"/>
  <c r="P401" i="9"/>
  <c r="P382" i="9"/>
  <c r="P75" i="9"/>
  <c r="P190" i="9"/>
  <c r="P336" i="9"/>
  <c r="P92" i="9"/>
  <c r="P193" i="9"/>
  <c r="P219" i="9"/>
  <c r="P149" i="9"/>
  <c r="P317" i="9"/>
  <c r="P422" i="9"/>
  <c r="P55" i="9"/>
  <c r="P71" i="9"/>
  <c r="P123" i="9"/>
  <c r="P323" i="9"/>
  <c r="P454" i="9"/>
  <c r="P360" i="9"/>
  <c r="P455" i="9"/>
  <c r="P408" i="9"/>
  <c r="P340" i="9"/>
  <c r="P397" i="9"/>
  <c r="P250" i="9"/>
  <c r="P281" i="9"/>
  <c r="P234" i="9"/>
  <c r="P174" i="9"/>
  <c r="P216" i="9"/>
  <c r="P417" i="9"/>
  <c r="P275" i="9"/>
  <c r="P104" i="9"/>
  <c r="P93" i="9"/>
  <c r="P36" i="9"/>
  <c r="P461" i="9"/>
  <c r="P35" i="9"/>
  <c r="P113" i="9"/>
  <c r="P462" i="9"/>
  <c r="P365" i="9"/>
  <c r="P376" i="9"/>
  <c r="P242" i="9"/>
  <c r="P389" i="9"/>
  <c r="P291" i="9"/>
  <c r="P435" i="9"/>
  <c r="P114" i="9"/>
  <c r="P29" i="9"/>
  <c r="P252" i="9"/>
  <c r="P217" i="9"/>
  <c r="P158" i="9"/>
  <c r="P309" i="9"/>
  <c r="P388" i="9"/>
  <c r="P426" i="9"/>
  <c r="P412" i="9"/>
  <c r="P84" i="9"/>
  <c r="P206" i="9"/>
  <c r="P251" i="9"/>
  <c r="P34" i="9"/>
  <c r="P357" i="9"/>
  <c r="P124" i="9"/>
  <c r="P30" i="9"/>
  <c r="P56" i="9"/>
  <c r="P373" i="9"/>
  <c r="P140" i="9"/>
  <c r="P119" i="9"/>
  <c r="P135" i="9"/>
  <c r="P203" i="9"/>
  <c r="P337" i="9"/>
  <c r="P189" i="9"/>
  <c r="P392" i="9"/>
  <c r="P368" i="9"/>
  <c r="P33" i="9"/>
  <c r="P409" i="9"/>
  <c r="P413" i="9"/>
  <c r="P201" i="9"/>
  <c r="P425" i="9"/>
  <c r="P307" i="9"/>
  <c r="P110" i="9"/>
  <c r="P164" i="9"/>
  <c r="P125" i="9"/>
  <c r="P146" i="9"/>
  <c r="P59" i="9"/>
  <c r="P68" i="9"/>
  <c r="P374" i="9"/>
  <c r="P151" i="9"/>
  <c r="P384" i="9"/>
  <c r="P398" i="9"/>
  <c r="P296" i="9"/>
  <c r="P444" i="9"/>
  <c r="P213" i="9"/>
  <c r="P400" i="9"/>
  <c r="P292" i="9"/>
  <c r="P52" i="9"/>
  <c r="P184" i="9"/>
  <c r="P187" i="9"/>
  <c r="P142" i="9"/>
  <c r="P286" i="9"/>
  <c r="P53" i="9"/>
  <c r="P161" i="9"/>
  <c r="P47" i="9"/>
  <c r="P25" i="9"/>
  <c r="P170" i="9"/>
  <c r="P349" i="9"/>
  <c r="P284" i="9"/>
  <c r="P324" i="9"/>
  <c r="P85" i="9"/>
  <c r="P355" i="9"/>
  <c r="P178" i="9"/>
  <c r="P346" i="9"/>
  <c r="P414" i="9"/>
  <c r="P163" i="9"/>
  <c r="P215" i="9"/>
  <c r="P301" i="9"/>
  <c r="P300" i="9"/>
  <c r="P185" i="9"/>
  <c r="P141" i="9"/>
  <c r="P282" i="9"/>
  <c r="P354" i="9"/>
  <c r="P26" i="9"/>
  <c r="P117" i="9"/>
  <c r="P27" i="9"/>
  <c r="P439" i="9"/>
  <c r="P342" i="9"/>
  <c r="P111" i="9"/>
  <c r="P458" i="9"/>
  <c r="P89" i="9"/>
  <c r="P231" i="9"/>
  <c r="P341" i="9"/>
  <c r="P428" i="9"/>
  <c r="P316" i="9"/>
  <c r="P361" i="9"/>
  <c r="P165" i="9"/>
  <c r="P100" i="9"/>
  <c r="P387" i="9"/>
  <c r="P200" i="9"/>
  <c r="P279" i="9"/>
  <c r="P410" i="9"/>
  <c r="P446" i="9"/>
  <c r="P265" i="9"/>
  <c r="P263" i="9"/>
  <c r="P269" i="9"/>
  <c r="P442" i="9"/>
  <c r="P157" i="9"/>
  <c r="P222" i="9"/>
  <c r="P50" i="9"/>
  <c r="P78" i="9"/>
  <c r="P321" i="9"/>
  <c r="P405" i="9"/>
  <c r="P156" i="9"/>
  <c r="P183" i="9"/>
  <c r="P199" i="9"/>
  <c r="P40" i="9"/>
  <c r="P224" i="9"/>
  <c r="P115" i="9"/>
  <c r="P171" i="9"/>
  <c r="P21" i="9"/>
  <c r="P433" i="9"/>
  <c r="P339" i="9"/>
  <c r="P283" i="9"/>
  <c r="P76" i="9"/>
  <c r="P236" i="9"/>
  <c r="P152" i="9"/>
  <c r="P196" i="9"/>
  <c r="P51" i="9"/>
  <c r="P62" i="9"/>
  <c r="P167" i="9"/>
  <c r="P147" i="9"/>
  <c r="P429" i="9"/>
  <c r="P350" i="9"/>
  <c r="P226" i="9"/>
  <c r="P138" i="9"/>
  <c r="P420" i="9"/>
  <c r="P205" i="9"/>
  <c r="P363" i="9"/>
  <c r="P153" i="9"/>
  <c r="P460" i="9"/>
  <c r="P131" i="9"/>
  <c r="P385" i="9"/>
  <c r="P42" i="9"/>
  <c r="P419" i="9"/>
  <c r="P289" i="9"/>
  <c r="P41" i="9"/>
  <c r="P227" i="9"/>
  <c r="P254" i="9"/>
  <c r="P72" i="9"/>
  <c r="P268" i="9"/>
  <c r="P437" i="9"/>
  <c r="P188" i="9"/>
  <c r="P182" i="9"/>
  <c r="P195" i="9"/>
  <c r="P31" i="9"/>
  <c r="P441" i="9"/>
  <c r="P294" i="9"/>
  <c r="P204" i="9"/>
  <c r="P378" i="9"/>
  <c r="P244" i="9"/>
  <c r="P297" i="9"/>
  <c r="P108" i="9"/>
  <c r="P311" i="9"/>
  <c r="P66" i="9"/>
  <c r="P132" i="9"/>
  <c r="P438" i="9"/>
  <c r="P155" i="9"/>
  <c r="P394" i="9"/>
  <c r="P407" i="9"/>
  <c r="P445" i="9"/>
  <c r="P198" i="9"/>
  <c r="P166" i="9"/>
  <c r="P173" i="9"/>
  <c r="P48" i="9"/>
  <c r="P107" i="9"/>
  <c r="P352" i="9"/>
  <c r="P175" i="9"/>
  <c r="P73" i="9"/>
  <c r="P325" i="9"/>
  <c r="P233" i="9"/>
  <c r="P353" i="9"/>
  <c r="P393" i="9"/>
  <c r="P116" i="9"/>
  <c r="P403" i="9"/>
  <c r="P457" i="9"/>
  <c r="P148" i="9"/>
  <c r="P237" i="9"/>
  <c r="P120" i="9"/>
  <c r="P255" i="9"/>
  <c r="P434" i="9"/>
  <c r="P310" i="9"/>
  <c r="P266" i="9"/>
  <c r="P45" i="9"/>
  <c r="P314" i="9"/>
  <c r="P258" i="9"/>
  <c r="P330" i="9"/>
  <c r="P239" i="9"/>
  <c r="P264" i="9"/>
  <c r="P247" i="9"/>
  <c r="P160" i="9"/>
  <c r="P208" i="9"/>
  <c r="P139" i="9"/>
  <c r="P452" i="9"/>
  <c r="P70" i="9"/>
  <c r="P91" i="9"/>
  <c r="P38" i="9"/>
  <c r="P416" i="9"/>
  <c r="P379" i="9"/>
  <c r="P37" i="9"/>
  <c r="P137" i="9"/>
  <c r="P79" i="9"/>
  <c r="P331" i="9"/>
  <c r="P214" i="9"/>
  <c r="P101" i="9"/>
  <c r="P63" i="9"/>
  <c r="P143" i="9"/>
  <c r="P210" i="9"/>
  <c r="P230" i="9"/>
  <c r="P57" i="9"/>
  <c r="P449" i="9"/>
  <c r="P370" i="9"/>
  <c r="P86" i="9"/>
  <c r="P180" i="9"/>
  <c r="P451" i="9"/>
  <c r="P257" i="9"/>
  <c r="P228" i="9"/>
  <c r="P169" i="9"/>
  <c r="P83" i="9"/>
  <c r="P270" i="9"/>
  <c r="P290" i="9"/>
  <c r="P186" i="9"/>
  <c r="P225" i="9"/>
  <c r="P259" i="9"/>
  <c r="P427" i="9"/>
  <c r="P329" i="9"/>
  <c r="P159" i="9"/>
  <c r="P386" i="9"/>
  <c r="P326" i="9"/>
  <c r="P319" i="9"/>
  <c r="P369" i="9"/>
  <c r="P343" i="9"/>
  <c r="P277" i="9"/>
  <c r="AI162" i="5"/>
  <c r="AJ162" i="5"/>
  <c r="AK162" i="5"/>
  <c r="AH163" i="5"/>
  <c r="F18" i="8"/>
  <c r="F19" i="8" s="1"/>
  <c r="C18" i="8"/>
  <c r="E5" i="9"/>
  <c r="P18" i="9"/>
  <c r="O18" i="9"/>
  <c r="Q18" i="9"/>
  <c r="E4" i="9" l="1"/>
  <c r="M409" i="9" s="1"/>
  <c r="AJ27" i="5"/>
  <c r="AI27" i="5"/>
  <c r="AH27" i="5" s="1"/>
  <c r="AK27" i="5"/>
  <c r="AI78" i="5"/>
  <c r="AJ78" i="5"/>
  <c r="AK78" i="5"/>
  <c r="AJ125" i="5"/>
  <c r="AK125" i="5"/>
  <c r="AI125" i="5"/>
  <c r="AK133" i="5"/>
  <c r="AI133" i="5"/>
  <c r="AJ133" i="5"/>
  <c r="AA157" i="5"/>
  <c r="AE157" i="5" s="1"/>
  <c r="AB157" i="5"/>
  <c r="AH74" i="5"/>
  <c r="AA74" i="5" s="1"/>
  <c r="AE74" i="5" s="1"/>
  <c r="AH119" i="5"/>
  <c r="AB119" i="5" s="1"/>
  <c r="AH82" i="5"/>
  <c r="AH134" i="5"/>
  <c r="AH166" i="5"/>
  <c r="AA79" i="5"/>
  <c r="AE79" i="5" s="1"/>
  <c r="AB79" i="5"/>
  <c r="AH97" i="5"/>
  <c r="AH136" i="5"/>
  <c r="AH67" i="5"/>
  <c r="AA67" i="5" s="1"/>
  <c r="AE67" i="5" s="1"/>
  <c r="AH139" i="5"/>
  <c r="AH117" i="5"/>
  <c r="AA69" i="5"/>
  <c r="AE69" i="5" s="1"/>
  <c r="AB69" i="5"/>
  <c r="AB21" i="5"/>
  <c r="AA21" i="5"/>
  <c r="AE21" i="5" s="1"/>
  <c r="AA43" i="5"/>
  <c r="AE43" i="5" s="1"/>
  <c r="AB43" i="5"/>
  <c r="AJ140" i="5"/>
  <c r="AI140" i="5"/>
  <c r="AH140" i="5" s="1"/>
  <c r="AK140" i="5"/>
  <c r="AB77" i="5"/>
  <c r="AA77" i="5"/>
  <c r="AE77" i="5" s="1"/>
  <c r="AA64" i="5"/>
  <c r="AE64" i="5" s="1"/>
  <c r="AB64" i="5"/>
  <c r="AH50" i="5"/>
  <c r="AA50" i="5" s="1"/>
  <c r="AE50" i="5" s="1"/>
  <c r="AH145" i="5"/>
  <c r="AH40" i="5"/>
  <c r="AB48" i="5"/>
  <c r="AA48" i="5"/>
  <c r="AE48" i="5" s="1"/>
  <c r="AH87" i="5"/>
  <c r="AH141" i="5"/>
  <c r="AH31" i="5"/>
  <c r="AH123" i="5"/>
  <c r="AH68" i="5"/>
  <c r="AA113" i="5"/>
  <c r="AE113" i="5" s="1"/>
  <c r="AB113" i="5"/>
  <c r="AA44" i="5"/>
  <c r="AE44" i="5" s="1"/>
  <c r="AB44" i="5"/>
  <c r="AA33" i="5"/>
  <c r="AE33" i="5" s="1"/>
  <c r="AB33" i="5"/>
  <c r="AB49" i="5"/>
  <c r="AA49" i="5"/>
  <c r="AE49" i="5" s="1"/>
  <c r="AH160" i="5"/>
  <c r="AH76" i="5"/>
  <c r="AA88" i="5"/>
  <c r="AE88" i="5" s="1"/>
  <c r="AB88" i="5"/>
  <c r="AH151" i="5"/>
  <c r="AH65" i="5"/>
  <c r="AH58" i="5"/>
  <c r="AH83" i="5"/>
  <c r="AH37" i="5"/>
  <c r="AH131" i="5"/>
  <c r="AB166" i="5"/>
  <c r="AA166" i="5"/>
  <c r="AE166" i="5" s="1"/>
  <c r="F18" i="5"/>
  <c r="F19" i="5" s="1"/>
  <c r="AH167" i="5"/>
  <c r="C18" i="5"/>
  <c r="AK30" i="5"/>
  <c r="AJ30" i="5"/>
  <c r="AI30" i="5"/>
  <c r="AH30" i="5" s="1"/>
  <c r="AK22" i="5"/>
  <c r="AI22" i="5"/>
  <c r="AJ22" i="5"/>
  <c r="AK164" i="5"/>
  <c r="AI164" i="5"/>
  <c r="AJ164" i="5"/>
  <c r="AK110" i="5"/>
  <c r="AJ110" i="5"/>
  <c r="AI110" i="5"/>
  <c r="AI146" i="5"/>
  <c r="AK146" i="5"/>
  <c r="AJ146" i="5"/>
  <c r="AJ161" i="5"/>
  <c r="AI161" i="5"/>
  <c r="AK161" i="5"/>
  <c r="AJ129" i="5"/>
  <c r="AI129" i="5"/>
  <c r="AK129" i="5"/>
  <c r="AI84" i="5"/>
  <c r="AJ84" i="5"/>
  <c r="AK84" i="5"/>
  <c r="AI75" i="5"/>
  <c r="AK75" i="5"/>
  <c r="AJ75" i="5"/>
  <c r="AK73" i="5"/>
  <c r="AJ73" i="5"/>
  <c r="AI73" i="5"/>
  <c r="AI102" i="5"/>
  <c r="AH102" i="5" s="1"/>
  <c r="AK102" i="5"/>
  <c r="AJ102" i="5"/>
  <c r="AK107" i="5"/>
  <c r="AJ107" i="5"/>
  <c r="AI107" i="5"/>
  <c r="AI35" i="5"/>
  <c r="AJ35" i="5"/>
  <c r="AK35" i="5"/>
  <c r="AJ26" i="5"/>
  <c r="AI26" i="5"/>
  <c r="AK26" i="5"/>
  <c r="AK62" i="5"/>
  <c r="AJ62" i="5"/>
  <c r="AI62" i="5"/>
  <c r="AH62" i="5" s="1"/>
  <c r="AI112" i="5"/>
  <c r="AJ112" i="5"/>
  <c r="AK112" i="5"/>
  <c r="AJ155" i="5"/>
  <c r="AI155" i="5"/>
  <c r="AH155" i="5" s="1"/>
  <c r="AK155" i="5"/>
  <c r="AI94" i="5"/>
  <c r="AK94" i="5"/>
  <c r="AJ94" i="5"/>
  <c r="AI121" i="5"/>
  <c r="AH121" i="5" s="1"/>
  <c r="AK121" i="5"/>
  <c r="AJ121" i="5"/>
  <c r="AK137" i="5"/>
  <c r="AJ137" i="5"/>
  <c r="AI137" i="5"/>
  <c r="AH147" i="5"/>
  <c r="AH128" i="5"/>
  <c r="AH91" i="5"/>
  <c r="AH86" i="5"/>
  <c r="AH118" i="5"/>
  <c r="AB100" i="5"/>
  <c r="AA100" i="5"/>
  <c r="AE100" i="5" s="1"/>
  <c r="AA23" i="5"/>
  <c r="AE23" i="5" s="1"/>
  <c r="AB23" i="5"/>
  <c r="AA151" i="5"/>
  <c r="AE151" i="5" s="1"/>
  <c r="AB151" i="5"/>
  <c r="AB50" i="5"/>
  <c r="AB145" i="5"/>
  <c r="AA145" i="5"/>
  <c r="AE145" i="5" s="1"/>
  <c r="AA126" i="5"/>
  <c r="AE126" i="5" s="1"/>
  <c r="AB126" i="5"/>
  <c r="AA160" i="5"/>
  <c r="AE160" i="5" s="1"/>
  <c r="AB160" i="5"/>
  <c r="AA165" i="5"/>
  <c r="AE165" i="5" s="1"/>
  <c r="AB165" i="5"/>
  <c r="AA76" i="5"/>
  <c r="AE76" i="5" s="1"/>
  <c r="AB76" i="5"/>
  <c r="AA63" i="5"/>
  <c r="AE63" i="5" s="1"/>
  <c r="AB63" i="5"/>
  <c r="AA109" i="5"/>
  <c r="AE109" i="5" s="1"/>
  <c r="AB109" i="5"/>
  <c r="AB68" i="5"/>
  <c r="AA68" i="5"/>
  <c r="AE68" i="5" s="1"/>
  <c r="AH162" i="5"/>
  <c r="AA162" i="5" s="1"/>
  <c r="AE162" i="5" s="1"/>
  <c r="AH101" i="5"/>
  <c r="AH143" i="5"/>
  <c r="AH80" i="5"/>
  <c r="AH99" i="5"/>
  <c r="AH95" i="5"/>
  <c r="T75" i="5"/>
  <c r="E14" i="5"/>
  <c r="AH152" i="5"/>
  <c r="AH108" i="5"/>
  <c r="AH93" i="5"/>
  <c r="AA158" i="5"/>
  <c r="AE158" i="5" s="1"/>
  <c r="AB158" i="5"/>
  <c r="AA119" i="5"/>
  <c r="AE119" i="5" s="1"/>
  <c r="AB82" i="5"/>
  <c r="AA82" i="5"/>
  <c r="AE82" i="5" s="1"/>
  <c r="AB134" i="5"/>
  <c r="AA134" i="5"/>
  <c r="AE134" i="5" s="1"/>
  <c r="AA135" i="5"/>
  <c r="AE135" i="5" s="1"/>
  <c r="AB135" i="5"/>
  <c r="AB127" i="5"/>
  <c r="AA127" i="5"/>
  <c r="AE127" i="5" s="1"/>
  <c r="AH90" i="5"/>
  <c r="AA52" i="5"/>
  <c r="AE52" i="5" s="1"/>
  <c r="AB52" i="5"/>
  <c r="AA153" i="5"/>
  <c r="AE153" i="5" s="1"/>
  <c r="AB153" i="5"/>
  <c r="AA136" i="5"/>
  <c r="AE136" i="5" s="1"/>
  <c r="AB136" i="5"/>
  <c r="AH103" i="5"/>
  <c r="AH120" i="5"/>
  <c r="AB142" i="5"/>
  <c r="AA142" i="5"/>
  <c r="AE142" i="5" s="1"/>
  <c r="AH138" i="5"/>
  <c r="AH159" i="5"/>
  <c r="AH156" i="5"/>
  <c r="AH85" i="5"/>
  <c r="AH130" i="5"/>
  <c r="AB167" i="5"/>
  <c r="AA167" i="5"/>
  <c r="AE167" i="5" s="1"/>
  <c r="AB162" i="5"/>
  <c r="AA163" i="5"/>
  <c r="AE163" i="5" s="1"/>
  <c r="AB163" i="5"/>
  <c r="M97" i="9"/>
  <c r="M59" i="9"/>
  <c r="M128" i="9"/>
  <c r="M198" i="9"/>
  <c r="M436" i="9"/>
  <c r="V11" i="9"/>
  <c r="M355" i="9"/>
  <c r="M400" i="9"/>
  <c r="M163" i="9"/>
  <c r="M441" i="9"/>
  <c r="M273" i="9" l="1"/>
  <c r="M194" i="9"/>
  <c r="M213" i="9"/>
  <c r="M267" i="9"/>
  <c r="M21" i="9"/>
  <c r="M186" i="9"/>
  <c r="M359" i="9"/>
  <c r="M65" i="9"/>
  <c r="R65" i="9" s="1"/>
  <c r="M138" i="9"/>
  <c r="M383" i="9"/>
  <c r="V20" i="9"/>
  <c r="M103" i="9"/>
  <c r="M367" i="9"/>
  <c r="M403" i="9"/>
  <c r="M250" i="9"/>
  <c r="M195" i="9"/>
  <c r="N195" i="9" s="1"/>
  <c r="M93" i="9"/>
  <c r="M84" i="9"/>
  <c r="M394" i="9"/>
  <c r="V22" i="9"/>
  <c r="M389" i="9"/>
  <c r="M427" i="9"/>
  <c r="M130" i="9"/>
  <c r="M32" i="9"/>
  <c r="N32" i="9" s="1"/>
  <c r="M460" i="9"/>
  <c r="M260" i="9"/>
  <c r="M266" i="9"/>
  <c r="M370" i="9"/>
  <c r="M146" i="9"/>
  <c r="M330" i="9"/>
  <c r="M183" i="9"/>
  <c r="M107" i="9"/>
  <c r="N107" i="9" s="1"/>
  <c r="M420" i="9"/>
  <c r="M452" i="9"/>
  <c r="M416" i="9"/>
  <c r="M314" i="9"/>
  <c r="M352" i="9"/>
  <c r="R352" i="9" s="1"/>
  <c r="M428" i="9"/>
  <c r="M112" i="9"/>
  <c r="M390" i="9"/>
  <c r="R390" i="9" s="1"/>
  <c r="M89" i="9"/>
  <c r="M320" i="9"/>
  <c r="V9" i="9"/>
  <c r="M333" i="9"/>
  <c r="M79" i="9"/>
  <c r="R79" i="9" s="1"/>
  <c r="M318" i="9"/>
  <c r="M142" i="9"/>
  <c r="M361" i="9"/>
  <c r="R361" i="9" s="1"/>
  <c r="M391" i="9"/>
  <c r="V18" i="9"/>
  <c r="M124" i="9"/>
  <c r="M305" i="9"/>
  <c r="M325" i="9"/>
  <c r="R325" i="9" s="1"/>
  <c r="M39" i="9"/>
  <c r="M230" i="9"/>
  <c r="M417" i="9"/>
  <c r="R417" i="9" s="1"/>
  <c r="M281" i="9"/>
  <c r="M149" i="9"/>
  <c r="M117" i="9"/>
  <c r="M341" i="9"/>
  <c r="M184" i="9"/>
  <c r="R184" i="9" s="1"/>
  <c r="M64" i="9"/>
  <c r="M190" i="9"/>
  <c r="M222" i="9"/>
  <c r="R222" i="9" s="1"/>
  <c r="M410" i="9"/>
  <c r="M185" i="9"/>
  <c r="M244" i="9"/>
  <c r="M165" i="9"/>
  <c r="M216" i="9"/>
  <c r="N216" i="9" s="1"/>
  <c r="M354" i="9"/>
  <c r="M181" i="9"/>
  <c r="M145" i="9"/>
  <c r="N145" i="9" s="1"/>
  <c r="M94" i="9"/>
  <c r="M379" i="9"/>
  <c r="M82" i="9"/>
  <c r="M347" i="9"/>
  <c r="M116" i="9"/>
  <c r="N116" i="9" s="1"/>
  <c r="M47" i="9"/>
  <c r="M182" i="9"/>
  <c r="M228" i="9"/>
  <c r="R228" i="9" s="1"/>
  <c r="M23" i="9"/>
  <c r="M212" i="9"/>
  <c r="M303" i="9"/>
  <c r="M201" i="9"/>
  <c r="M353" i="9"/>
  <c r="R353" i="9" s="1"/>
  <c r="M319" i="9"/>
  <c r="M171" i="9"/>
  <c r="M278" i="9"/>
  <c r="N278" i="9" s="1"/>
  <c r="M384" i="9"/>
  <c r="M168" i="9"/>
  <c r="M392" i="9"/>
  <c r="M210" i="9"/>
  <c r="V14" i="9"/>
  <c r="M422" i="9"/>
  <c r="M152" i="9"/>
  <c r="M377" i="9"/>
  <c r="R377" i="9" s="1"/>
  <c r="M105" i="9"/>
  <c r="M258" i="9"/>
  <c r="M407" i="9"/>
  <c r="M144" i="9"/>
  <c r="M396" i="9"/>
  <c r="N396" i="9" s="1"/>
  <c r="M316" i="9"/>
  <c r="V3" i="9"/>
  <c r="M399" i="9"/>
  <c r="R399" i="9" s="1"/>
  <c r="M36" i="9"/>
  <c r="M298" i="9"/>
  <c r="M38" i="9"/>
  <c r="M414" i="9"/>
  <c r="M280" i="9"/>
  <c r="R280" i="9" s="1"/>
  <c r="M424" i="9"/>
  <c r="M70" i="9"/>
  <c r="M270" i="9"/>
  <c r="N270" i="9" s="1"/>
  <c r="M35" i="9"/>
  <c r="M326" i="9"/>
  <c r="M401" i="9"/>
  <c r="M364" i="9"/>
  <c r="M461" i="9"/>
  <c r="R461" i="9" s="1"/>
  <c r="V12" i="9"/>
  <c r="M393" i="9"/>
  <c r="M109" i="9"/>
  <c r="N109" i="9" s="1"/>
  <c r="M91" i="9"/>
  <c r="M219" i="9"/>
  <c r="M137" i="9"/>
  <c r="M28" i="9"/>
  <c r="M211" i="9"/>
  <c r="R211" i="9" s="1"/>
  <c r="M127" i="9"/>
  <c r="M309" i="9"/>
  <c r="M225" i="9"/>
  <c r="N225" i="9" s="1"/>
  <c r="M339" i="9"/>
  <c r="M88" i="9"/>
  <c r="M111" i="9"/>
  <c r="M462" i="9"/>
  <c r="M31" i="9"/>
  <c r="N31" i="9" s="1"/>
  <c r="M122" i="9"/>
  <c r="M178" i="9"/>
  <c r="M447" i="9"/>
  <c r="R447" i="9" s="1"/>
  <c r="M443" i="9"/>
  <c r="M432" i="9"/>
  <c r="M385" i="9"/>
  <c r="M44" i="9"/>
  <c r="M288" i="9"/>
  <c r="R288" i="9" s="1"/>
  <c r="M387" i="9"/>
  <c r="M226" i="9"/>
  <c r="M368" i="9"/>
  <c r="N368" i="9" s="1"/>
  <c r="M346" i="9"/>
  <c r="M453" i="9"/>
  <c r="M72" i="9"/>
  <c r="M68" i="9"/>
  <c r="M411" i="9"/>
  <c r="R411" i="9" s="1"/>
  <c r="M169" i="9"/>
  <c r="M433" i="9"/>
  <c r="M143" i="9"/>
  <c r="N143" i="9" s="1"/>
  <c r="M336" i="9"/>
  <c r="M204" i="9"/>
  <c r="M235" i="9"/>
  <c r="V8" i="9"/>
  <c r="M206" i="9"/>
  <c r="R206" i="9" s="1"/>
  <c r="V6" i="9"/>
  <c r="M243" i="9"/>
  <c r="M295" i="9"/>
  <c r="R295" i="9" s="1"/>
  <c r="M115" i="9"/>
  <c r="M312" i="9"/>
  <c r="M56" i="9"/>
  <c r="M306" i="9"/>
  <c r="M133" i="9"/>
  <c r="R133" i="9" s="1"/>
  <c r="M375" i="9"/>
  <c r="M269" i="9"/>
  <c r="M33" i="9"/>
  <c r="N33" i="9" s="1"/>
  <c r="M245" i="9"/>
  <c r="M87" i="9"/>
  <c r="M49" i="9"/>
  <c r="M236" i="9"/>
  <c r="M170" i="9"/>
  <c r="N170" i="9" s="1"/>
  <c r="M291" i="9"/>
  <c r="M22" i="9"/>
  <c r="M188" i="9"/>
  <c r="R188" i="9" s="1"/>
  <c r="M271" i="9"/>
  <c r="M100" i="9"/>
  <c r="M234" i="9"/>
  <c r="M372" i="9"/>
  <c r="M223" i="9"/>
  <c r="R223" i="9" s="1"/>
  <c r="M395" i="9"/>
  <c r="M197" i="9"/>
  <c r="M248" i="9"/>
  <c r="N248" i="9" s="1"/>
  <c r="M202" i="9"/>
  <c r="M448" i="9"/>
  <c r="M55" i="9"/>
  <c r="M451" i="9"/>
  <c r="V16" i="9"/>
  <c r="M405" i="9"/>
  <c r="M73" i="9"/>
  <c r="M224" i="9"/>
  <c r="R224" i="9" s="1"/>
  <c r="M34" i="9"/>
  <c r="M83" i="9"/>
  <c r="M302" i="9"/>
  <c r="M69" i="9"/>
  <c r="M381" i="9"/>
  <c r="N381" i="9" s="1"/>
  <c r="M284" i="9"/>
  <c r="R284" i="9" s="1"/>
  <c r="M155" i="9"/>
  <c r="M397" i="9"/>
  <c r="N397" i="9" s="1"/>
  <c r="V23" i="9"/>
  <c r="M217" i="9"/>
  <c r="M209" i="9"/>
  <c r="M282" i="9"/>
  <c r="M231" i="9"/>
  <c r="N231" i="9" s="1"/>
  <c r="M41" i="9"/>
  <c r="M175" i="9"/>
  <c r="M388" i="9"/>
  <c r="R388" i="9" s="1"/>
  <c r="M26" i="9"/>
  <c r="M48" i="9"/>
  <c r="M408" i="9"/>
  <c r="M227" i="9"/>
  <c r="M442" i="9"/>
  <c r="N442" i="9" s="1"/>
  <c r="M75" i="9"/>
  <c r="M378" i="9"/>
  <c r="M337" i="9"/>
  <c r="N337" i="9" s="1"/>
  <c r="M81" i="9"/>
  <c r="M61" i="9"/>
  <c r="M357" i="9"/>
  <c r="V19" i="9"/>
  <c r="M203" i="9"/>
  <c r="N203" i="9" s="1"/>
  <c r="M334" i="9"/>
  <c r="R334" i="9" s="1"/>
  <c r="M276" i="9"/>
  <c r="M118" i="9"/>
  <c r="N118" i="9" s="1"/>
  <c r="M189" i="9"/>
  <c r="M304" i="9"/>
  <c r="R304" i="9" s="1"/>
  <c r="M148" i="9"/>
  <c r="M121" i="9"/>
  <c r="R121" i="9" s="1"/>
  <c r="M308" i="9"/>
  <c r="N308" i="9" s="1"/>
  <c r="M445" i="9"/>
  <c r="M345" i="9"/>
  <c r="M324" i="9"/>
  <c r="R324" i="9" s="1"/>
  <c r="M200" i="9"/>
  <c r="M229" i="9"/>
  <c r="M196" i="9"/>
  <c r="R196" i="9" s="1"/>
  <c r="M52" i="9"/>
  <c r="M208" i="9"/>
  <c r="N208" i="9" s="1"/>
  <c r="M207" i="9"/>
  <c r="N207" i="9" s="1"/>
  <c r="M265" i="9"/>
  <c r="M66" i="9"/>
  <c r="N66" i="9" s="1"/>
  <c r="M86" i="9"/>
  <c r="M449" i="9"/>
  <c r="N449" i="9" s="1"/>
  <c r="M214" i="9"/>
  <c r="R214" i="9" s="1"/>
  <c r="M371" i="9"/>
  <c r="R371" i="9" s="1"/>
  <c r="M374" i="9"/>
  <c r="R374" i="9" s="1"/>
  <c r="M54" i="9"/>
  <c r="M438" i="9"/>
  <c r="M398" i="9"/>
  <c r="R398" i="9" s="1"/>
  <c r="M126" i="9"/>
  <c r="M457" i="9"/>
  <c r="M114" i="9"/>
  <c r="N114" i="9" s="1"/>
  <c r="M335" i="9"/>
  <c r="M24" i="9"/>
  <c r="N24" i="9" s="1"/>
  <c r="V13" i="9"/>
  <c r="M419" i="9"/>
  <c r="M74" i="9"/>
  <c r="R74" i="9" s="1"/>
  <c r="M172" i="9"/>
  <c r="M164" i="9"/>
  <c r="M287" i="9"/>
  <c r="N287" i="9" s="1"/>
  <c r="M358" i="9"/>
  <c r="M459" i="9"/>
  <c r="R459" i="9" s="1"/>
  <c r="M136" i="9"/>
  <c r="M251" i="9"/>
  <c r="M95" i="9"/>
  <c r="N95" i="9" s="1"/>
  <c r="M412" i="9"/>
  <c r="M404" i="9"/>
  <c r="M327" i="9"/>
  <c r="M301" i="9"/>
  <c r="M53" i="9"/>
  <c r="N53" i="9" s="1"/>
  <c r="M199" i="9"/>
  <c r="M240" i="9"/>
  <c r="M257" i="9"/>
  <c r="R257" i="9" s="1"/>
  <c r="M307" i="9"/>
  <c r="M317" i="9"/>
  <c r="M283" i="9"/>
  <c r="V4" i="9"/>
  <c r="M242" i="9"/>
  <c r="R242" i="9" s="1"/>
  <c r="M294" i="9"/>
  <c r="M344" i="9"/>
  <c r="M180" i="9"/>
  <c r="R180" i="9" s="1"/>
  <c r="M247" i="9"/>
  <c r="M232" i="9"/>
  <c r="M132" i="9"/>
  <c r="M373" i="9"/>
  <c r="M268" i="9"/>
  <c r="R268" i="9" s="1"/>
  <c r="M77" i="9"/>
  <c r="M46" i="9"/>
  <c r="M426" i="9"/>
  <c r="R426" i="9" s="1"/>
  <c r="M362" i="9"/>
  <c r="M43" i="9"/>
  <c r="M313" i="9"/>
  <c r="M431" i="9"/>
  <c r="M348" i="9"/>
  <c r="R348" i="9" s="1"/>
  <c r="M439" i="9"/>
  <c r="M113" i="9"/>
  <c r="M369" i="9"/>
  <c r="R369" i="9" s="1"/>
  <c r="M264" i="9"/>
  <c r="M40" i="9"/>
  <c r="M279" i="9"/>
  <c r="M25" i="9"/>
  <c r="M119" i="9"/>
  <c r="R119" i="9" s="1"/>
  <c r="M62" i="9"/>
  <c r="M292" i="9"/>
  <c r="M215" i="9"/>
  <c r="N215" i="9" s="1"/>
  <c r="M78" i="9"/>
  <c r="M92" i="9"/>
  <c r="R92" i="9" s="1"/>
  <c r="M350" i="9"/>
  <c r="V2" i="9"/>
  <c r="M160" i="9"/>
  <c r="N160" i="9" s="1"/>
  <c r="M108" i="9"/>
  <c r="M328" i="9"/>
  <c r="M104" i="9"/>
  <c r="N104" i="9" s="1"/>
  <c r="V5" i="9"/>
  <c r="M297" i="9"/>
  <c r="M125" i="9"/>
  <c r="M63" i="9"/>
  <c r="R63" i="9" s="1"/>
  <c r="M147" i="9"/>
  <c r="R147" i="9" s="1"/>
  <c r="M261" i="9"/>
  <c r="M135" i="9"/>
  <c r="M131" i="9"/>
  <c r="R131" i="9" s="1"/>
  <c r="M262" i="9"/>
  <c r="M42" i="9"/>
  <c r="M191" i="9"/>
  <c r="M193" i="9"/>
  <c r="R193" i="9" s="1"/>
  <c r="M382" i="9"/>
  <c r="R382" i="9" s="1"/>
  <c r="M366" i="9"/>
  <c r="M418" i="9"/>
  <c r="M134" i="9"/>
  <c r="R134" i="9" s="1"/>
  <c r="M413" i="9"/>
  <c r="V7" i="9"/>
  <c r="M421" i="9"/>
  <c r="M102" i="9"/>
  <c r="V24" i="9"/>
  <c r="M237" i="9"/>
  <c r="R237" i="9" s="1"/>
  <c r="M187" i="9"/>
  <c r="M323" i="9"/>
  <c r="R323" i="9" s="1"/>
  <c r="V10" i="9"/>
  <c r="M150" i="9"/>
  <c r="R150" i="9" s="1"/>
  <c r="M300" i="9"/>
  <c r="M425" i="9"/>
  <c r="M299" i="9"/>
  <c r="R299" i="9" s="1"/>
  <c r="M456" i="9"/>
  <c r="N456" i="9" s="1"/>
  <c r="M101" i="9"/>
  <c r="M331" i="9"/>
  <c r="R331" i="9" s="1"/>
  <c r="M430" i="9"/>
  <c r="M153" i="9"/>
  <c r="N153" i="9" s="1"/>
  <c r="M360" i="9"/>
  <c r="M27" i="9"/>
  <c r="M98" i="9"/>
  <c r="N98" i="9" s="1"/>
  <c r="M76" i="9"/>
  <c r="M51" i="9"/>
  <c r="M429" i="9"/>
  <c r="N429" i="9" s="1"/>
  <c r="M241" i="9"/>
  <c r="M332" i="9"/>
  <c r="R332" i="9" s="1"/>
  <c r="M71" i="9"/>
  <c r="M329" i="9"/>
  <c r="M99" i="9"/>
  <c r="R99" i="9" s="1"/>
  <c r="M437" i="9"/>
  <c r="M440" i="9"/>
  <c r="M58" i="9"/>
  <c r="R58" i="9" s="1"/>
  <c r="M356" i="9"/>
  <c r="M85" i="9"/>
  <c r="M176" i="9"/>
  <c r="M380" i="9"/>
  <c r="V17" i="9"/>
  <c r="M129" i="9"/>
  <c r="M415" i="9"/>
  <c r="M154" i="9"/>
  <c r="R154" i="9" s="1"/>
  <c r="M296" i="9"/>
  <c r="M402" i="9"/>
  <c r="M275" i="9"/>
  <c r="M166" i="9"/>
  <c r="M351" i="9"/>
  <c r="N351" i="9" s="1"/>
  <c r="M255" i="9"/>
  <c r="M285" i="9"/>
  <c r="M322" i="9"/>
  <c r="N322" i="9" s="1"/>
  <c r="M277" i="9"/>
  <c r="M157" i="9"/>
  <c r="M57" i="9"/>
  <c r="M80" i="9"/>
  <c r="M446" i="9"/>
  <c r="N446" i="9" s="1"/>
  <c r="M96" i="9"/>
  <c r="R96" i="9" s="1"/>
  <c r="M455" i="9"/>
  <c r="M205" i="9"/>
  <c r="R205" i="9" s="1"/>
  <c r="M218" i="9"/>
  <c r="M45" i="9"/>
  <c r="M274" i="9"/>
  <c r="M434" i="9"/>
  <c r="M158" i="9"/>
  <c r="N158" i="9" s="1"/>
  <c r="M423" i="9"/>
  <c r="M60" i="9"/>
  <c r="M454" i="9"/>
  <c r="R454" i="9" s="1"/>
  <c r="M140" i="9"/>
  <c r="M174" i="9"/>
  <c r="M450" i="9"/>
  <c r="V15" i="9"/>
  <c r="M177" i="9"/>
  <c r="R177" i="9" s="1"/>
  <c r="M162" i="9"/>
  <c r="R162" i="9" s="1"/>
  <c r="M263" i="9"/>
  <c r="M289" i="9"/>
  <c r="R289" i="9" s="1"/>
  <c r="M435" i="9"/>
  <c r="M173" i="9"/>
  <c r="M120" i="9"/>
  <c r="M321" i="9"/>
  <c r="M123" i="9"/>
  <c r="R123" i="9" s="1"/>
  <c r="M29" i="9"/>
  <c r="M167" i="9"/>
  <c r="M365" i="9"/>
  <c r="R365" i="9" s="1"/>
  <c r="M238" i="9"/>
  <c r="M159" i="9"/>
  <c r="M342" i="9"/>
  <c r="M293" i="9"/>
  <c r="M161" i="9"/>
  <c r="N161" i="9" s="1"/>
  <c r="M50" i="9"/>
  <c r="M221" i="9"/>
  <c r="M192" i="9"/>
  <c r="R192" i="9" s="1"/>
  <c r="M290" i="9"/>
  <c r="M311" i="9"/>
  <c r="M156" i="9"/>
  <c r="M256" i="9"/>
  <c r="M386" i="9"/>
  <c r="R386" i="9" s="1"/>
  <c r="M310" i="9"/>
  <c r="N310" i="9" s="1"/>
  <c r="M376" i="9"/>
  <c r="M139" i="9"/>
  <c r="R139" i="9" s="1"/>
  <c r="M220" i="9"/>
  <c r="M444" i="9"/>
  <c r="M349" i="9"/>
  <c r="M254" i="9"/>
  <c r="R254" i="9" s="1"/>
  <c r="M30" i="9"/>
  <c r="R30" i="9" s="1"/>
  <c r="M106" i="9"/>
  <c r="M90" i="9"/>
  <c r="M151" i="9"/>
  <c r="N151" i="9" s="1"/>
  <c r="M286" i="9"/>
  <c r="M406" i="9"/>
  <c r="R406" i="9" s="1"/>
  <c r="M179" i="9"/>
  <c r="V21" i="9"/>
  <c r="M37" i="9"/>
  <c r="R37" i="9" s="1"/>
  <c r="M338" i="9"/>
  <c r="M110" i="9"/>
  <c r="M363" i="9"/>
  <c r="N363" i="9" s="1"/>
  <c r="M340" i="9"/>
  <c r="M259" i="9"/>
  <c r="M272" i="9"/>
  <c r="M141" i="9"/>
  <c r="M253" i="9"/>
  <c r="R253" i="9" s="1"/>
  <c r="M252" i="9"/>
  <c r="M315" i="9"/>
  <c r="M343" i="9"/>
  <c r="N343" i="9" s="1"/>
  <c r="M249" i="9"/>
  <c r="M233" i="9"/>
  <c r="M458" i="9"/>
  <c r="M67" i="9"/>
  <c r="M246" i="9"/>
  <c r="R246" i="9" s="1"/>
  <c r="M239" i="9"/>
  <c r="R239" i="9" s="1"/>
  <c r="AB58" i="5"/>
  <c r="AA58" i="5"/>
  <c r="AE58" i="5" s="1"/>
  <c r="AB123" i="5"/>
  <c r="AA123" i="5"/>
  <c r="AE123" i="5" s="1"/>
  <c r="AB65" i="5"/>
  <c r="AA65" i="5"/>
  <c r="AE65" i="5" s="1"/>
  <c r="AA31" i="5"/>
  <c r="AE31" i="5" s="1"/>
  <c r="AB31" i="5"/>
  <c r="AH73" i="5"/>
  <c r="AA141" i="5"/>
  <c r="AE141" i="5" s="1"/>
  <c r="AB141" i="5"/>
  <c r="AB97" i="5"/>
  <c r="AA97" i="5"/>
  <c r="AE97" i="5" s="1"/>
  <c r="AA87" i="5"/>
  <c r="AE87" i="5" s="1"/>
  <c r="AB87" i="5"/>
  <c r="AH78" i="5"/>
  <c r="AB131" i="5"/>
  <c r="AA131" i="5"/>
  <c r="AE131" i="5" s="1"/>
  <c r="AH133" i="5"/>
  <c r="AB67" i="5"/>
  <c r="AB37" i="5"/>
  <c r="AA37" i="5"/>
  <c r="AE37" i="5" s="1"/>
  <c r="AB40" i="5"/>
  <c r="AA40" i="5"/>
  <c r="AE40" i="5" s="1"/>
  <c r="AA140" i="5"/>
  <c r="AE140" i="5" s="1"/>
  <c r="AB140" i="5"/>
  <c r="AB117" i="5"/>
  <c r="AA117" i="5"/>
  <c r="AE117" i="5" s="1"/>
  <c r="AA27" i="5"/>
  <c r="AE27" i="5" s="1"/>
  <c r="AB27" i="5"/>
  <c r="AH26" i="5"/>
  <c r="AH161" i="5"/>
  <c r="AA161" i="5" s="1"/>
  <c r="AE161" i="5" s="1"/>
  <c r="AA83" i="5"/>
  <c r="AE83" i="5" s="1"/>
  <c r="AB83" i="5"/>
  <c r="AB139" i="5"/>
  <c r="AA139" i="5"/>
  <c r="AE139" i="5" s="1"/>
  <c r="AH125" i="5"/>
  <c r="AB90" i="5"/>
  <c r="AA90" i="5"/>
  <c r="AE90" i="5" s="1"/>
  <c r="AA130" i="5"/>
  <c r="AE130" i="5" s="1"/>
  <c r="AB130" i="5"/>
  <c r="AA103" i="5"/>
  <c r="AE103" i="5" s="1"/>
  <c r="AB103" i="5"/>
  <c r="AA86" i="5"/>
  <c r="AE86" i="5" s="1"/>
  <c r="AB86" i="5"/>
  <c r="AH164" i="5"/>
  <c r="AA85" i="5"/>
  <c r="AE85" i="5" s="1"/>
  <c r="AB85" i="5"/>
  <c r="AA95" i="5"/>
  <c r="AE95" i="5" s="1"/>
  <c r="AB95" i="5"/>
  <c r="AB91" i="5"/>
  <c r="AA91" i="5"/>
  <c r="AE91" i="5" s="1"/>
  <c r="AB121" i="5"/>
  <c r="AA121" i="5"/>
  <c r="AE121" i="5" s="1"/>
  <c r="AA102" i="5"/>
  <c r="AE102" i="5" s="1"/>
  <c r="AB102" i="5"/>
  <c r="AA156" i="5"/>
  <c r="AE156" i="5" s="1"/>
  <c r="AB156" i="5"/>
  <c r="AA99" i="5"/>
  <c r="AE99" i="5" s="1"/>
  <c r="AB99" i="5"/>
  <c r="AA128" i="5"/>
  <c r="AE128" i="5" s="1"/>
  <c r="AB128" i="5"/>
  <c r="AH112" i="5"/>
  <c r="AA73" i="5"/>
  <c r="AE73" i="5" s="1"/>
  <c r="AB73" i="5"/>
  <c r="AH84" i="5"/>
  <c r="AB159" i="5"/>
  <c r="AA159" i="5"/>
  <c r="AE159" i="5" s="1"/>
  <c r="AA80" i="5"/>
  <c r="AE80" i="5" s="1"/>
  <c r="AB80" i="5"/>
  <c r="AB147" i="5"/>
  <c r="AA147" i="5"/>
  <c r="AE147" i="5" s="1"/>
  <c r="AB62" i="5"/>
  <c r="AA62" i="5"/>
  <c r="AE62" i="5" s="1"/>
  <c r="AH35" i="5"/>
  <c r="AH146" i="5"/>
  <c r="AH22" i="5"/>
  <c r="AB138" i="5"/>
  <c r="AA138" i="5"/>
  <c r="AE138" i="5" s="1"/>
  <c r="AA93" i="5"/>
  <c r="AE93" i="5" s="1"/>
  <c r="AB93" i="5"/>
  <c r="AA143" i="5"/>
  <c r="AE143" i="5" s="1"/>
  <c r="AB143" i="5"/>
  <c r="AH137" i="5"/>
  <c r="AH94" i="5"/>
  <c r="AH107" i="5"/>
  <c r="AA107" i="5" s="1"/>
  <c r="AE107" i="5" s="1"/>
  <c r="AH129" i="5"/>
  <c r="AH110" i="5"/>
  <c r="AB108" i="5"/>
  <c r="AA108" i="5"/>
  <c r="AE108" i="5" s="1"/>
  <c r="AB101" i="5"/>
  <c r="AA101" i="5"/>
  <c r="AE101" i="5" s="1"/>
  <c r="AB30" i="5"/>
  <c r="AA30" i="5"/>
  <c r="AE30" i="5" s="1"/>
  <c r="AB152" i="5"/>
  <c r="AA152" i="5"/>
  <c r="AE152" i="5" s="1"/>
  <c r="AA155" i="5"/>
  <c r="AE155" i="5" s="1"/>
  <c r="AB155" i="5"/>
  <c r="AA120" i="5"/>
  <c r="AE120" i="5" s="1"/>
  <c r="AB120" i="5"/>
  <c r="AA118" i="5"/>
  <c r="AE118" i="5" s="1"/>
  <c r="AB118" i="5"/>
  <c r="AA26" i="5"/>
  <c r="AE26" i="5" s="1"/>
  <c r="AB26" i="5"/>
  <c r="AH75" i="5"/>
  <c r="N58" i="9"/>
  <c r="N332" i="9"/>
  <c r="N27" i="9"/>
  <c r="R27" i="9"/>
  <c r="R153" i="9"/>
  <c r="R425" i="9"/>
  <c r="N425" i="9"/>
  <c r="N150" i="9"/>
  <c r="N237" i="9"/>
  <c r="N102" i="9"/>
  <c r="R102" i="9"/>
  <c r="N366" i="9"/>
  <c r="R366" i="9"/>
  <c r="N193" i="9"/>
  <c r="R42" i="9"/>
  <c r="N42" i="9"/>
  <c r="N261" i="9"/>
  <c r="R261" i="9"/>
  <c r="N63" i="9"/>
  <c r="R297" i="9"/>
  <c r="N297" i="9"/>
  <c r="N108" i="9"/>
  <c r="R108" i="9"/>
  <c r="N92" i="9"/>
  <c r="N78" i="9"/>
  <c r="R78" i="9"/>
  <c r="N284" i="9"/>
  <c r="R31" i="9"/>
  <c r="R251" i="9"/>
  <c r="N251" i="9"/>
  <c r="R462" i="9"/>
  <c r="N462" i="9"/>
  <c r="N136" i="9"/>
  <c r="R136" i="9"/>
  <c r="R111" i="9"/>
  <c r="N111" i="9"/>
  <c r="R358" i="9"/>
  <c r="N358" i="9"/>
  <c r="R287" i="9"/>
  <c r="R164" i="9"/>
  <c r="N164" i="9"/>
  <c r="N172" i="9"/>
  <c r="R172" i="9"/>
  <c r="N419" i="9"/>
  <c r="R419" i="9"/>
  <c r="R24" i="9"/>
  <c r="N335" i="9"/>
  <c r="R335" i="9"/>
  <c r="R114" i="9"/>
  <c r="N457" i="9"/>
  <c r="R457" i="9"/>
  <c r="R126" i="9"/>
  <c r="N126" i="9"/>
  <c r="N398" i="9"/>
  <c r="R438" i="9"/>
  <c r="N438" i="9"/>
  <c r="N54" i="9"/>
  <c r="R54" i="9"/>
  <c r="N374" i="9"/>
  <c r="N371" i="9"/>
  <c r="N214" i="9"/>
  <c r="R449" i="9"/>
  <c r="N86" i="9"/>
  <c r="R86" i="9"/>
  <c r="R265" i="9"/>
  <c r="N265" i="9"/>
  <c r="R207" i="9"/>
  <c r="R208" i="9"/>
  <c r="N52" i="9"/>
  <c r="R52" i="9"/>
  <c r="N196" i="9"/>
  <c r="R229" i="9"/>
  <c r="N229" i="9"/>
  <c r="R200" i="9"/>
  <c r="N200" i="9"/>
  <c r="N345" i="9"/>
  <c r="R345" i="9"/>
  <c r="N445" i="9"/>
  <c r="R445" i="9"/>
  <c r="R308" i="9"/>
  <c r="N121" i="9"/>
  <c r="N148" i="9"/>
  <c r="R148" i="9"/>
  <c r="N304" i="9"/>
  <c r="N189" i="9"/>
  <c r="R189" i="9"/>
  <c r="N276" i="9"/>
  <c r="R276" i="9"/>
  <c r="N334" i="9"/>
  <c r="R203" i="9"/>
  <c r="R357" i="9"/>
  <c r="N357" i="9"/>
  <c r="R61" i="9"/>
  <c r="N61" i="9"/>
  <c r="R81" i="9"/>
  <c r="N81" i="9"/>
  <c r="R337" i="9"/>
  <c r="R378" i="9"/>
  <c r="N378" i="9"/>
  <c r="R75" i="9"/>
  <c r="N75" i="9"/>
  <c r="N227" i="9"/>
  <c r="R227" i="9"/>
  <c r="R408" i="9"/>
  <c r="N408" i="9"/>
  <c r="N48" i="9"/>
  <c r="R48" i="9"/>
  <c r="N331" i="9"/>
  <c r="N88" i="9"/>
  <c r="R88" i="9"/>
  <c r="R309" i="9"/>
  <c r="N309" i="9"/>
  <c r="R28" i="9"/>
  <c r="N28" i="9"/>
  <c r="N219" i="9"/>
  <c r="R219" i="9"/>
  <c r="R405" i="9"/>
  <c r="N405" i="9"/>
  <c r="R448" i="9"/>
  <c r="N448" i="9"/>
  <c r="R395" i="9"/>
  <c r="N395" i="9"/>
  <c r="N372" i="9"/>
  <c r="R372" i="9"/>
  <c r="N188" i="9"/>
  <c r="R236" i="9"/>
  <c r="N236" i="9"/>
  <c r="N306" i="9"/>
  <c r="R306" i="9"/>
  <c r="N295" i="9"/>
  <c r="R336" i="9"/>
  <c r="N336" i="9"/>
  <c r="R91" i="9"/>
  <c r="N91" i="9"/>
  <c r="R109" i="9"/>
  <c r="N393" i="9"/>
  <c r="R393" i="9"/>
  <c r="N364" i="9"/>
  <c r="R364" i="9"/>
  <c r="R401" i="9"/>
  <c r="N401" i="9"/>
  <c r="R326" i="9"/>
  <c r="N326" i="9"/>
  <c r="N35" i="9"/>
  <c r="R35" i="9"/>
  <c r="R70" i="9"/>
  <c r="N70" i="9"/>
  <c r="R424" i="9"/>
  <c r="N424" i="9"/>
  <c r="N414" i="9"/>
  <c r="R414" i="9"/>
  <c r="R38" i="9"/>
  <c r="N38" i="9"/>
  <c r="N298" i="9"/>
  <c r="R298" i="9"/>
  <c r="R36" i="9"/>
  <c r="N36" i="9"/>
  <c r="N399" i="9"/>
  <c r="N316" i="9"/>
  <c r="R316" i="9"/>
  <c r="R396" i="9"/>
  <c r="N144" i="9"/>
  <c r="R144" i="9"/>
  <c r="N407" i="9"/>
  <c r="R407" i="9"/>
  <c r="N258" i="9"/>
  <c r="R258" i="9"/>
  <c r="N105" i="9"/>
  <c r="R105" i="9"/>
  <c r="N377" i="9"/>
  <c r="R152" i="9"/>
  <c r="N152" i="9"/>
  <c r="R422" i="9"/>
  <c r="N422" i="9"/>
  <c r="N210" i="9"/>
  <c r="R210" i="9"/>
  <c r="R392" i="9"/>
  <c r="N392" i="9"/>
  <c r="R168" i="9"/>
  <c r="N168" i="9"/>
  <c r="R384" i="9"/>
  <c r="N384" i="9"/>
  <c r="R171" i="9"/>
  <c r="N171" i="9"/>
  <c r="R319" i="9"/>
  <c r="N319" i="9"/>
  <c r="R201" i="9"/>
  <c r="N201" i="9"/>
  <c r="R303" i="9"/>
  <c r="N303" i="9"/>
  <c r="R212" i="9"/>
  <c r="N212" i="9"/>
  <c r="N23" i="9"/>
  <c r="R23" i="9"/>
  <c r="R182" i="9"/>
  <c r="N182" i="9"/>
  <c r="R47" i="9"/>
  <c r="N47" i="9"/>
  <c r="N347" i="9"/>
  <c r="R347" i="9"/>
  <c r="N82" i="9"/>
  <c r="R82" i="9"/>
  <c r="R379" i="9"/>
  <c r="N379" i="9"/>
  <c r="N94" i="9"/>
  <c r="R94" i="9"/>
  <c r="R145" i="9"/>
  <c r="R181" i="9"/>
  <c r="N181" i="9"/>
  <c r="N354" i="9"/>
  <c r="R354" i="9"/>
  <c r="N165" i="9"/>
  <c r="R165" i="9"/>
  <c r="N244" i="9"/>
  <c r="R244" i="9"/>
  <c r="R185" i="9"/>
  <c r="N185" i="9"/>
  <c r="R410" i="9"/>
  <c r="N410" i="9"/>
  <c r="N222" i="9"/>
  <c r="R440" i="9"/>
  <c r="N440" i="9"/>
  <c r="N241" i="9"/>
  <c r="R241" i="9"/>
  <c r="R456" i="9"/>
  <c r="R339" i="9"/>
  <c r="N339" i="9"/>
  <c r="R127" i="9"/>
  <c r="N127" i="9"/>
  <c r="N137" i="9"/>
  <c r="R137" i="9"/>
  <c r="N55" i="9"/>
  <c r="R55" i="9"/>
  <c r="R197" i="9"/>
  <c r="N197" i="9"/>
  <c r="R100" i="9"/>
  <c r="N100" i="9"/>
  <c r="R291" i="9"/>
  <c r="N291" i="9"/>
  <c r="N49" i="9"/>
  <c r="R49" i="9"/>
  <c r="N375" i="9"/>
  <c r="R375" i="9"/>
  <c r="R312" i="9"/>
  <c r="N312" i="9"/>
  <c r="N169" i="9"/>
  <c r="R169" i="9"/>
  <c r="N267" i="9"/>
  <c r="R267" i="9"/>
  <c r="N403" i="9"/>
  <c r="R403" i="9"/>
  <c r="R142" i="9"/>
  <c r="N142" i="9"/>
  <c r="R163" i="9"/>
  <c r="N163" i="9"/>
  <c r="N427" i="9"/>
  <c r="R427" i="9"/>
  <c r="N110" i="9"/>
  <c r="R110" i="9"/>
  <c r="N57" i="9"/>
  <c r="R57" i="9"/>
  <c r="R355" i="9"/>
  <c r="N355" i="9"/>
  <c r="R310" i="9"/>
  <c r="R186" i="9"/>
  <c r="N186" i="9"/>
  <c r="R259" i="9"/>
  <c r="N259" i="9"/>
  <c r="R112" i="9"/>
  <c r="N112" i="9"/>
  <c r="N84" i="9"/>
  <c r="R84" i="9"/>
  <c r="R220" i="9"/>
  <c r="N220" i="9"/>
  <c r="N198" i="9"/>
  <c r="R198" i="9"/>
  <c r="N450" i="9"/>
  <c r="R450" i="9"/>
  <c r="N96" i="9"/>
  <c r="N342" i="9"/>
  <c r="R342" i="9"/>
  <c r="R103" i="9"/>
  <c r="N103" i="9"/>
  <c r="N254" i="9"/>
  <c r="R452" i="9"/>
  <c r="N452" i="9"/>
  <c r="N162" i="9"/>
  <c r="R59" i="9"/>
  <c r="N59" i="9"/>
  <c r="R263" i="9"/>
  <c r="N263" i="9"/>
  <c r="R106" i="9"/>
  <c r="N106" i="9"/>
  <c r="N65" i="9"/>
  <c r="N90" i="9"/>
  <c r="R90" i="9"/>
  <c r="N260" i="9"/>
  <c r="R260" i="9"/>
  <c r="R435" i="9"/>
  <c r="N435" i="9"/>
  <c r="R218" i="9"/>
  <c r="N218" i="9"/>
  <c r="R173" i="9"/>
  <c r="N173" i="9"/>
  <c r="R286" i="9"/>
  <c r="N286" i="9"/>
  <c r="R97" i="9"/>
  <c r="N97" i="9"/>
  <c r="R333" i="9"/>
  <c r="N333" i="9"/>
  <c r="N120" i="9"/>
  <c r="R120" i="9"/>
  <c r="N406" i="9"/>
  <c r="R213" i="9"/>
  <c r="N213" i="9"/>
  <c r="R45" i="9"/>
  <c r="N45" i="9"/>
  <c r="N321" i="9"/>
  <c r="R321" i="9"/>
  <c r="N179" i="9"/>
  <c r="R179" i="9"/>
  <c r="N367" i="9"/>
  <c r="R367" i="9"/>
  <c r="N123" i="9"/>
  <c r="R437" i="9"/>
  <c r="N437" i="9"/>
  <c r="R51" i="9"/>
  <c r="N51" i="9"/>
  <c r="R101" i="9"/>
  <c r="N101" i="9"/>
  <c r="R83" i="9"/>
  <c r="N83" i="9"/>
  <c r="R73" i="9"/>
  <c r="N73" i="9"/>
  <c r="N451" i="9"/>
  <c r="R451" i="9"/>
  <c r="N234" i="9"/>
  <c r="R234" i="9"/>
  <c r="N22" i="9"/>
  <c r="R22" i="9"/>
  <c r="R87" i="9"/>
  <c r="N87" i="9"/>
  <c r="N269" i="9"/>
  <c r="R269" i="9"/>
  <c r="N56" i="9"/>
  <c r="R56" i="9"/>
  <c r="R243" i="9"/>
  <c r="N243" i="9"/>
  <c r="R204" i="9"/>
  <c r="N204" i="9"/>
  <c r="R433" i="9"/>
  <c r="N433" i="9"/>
  <c r="N441" i="9"/>
  <c r="R441" i="9"/>
  <c r="R32" i="9"/>
  <c r="R434" i="9"/>
  <c r="N434" i="9"/>
  <c r="N266" i="9"/>
  <c r="R266" i="9"/>
  <c r="N391" i="9"/>
  <c r="R391" i="9"/>
  <c r="N386" i="9"/>
  <c r="R60" i="9"/>
  <c r="N60" i="9"/>
  <c r="N340" i="9"/>
  <c r="R340" i="9"/>
  <c r="R80" i="9"/>
  <c r="N80" i="9"/>
  <c r="R167" i="9"/>
  <c r="N167" i="9"/>
  <c r="R460" i="9"/>
  <c r="N460" i="9"/>
  <c r="R305" i="9"/>
  <c r="N305" i="9"/>
  <c r="R420" i="9"/>
  <c r="N420" i="9"/>
  <c r="R174" i="9"/>
  <c r="N174" i="9"/>
  <c r="R141" i="9"/>
  <c r="N141" i="9"/>
  <c r="R159" i="9"/>
  <c r="N159" i="9"/>
  <c r="R194" i="9"/>
  <c r="N194" i="9"/>
  <c r="R230" i="9"/>
  <c r="N230" i="9"/>
  <c r="R349" i="9"/>
  <c r="N349" i="9"/>
  <c r="N370" i="9"/>
  <c r="R370" i="9"/>
  <c r="N315" i="9"/>
  <c r="R315" i="9"/>
  <c r="N455" i="9"/>
  <c r="R455" i="9"/>
  <c r="R161" i="9"/>
  <c r="R320" i="9"/>
  <c r="N320" i="9"/>
  <c r="N50" i="9"/>
  <c r="R50" i="9"/>
  <c r="N249" i="9"/>
  <c r="R249" i="9"/>
  <c r="R221" i="9"/>
  <c r="N221" i="9"/>
  <c r="R233" i="9"/>
  <c r="N233" i="9"/>
  <c r="R341" i="9"/>
  <c r="N341" i="9"/>
  <c r="N192" i="9"/>
  <c r="R458" i="9"/>
  <c r="N458" i="9"/>
  <c r="R416" i="9"/>
  <c r="N416" i="9"/>
  <c r="R290" i="9"/>
  <c r="N290" i="9"/>
  <c r="R67" i="9"/>
  <c r="N67" i="9"/>
  <c r="R389" i="9"/>
  <c r="N389" i="9"/>
  <c r="R64" i="9"/>
  <c r="N64" i="9"/>
  <c r="R311" i="9"/>
  <c r="N311" i="9"/>
  <c r="N138" i="9"/>
  <c r="R138" i="9"/>
  <c r="R190" i="9"/>
  <c r="N190" i="9"/>
  <c r="R156" i="9"/>
  <c r="N156" i="9"/>
  <c r="R146" i="9"/>
  <c r="N146" i="9"/>
  <c r="R409" i="9"/>
  <c r="N409" i="9"/>
  <c r="N256" i="9"/>
  <c r="R256" i="9"/>
  <c r="R356" i="9"/>
  <c r="N356" i="9"/>
  <c r="R71" i="9"/>
  <c r="N71" i="9"/>
  <c r="R430" i="9"/>
  <c r="N430" i="9"/>
  <c r="N69" i="9"/>
  <c r="R69" i="9"/>
  <c r="N302" i="9"/>
  <c r="R302" i="9"/>
  <c r="R34" i="9"/>
  <c r="N34" i="9"/>
  <c r="R202" i="9"/>
  <c r="N202" i="9"/>
  <c r="N223" i="9"/>
  <c r="N271" i="9"/>
  <c r="R271" i="9"/>
  <c r="R245" i="9"/>
  <c r="N245" i="9"/>
  <c r="N133" i="9"/>
  <c r="R115" i="9"/>
  <c r="N115" i="9"/>
  <c r="R235" i="9"/>
  <c r="N235" i="9"/>
  <c r="R314" i="9"/>
  <c r="N314" i="9"/>
  <c r="N318" i="9"/>
  <c r="R318" i="9"/>
  <c r="N330" i="9"/>
  <c r="R330" i="9"/>
  <c r="R338" i="9"/>
  <c r="N338" i="9"/>
  <c r="R21" i="9"/>
  <c r="N21" i="9"/>
  <c r="R273" i="9"/>
  <c r="N273" i="9"/>
  <c r="R274" i="9"/>
  <c r="N274" i="9"/>
  <c r="N157" i="9"/>
  <c r="R157" i="9"/>
  <c r="N183" i="9"/>
  <c r="R183" i="9"/>
  <c r="N400" i="9"/>
  <c r="R400" i="9"/>
  <c r="R93" i="9"/>
  <c r="N93" i="9"/>
  <c r="R423" i="9"/>
  <c r="N423" i="9"/>
  <c r="R363" i="9"/>
  <c r="R428" i="9"/>
  <c r="N428" i="9"/>
  <c r="R29" i="9"/>
  <c r="N29" i="9"/>
  <c r="R383" i="9"/>
  <c r="N383" i="9"/>
  <c r="R124" i="9"/>
  <c r="N124" i="9"/>
  <c r="R376" i="9"/>
  <c r="N376" i="9"/>
  <c r="R250" i="9"/>
  <c r="N250" i="9"/>
  <c r="R140" i="9"/>
  <c r="N140" i="9"/>
  <c r="R272" i="9"/>
  <c r="N272" i="9"/>
  <c r="R238" i="9"/>
  <c r="N238" i="9"/>
  <c r="R436" i="9"/>
  <c r="N436" i="9"/>
  <c r="R39" i="9"/>
  <c r="N39" i="9"/>
  <c r="R444" i="9"/>
  <c r="N444" i="9"/>
  <c r="R359" i="9"/>
  <c r="N359" i="9"/>
  <c r="N252" i="9"/>
  <c r="R252" i="9"/>
  <c r="R89" i="9"/>
  <c r="N89" i="9"/>
  <c r="N293" i="9"/>
  <c r="R293" i="9"/>
  <c r="N394" i="9"/>
  <c r="R394" i="9"/>
  <c r="N281" i="9"/>
  <c r="R281" i="9"/>
  <c r="R277" i="9"/>
  <c r="N277" i="9"/>
  <c r="N128" i="9"/>
  <c r="R128" i="9"/>
  <c r="N149" i="9"/>
  <c r="R149" i="9"/>
  <c r="N130" i="9"/>
  <c r="R130" i="9"/>
  <c r="N117" i="9"/>
  <c r="R117" i="9"/>
  <c r="R285" i="9"/>
  <c r="N285" i="9"/>
  <c r="R68" i="9"/>
  <c r="N68" i="9"/>
  <c r="R255" i="9"/>
  <c r="N255" i="9"/>
  <c r="R72" i="9"/>
  <c r="N72" i="9"/>
  <c r="R351" i="9"/>
  <c r="R166" i="9"/>
  <c r="N166" i="9"/>
  <c r="R453" i="9"/>
  <c r="N453" i="9"/>
  <c r="R275" i="9"/>
  <c r="N275" i="9"/>
  <c r="R402" i="9"/>
  <c r="N402" i="9"/>
  <c r="R296" i="9"/>
  <c r="N296" i="9"/>
  <c r="N154" i="9"/>
  <c r="R415" i="9"/>
  <c r="N415" i="9"/>
  <c r="N129" i="9"/>
  <c r="R129" i="9"/>
  <c r="N292" i="9"/>
  <c r="R292" i="9"/>
  <c r="R380" i="9"/>
  <c r="N380" i="9"/>
  <c r="N346" i="9"/>
  <c r="R346" i="9"/>
  <c r="R26" i="9"/>
  <c r="N26" i="9"/>
  <c r="R176" i="9"/>
  <c r="N176" i="9"/>
  <c r="R85" i="9"/>
  <c r="N85" i="9"/>
  <c r="R329" i="9"/>
  <c r="N329" i="9"/>
  <c r="R76" i="9"/>
  <c r="N76" i="9"/>
  <c r="N360" i="9"/>
  <c r="R360" i="9"/>
  <c r="N300" i="9"/>
  <c r="R300" i="9"/>
  <c r="R187" i="9"/>
  <c r="N187" i="9"/>
  <c r="R421" i="9"/>
  <c r="N421" i="9"/>
  <c r="N413" i="9"/>
  <c r="R413" i="9"/>
  <c r="R418" i="9"/>
  <c r="N418" i="9"/>
  <c r="N191" i="9"/>
  <c r="R191" i="9"/>
  <c r="N262" i="9"/>
  <c r="R262" i="9"/>
  <c r="R135" i="9"/>
  <c r="N135" i="9"/>
  <c r="R125" i="9"/>
  <c r="N125" i="9"/>
  <c r="R328" i="9"/>
  <c r="N328" i="9"/>
  <c r="R160" i="9"/>
  <c r="N350" i="9"/>
  <c r="R350" i="9"/>
  <c r="R215" i="9"/>
  <c r="R368" i="9"/>
  <c r="N240" i="9"/>
  <c r="R240" i="9"/>
  <c r="N226" i="9"/>
  <c r="R226" i="9"/>
  <c r="N199" i="9"/>
  <c r="R199" i="9"/>
  <c r="R175" i="9"/>
  <c r="N175" i="9"/>
  <c r="N387" i="9"/>
  <c r="R387" i="9"/>
  <c r="R41" i="9"/>
  <c r="N41" i="9"/>
  <c r="R62" i="9"/>
  <c r="N62" i="9"/>
  <c r="R301" i="9"/>
  <c r="N301" i="9"/>
  <c r="R44" i="9"/>
  <c r="N44" i="9"/>
  <c r="R282" i="9"/>
  <c r="N282" i="9"/>
  <c r="R385" i="9"/>
  <c r="N385" i="9"/>
  <c r="R327" i="9"/>
  <c r="N327" i="9"/>
  <c r="N119" i="9"/>
  <c r="N432" i="9"/>
  <c r="R432" i="9"/>
  <c r="R209" i="9"/>
  <c r="N209" i="9"/>
  <c r="R404" i="9"/>
  <c r="N404" i="9"/>
  <c r="R443" i="9"/>
  <c r="N443" i="9"/>
  <c r="N217" i="9"/>
  <c r="R217" i="9"/>
  <c r="N25" i="9"/>
  <c r="R25" i="9"/>
  <c r="R412" i="9"/>
  <c r="N412" i="9"/>
  <c r="N279" i="9"/>
  <c r="R279" i="9"/>
  <c r="R178" i="9"/>
  <c r="N178" i="9"/>
  <c r="R40" i="9"/>
  <c r="N40" i="9"/>
  <c r="R264" i="9"/>
  <c r="N264" i="9"/>
  <c r="N369" i="9"/>
  <c r="N113" i="9"/>
  <c r="R113" i="9"/>
  <c r="R439" i="9"/>
  <c r="N439" i="9"/>
  <c r="R95" i="9"/>
  <c r="R155" i="9"/>
  <c r="N155" i="9"/>
  <c r="R122" i="9"/>
  <c r="N122" i="9"/>
  <c r="R431" i="9"/>
  <c r="N431" i="9"/>
  <c r="N313" i="9"/>
  <c r="R313" i="9"/>
  <c r="N43" i="9"/>
  <c r="R43" i="9"/>
  <c r="N362" i="9"/>
  <c r="R362" i="9"/>
  <c r="N46" i="9"/>
  <c r="R46" i="9"/>
  <c r="R77" i="9"/>
  <c r="N77" i="9"/>
  <c r="N268" i="9"/>
  <c r="R373" i="9"/>
  <c r="N373" i="9"/>
  <c r="N132" i="9"/>
  <c r="R132" i="9"/>
  <c r="R232" i="9"/>
  <c r="N232" i="9"/>
  <c r="R247" i="9"/>
  <c r="N247" i="9"/>
  <c r="R344" i="9"/>
  <c r="N344" i="9"/>
  <c r="R294" i="9"/>
  <c r="N294" i="9"/>
  <c r="N242" i="9"/>
  <c r="N283" i="9"/>
  <c r="R283" i="9"/>
  <c r="R317" i="9"/>
  <c r="N317" i="9"/>
  <c r="R307" i="9"/>
  <c r="N307" i="9"/>
  <c r="R66" i="9" l="1"/>
  <c r="N388" i="9"/>
  <c r="R322" i="9"/>
  <c r="R143" i="9"/>
  <c r="N239" i="9"/>
  <c r="N205" i="9"/>
  <c r="R343" i="9"/>
  <c r="R33" i="9"/>
  <c r="R429" i="9"/>
  <c r="N324" i="9"/>
  <c r="N74" i="9"/>
  <c r="N323" i="9"/>
  <c r="N390" i="9"/>
  <c r="N454" i="9"/>
  <c r="R107" i="9"/>
  <c r="N224" i="9"/>
  <c r="R278" i="9"/>
  <c r="R118" i="9"/>
  <c r="N426" i="9"/>
  <c r="N257" i="9"/>
  <c r="N139" i="9"/>
  <c r="N180" i="9"/>
  <c r="N361" i="9"/>
  <c r="R195" i="9"/>
  <c r="R248" i="9"/>
  <c r="R225" i="9"/>
  <c r="R270" i="9"/>
  <c r="R104" i="9"/>
  <c r="N131" i="9"/>
  <c r="N134" i="9"/>
  <c r="R397" i="9"/>
  <c r="N447" i="9"/>
  <c r="R151" i="9"/>
  <c r="N289" i="9"/>
  <c r="N417" i="9"/>
  <c r="N365" i="9"/>
  <c r="N228" i="9"/>
  <c r="N299" i="9"/>
  <c r="R446" i="9"/>
  <c r="N37" i="9"/>
  <c r="N246" i="9"/>
  <c r="N79" i="9"/>
  <c r="R216" i="9"/>
  <c r="R116" i="9"/>
  <c r="N353" i="9"/>
  <c r="N206" i="9"/>
  <c r="N99" i="9"/>
  <c r="R442" i="9"/>
  <c r="R381" i="9"/>
  <c r="N348" i="9"/>
  <c r="R53" i="9"/>
  <c r="R170" i="9"/>
  <c r="R231" i="9"/>
  <c r="R98" i="9"/>
  <c r="N184" i="9"/>
  <c r="N177" i="9"/>
  <c r="N352" i="9"/>
  <c r="N211" i="9"/>
  <c r="N30" i="9"/>
  <c r="N253" i="9"/>
  <c r="N325" i="9"/>
  <c r="R158" i="9"/>
  <c r="N280" i="9"/>
  <c r="N461" i="9"/>
  <c r="N411" i="9"/>
  <c r="N459" i="9"/>
  <c r="N288" i="9"/>
  <c r="N147" i="9"/>
  <c r="N382" i="9"/>
  <c r="AA78" i="5"/>
  <c r="AE78" i="5" s="1"/>
  <c r="AB78" i="5"/>
  <c r="AB161" i="5"/>
  <c r="AA133" i="5"/>
  <c r="AE133" i="5" s="1"/>
  <c r="AB133" i="5"/>
  <c r="AA125" i="5"/>
  <c r="AE125" i="5" s="1"/>
  <c r="AB125" i="5"/>
  <c r="AB137" i="5"/>
  <c r="AA137" i="5"/>
  <c r="AE137" i="5" s="1"/>
  <c r="AB146" i="5"/>
  <c r="AA146" i="5"/>
  <c r="AE146" i="5" s="1"/>
  <c r="AB35" i="5"/>
  <c r="AA35" i="5"/>
  <c r="AE35" i="5" s="1"/>
  <c r="AA84" i="5"/>
  <c r="AE84" i="5" s="1"/>
  <c r="AB84" i="5"/>
  <c r="AA75" i="5"/>
  <c r="AE75" i="5" s="1"/>
  <c r="AB75" i="5"/>
  <c r="AA110" i="5"/>
  <c r="AE110" i="5" s="1"/>
  <c r="AB110" i="5"/>
  <c r="AA129" i="5"/>
  <c r="AE129" i="5" s="1"/>
  <c r="AB129" i="5"/>
  <c r="AA112" i="5"/>
  <c r="AE112" i="5" s="1"/>
  <c r="AB112" i="5"/>
  <c r="AB164" i="5"/>
  <c r="AA164" i="5"/>
  <c r="AE164" i="5" s="1"/>
  <c r="AB94" i="5"/>
  <c r="AA94" i="5"/>
  <c r="AE94" i="5" s="1"/>
  <c r="AA22" i="5"/>
  <c r="AE22" i="5" s="1"/>
  <c r="AB22" i="5"/>
  <c r="N18" i="9"/>
  <c r="E7" i="9" l="1"/>
  <c r="F6" i="9" s="1"/>
  <c r="H6" i="9" s="1"/>
  <c r="F9" i="9" s="1"/>
  <c r="F10" i="9" s="1"/>
  <c r="AC11" i="5"/>
  <c r="F8" i="9"/>
  <c r="F4" i="9" l="1"/>
  <c r="H4" i="9" s="1"/>
  <c r="F5" i="9"/>
  <c r="H5" i="9" s="1"/>
  <c r="G9" i="9"/>
</calcChain>
</file>

<file path=xl/sharedStrings.xml><?xml version="1.0" encoding="utf-8"?>
<sst xmlns="http://schemas.openxmlformats.org/spreadsheetml/2006/main" count="1671" uniqueCount="628">
  <si>
    <t>JAVSO..47..105</t>
  </si>
  <si>
    <t>VSB-063</t>
  </si>
  <si>
    <t>IBVS 6244</t>
  </si>
  <si>
    <t>IBVS 6196</t>
  </si>
  <si>
    <t>BAD?</t>
  </si>
  <si>
    <r>
      <t>wt.diff</t>
    </r>
    <r>
      <rPr>
        <b/>
        <strike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</si>
  <si>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</si>
  <si>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</si>
  <si>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</si>
  <si>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</si>
  <si>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dP/dt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</si>
  <si>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</si>
  <si>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</si>
  <si>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</si>
  <si>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</si>
  <si>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</si>
  <si>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</si>
  <si>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</si>
  <si>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</si>
  <si>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</si>
  <si>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</si>
  <si>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</si>
  <si>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</si>
  <si>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</si>
  <si>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</si>
  <si>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</si>
  <si>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</si>
  <si>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</si>
  <si>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Some points</t>
  </si>
  <si>
    <t>missing</t>
  </si>
  <si>
    <t>Time Interval</t>
  </si>
  <si>
    <t>cycles</t>
  </si>
  <si>
    <t>AU</t>
  </si>
  <si>
    <t>LTE Resid</t>
  </si>
  <si>
    <t xml:space="preserve">P3 = </t>
  </si>
  <si>
    <t>days</t>
  </si>
  <si>
    <t>years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</si>
  <si>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</si>
  <si>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</si>
  <si>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</si>
  <si>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</si>
  <si>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</si>
  <si>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</si>
  <si>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</si>
  <si>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</si>
  <si>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</si>
  <si>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</si>
  <si>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</si>
  <si>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</si>
  <si>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</si>
  <si>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</si>
  <si>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</si>
  <si>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</si>
  <si>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</si>
  <si>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</si>
  <si>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</si>
  <si>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</si>
  <si>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</si>
  <si>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</si>
  <si>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</si>
  <si>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</si>
  <si>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</si>
  <si>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</si>
  <si>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</si>
  <si>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</si>
  <si>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</si>
  <si>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</si>
  <si>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</si>
  <si>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</si>
  <si>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</si>
  <si>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</si>
  <si>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</si>
  <si>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</si>
  <si>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</si>
  <si>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</si>
  <si>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</si>
  <si>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</si>
  <si>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</si>
  <si>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</si>
  <si>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</si>
  <si>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</si>
  <si>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</si>
  <si>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</si>
  <si>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</si>
  <si>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</si>
  <si>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</si>
  <si>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</si>
  <si>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</si>
  <si>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</si>
  <si>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</si>
  <si>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</si>
  <si>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</si>
  <si>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</si>
  <si>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</si>
  <si>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</si>
  <si>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</si>
  <si>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 xml:space="preserve">EW/KW     </t>
  </si>
  <si>
    <t>I</t>
  </si>
  <si>
    <t>Misc</t>
  </si>
  <si>
    <t>IBVS 4855</t>
  </si>
  <si>
    <t>II</t>
  </si>
  <si>
    <t>IBVS 5056</t>
  </si>
  <si>
    <t>IBVS 5341</t>
  </si>
  <si>
    <t>IBVS 5380</t>
  </si>
  <si>
    <t>IBVS 5462</t>
  </si>
  <si>
    <t>IBVS 5471</t>
  </si>
  <si>
    <t>IBVS 5643</t>
  </si>
  <si>
    <t>Found by TomCat (period search software)</t>
  </si>
  <si>
    <t>not avail.</t>
  </si>
  <si>
    <t>YY CrB / GSC 3054-0795</t>
  </si>
  <si>
    <t>IBVS 5668</t>
  </si>
  <si>
    <t>IBVS 5677</t>
  </si>
  <si>
    <t>There are no other periods anywhere close.</t>
  </si>
  <si>
    <t># of data points:</t>
  </si>
  <si>
    <t>IBVS 5731</t>
  </si>
  <si>
    <t>Quad</t>
  </si>
  <si>
    <t>IBVS 5802</t>
  </si>
  <si>
    <t>Lin. Ephemeris =</t>
  </si>
  <si>
    <t>Quad. Ephemeris =</t>
  </si>
  <si>
    <t>IBVS 5887</t>
  </si>
  <si>
    <t>IBVS 5894</t>
  </si>
  <si>
    <t>IBVS 5898</t>
  </si>
  <si>
    <t>OEJV 0074</t>
  </si>
  <si>
    <t>Start of linear fit (row #)</t>
  </si>
  <si>
    <t>Pribulla 2002</t>
  </si>
  <si>
    <t>Q.Fit</t>
  </si>
  <si>
    <t>2002CoSka..32...792P</t>
  </si>
  <si>
    <t>Also given in IBVS 5364 &amp; Pribulla 2002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</si>
  <si>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</si>
  <si>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</si>
  <si>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</si>
  <si>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</si>
  <si>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</si>
  <si>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</si>
  <si>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</si>
  <si>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</si>
  <si>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</si>
  <si>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</si>
  <si>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</si>
  <si>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</si>
  <si>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</si>
  <si>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</si>
  <si>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</si>
  <si>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</si>
  <si>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</si>
  <si>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</si>
  <si>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</si>
  <si>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</si>
  <si>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</si>
  <si>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</si>
  <si>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</si>
  <si>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</si>
  <si>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</si>
  <si>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</si>
  <si>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</si>
  <si>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</si>
  <si>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</si>
  <si>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</si>
  <si>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</si>
  <si>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</si>
  <si>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</si>
  <si>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</si>
  <si>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</si>
  <si>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</si>
  <si>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</si>
  <si>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</si>
  <si>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</si>
  <si>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</si>
  <si>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</si>
  <si>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</si>
  <si>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</si>
  <si>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</si>
  <si>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</si>
  <si>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</si>
  <si>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</si>
  <si>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</si>
  <si>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</si>
  <si>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</si>
  <si>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</si>
  <si>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</si>
  <si>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</si>
  <si>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</si>
  <si>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</si>
  <si>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</si>
  <si>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</si>
  <si>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</si>
  <si>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</si>
  <si>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</si>
  <si>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</si>
  <si>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</si>
  <si>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</si>
  <si>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</si>
  <si>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</si>
  <si>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</si>
  <si>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</si>
  <si>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</si>
  <si>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</si>
  <si>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</si>
  <si>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</si>
  <si>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</si>
  <si>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</si>
  <si>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</si>
  <si>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</si>
  <si>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</si>
  <si>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</si>
  <si>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</si>
  <si>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</si>
  <si>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</si>
  <si>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5980</t>
  </si>
  <si>
    <t>IBVS 5974</t>
  </si>
  <si>
    <t>IBVS 5364</t>
  </si>
  <si>
    <t>IBVS 5918</t>
  </si>
  <si>
    <t>IBVS 5992</t>
  </si>
  <si>
    <t>IBVS 6010</t>
  </si>
  <si>
    <t>JAVSO..39..177</t>
  </si>
  <si>
    <t>IBVS 6029</t>
  </si>
  <si>
    <t>IBVS 6044</t>
  </si>
  <si>
    <t>OEJV 0160</t>
  </si>
  <si>
    <t>dP/dt =</t>
  </si>
  <si>
    <t>days/year</t>
  </si>
  <si>
    <t>_x0006_0.0114</t>
  </si>
  <si>
    <t>_x0006_0.0016</t>
  </si>
  <si>
    <t>_x0006_0.0003</t>
  </si>
  <si>
    <t>_x0006_0.0007</t>
  </si>
  <si>
    <t>_x0006_0.0018</t>
  </si>
  <si>
    <t>_x0006_0.0017</t>
  </si>
  <si>
    <t>_x0006_0.0006</t>
  </si>
  <si>
    <t>_x0006_0.0008</t>
  </si>
  <si>
    <t>_x0006_0.0005</t>
  </si>
  <si>
    <t>_x0006_0.0004</t>
  </si>
  <si>
    <t>_x0006_0.0002</t>
  </si>
  <si>
    <t>_x0006_0.0026</t>
  </si>
  <si>
    <t>_x0006_0.0031</t>
  </si>
  <si>
    <t>_x0006_0.0022</t>
  </si>
  <si>
    <t>_x0006_0.0001</t>
  </si>
  <si>
    <t>_x0006_0.0013</t>
  </si>
  <si>
    <t>_x0006_0.0010</t>
  </si>
  <si>
    <t>_x0006_0.0021</t>
  </si>
  <si>
    <t>_x0006_0.0019</t>
  </si>
  <si>
    <t>_x0006_0.0011</t>
  </si>
  <si>
    <t>_x0006_0.0083</t>
  </si>
  <si>
    <t>_x0006_0.0014</t>
  </si>
  <si>
    <t>_x0006_0.0255</t>
  </si>
  <si>
    <t>_x0006_0.0297</t>
  </si>
  <si>
    <t>_x0006_0.0030</t>
  </si>
  <si>
    <t>_x0006_0.0279</t>
  </si>
  <si>
    <t>_x0006_0.0289</t>
  </si>
  <si>
    <t>_x0006_0.0286</t>
  </si>
  <si>
    <t>Rucinski et al. (2000)</t>
  </si>
  <si>
    <t>Erdem et al. (2001)</t>
  </si>
  <si>
    <t>Keskin et al. (2000)</t>
  </si>
  <si>
    <t>Pribulla et al. (2001)</t>
  </si>
  <si>
    <t>Pribulla and Vanko (2002)</t>
  </si>
  <si>
    <t>Karska and Maciejewski (2003)</t>
  </si>
  <si>
    <t>Demircan et al. (2003)</t>
  </si>
  <si>
    <t>Gazeas and Niarchos (2005)</t>
  </si>
  <si>
    <t>Ak and Filiz (2003)</t>
  </si>
  <si>
    <t>Selam et al. (2003)</t>
  </si>
  <si>
    <t>Pribulla et al. (2005)</t>
  </si>
  <si>
    <t>Brat et al. (2007)</t>
  </si>
  <si>
    <t xml:space="preserve">Hubscher (2005 </t>
  </si>
  <si>
    <t xml:space="preserve">Dvorak (2006 </t>
  </si>
  <si>
    <t xml:space="preserve">Hubscher (2007 </t>
  </si>
  <si>
    <t>Essam et al 2010NewA…15..227</t>
  </si>
  <si>
    <t>ESA (1997)</t>
  </si>
  <si>
    <t xml:space="preserve">Essam et al 2010NewA…15..227 </t>
  </si>
  <si>
    <t>IBVS 6125</t>
  </si>
  <si>
    <t>pg</t>
  </si>
  <si>
    <t>vis</t>
  </si>
  <si>
    <t>PE</t>
  </si>
  <si>
    <t>CCD</t>
  </si>
  <si>
    <t>s4</t>
  </si>
  <si>
    <t>s5</t>
  </si>
  <si>
    <t>s6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</si>
  <si>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</si>
  <si>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</si>
  <si>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</si>
  <si>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</si>
  <si>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f (m3) =</t>
  </si>
  <si>
    <t>Minima from the Lichtenknecker Database of the BAV</t>
  </si>
  <si>
    <t>http://www.bav-astro.de/LkDB/index.php?lang=en&amp;sprache_dial=en</t>
  </si>
  <si>
    <t>2451361.4267 </t>
  </si>
  <si>
    <t> 01.07.1999 22:14 </t>
  </si>
  <si>
    <t> -0.0475 </t>
  </si>
  <si>
    <t>E </t>
  </si>
  <si>
    <t> V.Keskin et al. </t>
  </si>
  <si>
    <t>IBVS 4855 </t>
  </si>
  <si>
    <t>2451361.4268 </t>
  </si>
  <si>
    <t> -0.0474 </t>
  </si>
  <si>
    <t>2451368.3957 </t>
  </si>
  <si>
    <t> 08.07.1999 21:29 </t>
  </si>
  <si>
    <t> -0.0448 </t>
  </si>
  <si>
    <t>2451368.3958 </t>
  </si>
  <si>
    <t> -0.0447 </t>
  </si>
  <si>
    <t>2451370.4652 </t>
  </si>
  <si>
    <t> 10.07.1999 23:09 </t>
  </si>
  <si>
    <t> -0.0463 </t>
  </si>
  <si>
    <t>2451370.4655 </t>
  </si>
  <si>
    <t> 10.07.1999 23:10 </t>
  </si>
  <si>
    <t> -0.0460 </t>
  </si>
  <si>
    <t>2451372.3484 </t>
  </si>
  <si>
    <t> 12.07.1999 20:21 </t>
  </si>
  <si>
    <t> -0.0459 </t>
  </si>
  <si>
    <t>2451372.3486 </t>
  </si>
  <si>
    <t> -0.0457 </t>
  </si>
  <si>
    <t>2451975.6053 </t>
  </si>
  <si>
    <t> 07.03.2001 02:31 </t>
  </si>
  <si>
    <t> -0.0293 </t>
  </si>
  <si>
    <t> T.Pribulla et al. </t>
  </si>
  <si>
    <t>IBVS 5056 </t>
  </si>
  <si>
    <t>2451975.6056 </t>
  </si>
  <si>
    <t> 07.03.2001 02:32 </t>
  </si>
  <si>
    <t> -0.0290 </t>
  </si>
  <si>
    <t>2452352.5466 </t>
  </si>
  <si>
    <t> 19.03.2002 01:07 </t>
  </si>
  <si>
    <t> -0.0190 </t>
  </si>
  <si>
    <t>?</t>
  </si>
  <si>
    <t>IBVS 5341 </t>
  </si>
  <si>
    <t>2452400.1796 </t>
  </si>
  <si>
    <t> 05.05.2002 16:18 </t>
  </si>
  <si>
    <t> -0.0202 </t>
  </si>
  <si>
    <t> Karska&amp;Maciejewski </t>
  </si>
  <si>
    <t>IBVS 5380 </t>
  </si>
  <si>
    <t>2452400.3653 </t>
  </si>
  <si>
    <t> 05.05.2002 20:46 </t>
  </si>
  <si>
    <t> -0.0228 </t>
  </si>
  <si>
    <t>2452469.4692 </t>
  </si>
  <si>
    <t> 13.07.2002 23:15 </t>
  </si>
  <si>
    <t> -0.0166 </t>
  </si>
  <si>
    <t> O.Demircan et al. </t>
  </si>
  <si>
    <t>IBVS 5364 </t>
  </si>
  <si>
    <t>2452472.3516 </t>
  </si>
  <si>
    <t> 16.07.2002 20:26 </t>
  </si>
  <si>
    <t> 0.0416 </t>
  </si>
  <si>
    <t> Gazeas &amp; Niarchos </t>
  </si>
  <si>
    <t> AAS 296,265ff </t>
  </si>
  <si>
    <t>2452473.4240 </t>
  </si>
  <si>
    <t> 17.07.2002 22:10 </t>
  </si>
  <si>
    <t> -0.0156 </t>
  </si>
  <si>
    <t>2452473.4815 </t>
  </si>
  <si>
    <t> 17.07.2002 23:33 </t>
  </si>
  <si>
    <t> 0.0419 </t>
  </si>
  <si>
    <t>2452719.3193 </t>
  </si>
  <si>
    <t> 20.03.2003 19:39 </t>
  </si>
  <si>
    <t> -0.0104 </t>
  </si>
  <si>
    <t> Nakajima </t>
  </si>
  <si>
    <t>VSB 42 </t>
  </si>
  <si>
    <t>2452764.5075 </t>
  </si>
  <si>
    <t> 05.05.2003 00:10 </t>
  </si>
  <si>
    <t> -0.0088 </t>
  </si>
  <si>
    <t>-I</t>
  </si>
  <si>
    <t> F.Agerer </t>
  </si>
  <si>
    <t>BAVM 172 </t>
  </si>
  <si>
    <t>2452793.5035 </t>
  </si>
  <si>
    <t> 03.06.2003 00:05 </t>
  </si>
  <si>
    <t>779</t>
  </si>
  <si>
    <t> -0.0075 </t>
  </si>
  <si>
    <t>2453072.3426 </t>
  </si>
  <si>
    <t> 07.03.2004 20:13 </t>
  </si>
  <si>
    <t>1519.5</t>
  </si>
  <si>
    <t> -0.0070 </t>
  </si>
  <si>
    <t>VSB 43 </t>
  </si>
  <si>
    <t>2453151.0463 </t>
  </si>
  <si>
    <t> 25.05.2004 13:06 </t>
  </si>
  <si>
    <t>1728.5</t>
  </si>
  <si>
    <t> -0.0032 </t>
  </si>
  <si>
    <t>2453458.8828 </t>
  </si>
  <si>
    <t> 29.03.2005 09:11 </t>
  </si>
  <si>
    <t>2546</t>
  </si>
  <si>
    <t> 0.0000 </t>
  </si>
  <si>
    <t> S.Dvorak </t>
  </si>
  <si>
    <t>IBVS 5677 </t>
  </si>
  <si>
    <t>2453466.4141 </t>
  </si>
  <si>
    <t> 05.04.2005 21:56 </t>
  </si>
  <si>
    <t>2566</t>
  </si>
  <si>
    <t> 0.0003 </t>
  </si>
  <si>
    <t>IBVS 5668 </t>
  </si>
  <si>
    <t>2453823.7658 </t>
  </si>
  <si>
    <t> 29.03.2006 06:22 </t>
  </si>
  <si>
    <t>3515</t>
  </si>
  <si>
    <t> 0.0017 </t>
  </si>
  <si>
    <t>C </t>
  </si>
  <si>
    <t> V.Petriew </t>
  </si>
  <si>
    <t> JAAVSO 39;177 </t>
  </si>
  <si>
    <t>2453835.8107 </t>
  </si>
  <si>
    <t> 10.04.2006 07:27 </t>
  </si>
  <si>
    <t>3547</t>
  </si>
  <si>
    <t> -0.0031 </t>
  </si>
  <si>
    <t>2453875.7299 </t>
  </si>
  <si>
    <t> 20.05.2006 05:31 </t>
  </si>
  <si>
    <t>3653</t>
  </si>
  <si>
    <t> 0.0013 </t>
  </si>
  <si>
    <t>2453919.4113 </t>
  </si>
  <si>
    <t> 02.07.2006 21:52 </t>
  </si>
  <si>
    <t>3769</t>
  </si>
  <si>
    <t> 0.0024 </t>
  </si>
  <si>
    <t>o</t>
  </si>
  <si>
    <t> H.Jungbluth </t>
  </si>
  <si>
    <t>BAVM 178 </t>
  </si>
  <si>
    <t>2453931.4598 </t>
  </si>
  <si>
    <t> 14.07.2006 23:02 </t>
  </si>
  <si>
    <t>3801</t>
  </si>
  <si>
    <t> 0.0011 </t>
  </si>
  <si>
    <t>2454201.4502 </t>
  </si>
  <si>
    <t> 10.04.2007 22:48 </t>
  </si>
  <si>
    <t>4518</t>
  </si>
  <si>
    <t> 0.0020 </t>
  </si>
  <si>
    <t> U.Schmidt </t>
  </si>
  <si>
    <t>BAVM 186 </t>
  </si>
  <si>
    <t>2454201.6343 </t>
  </si>
  <si>
    <t> 11.04.2007 03:13 </t>
  </si>
  <si>
    <t>4518.5</t>
  </si>
  <si>
    <t> -0.0022 </t>
  </si>
  <si>
    <t>2454224.4154 </t>
  </si>
  <si>
    <t> 03.05.2007 21:58 </t>
  </si>
  <si>
    <t>4579</t>
  </si>
  <si>
    <t> -0.0027 </t>
  </si>
  <si>
    <t> S.Parimucha et al. </t>
  </si>
  <si>
    <t>IBVS 5898 </t>
  </si>
  <si>
    <t>2454245.50477 </t>
  </si>
  <si>
    <t> 25.05.2007 00:06 </t>
  </si>
  <si>
    <t>4635</t>
  </si>
  <si>
    <t> -0.00034 </t>
  </si>
  <si>
    <t> R.Drevený </t>
  </si>
  <si>
    <t>OEJV 0074 </t>
  </si>
  <si>
    <t>2454245.50507 </t>
  </si>
  <si>
    <t> 25.05.2007 00:07 </t>
  </si>
  <si>
    <t> -0.00004 </t>
  </si>
  <si>
    <t>2454259.4387 </t>
  </si>
  <si>
    <t> 07.06.2007 22:31 </t>
  </si>
  <si>
    <t>4672</t>
  </si>
  <si>
    <t>2454298.4116 </t>
  </si>
  <si>
    <t> 16.07.2007 21:52 </t>
  </si>
  <si>
    <t>4775.5</t>
  </si>
  <si>
    <t> 0.0006 </t>
  </si>
  <si>
    <t>2454300.4821 </t>
  </si>
  <si>
    <t> 18.07.2007 23:34 </t>
  </si>
  <si>
    <t>4781</t>
  </si>
  <si>
    <t>2454308.3892 </t>
  </si>
  <si>
    <t> 26.07.2007 21:20 </t>
  </si>
  <si>
    <t>4802</t>
  </si>
  <si>
    <t> -0.0005 </t>
  </si>
  <si>
    <t>2454500.6202 </t>
  </si>
  <si>
    <t> 04.02.2008 02:53 </t>
  </si>
  <si>
    <t>5312.5</t>
  </si>
  <si>
    <t> -0.0006 </t>
  </si>
  <si>
    <t>2454504.5744 </t>
  </si>
  <si>
    <t> 08.02.2008 01:47 </t>
  </si>
  <si>
    <t>5323</t>
  </si>
  <si>
    <t> -0.0002 </t>
  </si>
  <si>
    <t>2454513.6124 </t>
  </si>
  <si>
    <t> 17.02.2008 02:41 </t>
  </si>
  <si>
    <t>5347</t>
  </si>
  <si>
    <t> 0.0005 </t>
  </si>
  <si>
    <t>2454560.129 </t>
  </si>
  <si>
    <t> 03.04.2008 15:05 </t>
  </si>
  <si>
    <t>5470.5</t>
  </si>
  <si>
    <t> 0.013 </t>
  </si>
  <si>
    <t>V </t>
  </si>
  <si>
    <t> Y.Maeda </t>
  </si>
  <si>
    <t>VSB 48 </t>
  </si>
  <si>
    <t>2454564.2588 </t>
  </si>
  <si>
    <t> 07.04.2008 18:12 </t>
  </si>
  <si>
    <t>5481.5</t>
  </si>
  <si>
    <t> K.Nakajima </t>
  </si>
  <si>
    <t>2454604.3614 </t>
  </si>
  <si>
    <t> 17.05.2008 20:40 </t>
  </si>
  <si>
    <t>5588</t>
  </si>
  <si>
    <t> -0.0001 </t>
  </si>
  <si>
    <t>B;V</t>
  </si>
  <si>
    <t> G.Aydin &amp; C.Kiliç </t>
  </si>
  <si>
    <t>IBVS 5887 </t>
  </si>
  <si>
    <t>2454605.4910 </t>
  </si>
  <si>
    <t> 18.05.2008 23:47 </t>
  </si>
  <si>
    <t>5591</t>
  </si>
  <si>
    <t> L.Çelik &amp; D.Çakan </t>
  </si>
  <si>
    <t>2454628.4650 </t>
  </si>
  <si>
    <t> 10.06.2008 23:09 </t>
  </si>
  <si>
    <t>5652</t>
  </si>
  <si>
    <t> 0.0040 </t>
  </si>
  <si>
    <t>2454632.4137 </t>
  </si>
  <si>
    <t> 14.06.2008 21:55 </t>
  </si>
  <si>
    <t>5662.5</t>
  </si>
  <si>
    <t> -0.0012 </t>
  </si>
  <si>
    <t>2454648.4184 </t>
  </si>
  <si>
    <t> 30.06.2008 22:02 </t>
  </si>
  <si>
    <t>5705</t>
  </si>
  <si>
    <t> -0.0000 </t>
  </si>
  <si>
    <t>2454648.4194 </t>
  </si>
  <si>
    <t> 30.06.2008 22:03 </t>
  </si>
  <si>
    <t> 0.0010 </t>
  </si>
  <si>
    <t>BAVM 203 </t>
  </si>
  <si>
    <t>2454688.3345 </t>
  </si>
  <si>
    <t> 09.08.2008 20:01 </t>
  </si>
  <si>
    <t>5811</t>
  </si>
  <si>
    <t> S.Çaliskan &amp; E.Özel </t>
  </si>
  <si>
    <t>2454931.4002 </t>
  </si>
  <si>
    <t> 09.04.2009 21:36 </t>
  </si>
  <si>
    <t>6456.5</t>
  </si>
  <si>
    <t> P.Frank </t>
  </si>
  <si>
    <t>BAVM 209 </t>
  </si>
  <si>
    <t>2454931.5875 </t>
  </si>
  <si>
    <t> 10.04.2009 02:06 </t>
  </si>
  <si>
    <t>6457</t>
  </si>
  <si>
    <t> 0.0001 </t>
  </si>
  <si>
    <t>2454958.5128 </t>
  </si>
  <si>
    <t> 07.05.2009 00:18 </t>
  </si>
  <si>
    <t>6528.5</t>
  </si>
  <si>
    <t>2454983.7393 </t>
  </si>
  <si>
    <t> 01.06.2009 05:44 </t>
  </si>
  <si>
    <t>6595.5</t>
  </si>
  <si>
    <t> -0.0009 </t>
  </si>
  <si>
    <t> R.Diethelm </t>
  </si>
  <si>
    <t>IBVS 5894 </t>
  </si>
  <si>
    <t>2455017.4401 </t>
  </si>
  <si>
    <t> 04.07.2009 22:33 </t>
  </si>
  <si>
    <t>6685</t>
  </si>
  <si>
    <t> -0.0017 </t>
  </si>
  <si>
    <t>2455213.6289 </t>
  </si>
  <si>
    <t> 17.01.2010 03:05 </t>
  </si>
  <si>
    <t>7206</t>
  </si>
  <si>
    <t> 0.0022 </t>
  </si>
  <si>
    <t>IBVS 5980 </t>
  </si>
  <si>
    <t>2455219.6525 </t>
  </si>
  <si>
    <t> 23.01.2010 03:39 </t>
  </si>
  <si>
    <t>7222</t>
  </si>
  <si>
    <t> 0.0009 </t>
  </si>
  <si>
    <t>2455261.8271 </t>
  </si>
  <si>
    <t> 06.03.2010 07:51 </t>
  </si>
  <si>
    <t>7334</t>
  </si>
  <si>
    <t> 0.0014 </t>
  </si>
  <si>
    <t>IBVS 5974 </t>
  </si>
  <si>
    <t>2455264.4622 </t>
  </si>
  <si>
    <t> 08.03.2010 23:05 </t>
  </si>
  <si>
    <t>7341</t>
  </si>
  <si>
    <t>2455267.8569 </t>
  </si>
  <si>
    <t> 12.03.2010 08:33 </t>
  </si>
  <si>
    <t>7350</t>
  </si>
  <si>
    <t> 0.0063 </t>
  </si>
  <si>
    <t>IBVS 5945 </t>
  </si>
  <si>
    <t>2455311.3436 </t>
  </si>
  <si>
    <t> 24.04.2010 20:14 </t>
  </si>
  <si>
    <t>7465.5</t>
  </si>
  <si>
    <t>2455311.5309 </t>
  </si>
  <si>
    <t> 25.04.2010 00:44 </t>
  </si>
  <si>
    <t>7466</t>
  </si>
  <si>
    <t>2455351.4455 </t>
  </si>
  <si>
    <t> 03.06.2010 22:41 </t>
  </si>
  <si>
    <t>7572</t>
  </si>
  <si>
    <t> M.&amp; K.Rätz </t>
  </si>
  <si>
    <t>BAVM 220 </t>
  </si>
  <si>
    <t>2455354.4579 </t>
  </si>
  <si>
    <t> 06.06.2010 22:59 </t>
  </si>
  <si>
    <t>7580</t>
  </si>
  <si>
    <t>2455420.3565 </t>
  </si>
  <si>
    <t> 11.08.2010 20:33 </t>
  </si>
  <si>
    <t>7755</t>
  </si>
  <si>
    <t>2455652.882 </t>
  </si>
  <si>
    <t> 01.04.2011 09:10 </t>
  </si>
  <si>
    <t>8372.5</t>
  </si>
  <si>
    <t> 0.004 </t>
  </si>
  <si>
    <t>IBVS 5992 </t>
  </si>
  <si>
    <t>2455665.4931 </t>
  </si>
  <si>
    <t> 13.04.2011 23:50 </t>
  </si>
  <si>
    <t>8406</t>
  </si>
  <si>
    <t>IBVS 6044 </t>
  </si>
  <si>
    <t>2455705.4085 </t>
  </si>
  <si>
    <t> 23.05.2011 21:48 </t>
  </si>
  <si>
    <t>8512</t>
  </si>
  <si>
    <t> 0.0016 </t>
  </si>
  <si>
    <t>2455776.38789 </t>
  </si>
  <si>
    <t> 02.08.2011 21:18 </t>
  </si>
  <si>
    <t>8700.5</t>
  </si>
  <si>
    <t> 0.00046 </t>
  </si>
  <si>
    <t> P.Cagaš </t>
  </si>
  <si>
    <t>OEJV 0160 </t>
  </si>
  <si>
    <t>2455987.6363 </t>
  </si>
  <si>
    <t> 01.03.2012 03:16 </t>
  </si>
  <si>
    <t>9261.5</t>
  </si>
  <si>
    <t> 0.0018 </t>
  </si>
  <si>
    <t>2455992.5311 </t>
  </si>
  <si>
    <t> 06.03.2012 00:44 </t>
  </si>
  <si>
    <t>9274.5</t>
  </si>
  <si>
    <t>2456005.5229 </t>
  </si>
  <si>
    <t> 19.03.2012 00:32 </t>
  </si>
  <si>
    <t>9309</t>
  </si>
  <si>
    <t> 0.0021 </t>
  </si>
  <si>
    <t>2456011.5475 </t>
  </si>
  <si>
    <t> 25.03.2012 01:08 </t>
  </si>
  <si>
    <t>9325</t>
  </si>
  <si>
    <t>2456034.8912 </t>
  </si>
  <si>
    <t> 17.04.2012 09:23 </t>
  </si>
  <si>
    <t>9387</t>
  </si>
  <si>
    <t>IBVS 6029 </t>
  </si>
  <si>
    <t>2456149.3672 </t>
  </si>
  <si>
    <t> 09.08.2012 20:48 </t>
  </si>
  <si>
    <t>9691</t>
  </si>
  <si>
    <t> 0.0025 </t>
  </si>
  <si>
    <t>2456199.2609 </t>
  </si>
  <si>
    <t> 28.09.2012 18:15 </t>
  </si>
  <si>
    <t>9823.5</t>
  </si>
  <si>
    <t> 0.0028 </t>
  </si>
  <si>
    <t>2456532.3252 </t>
  </si>
  <si>
    <t> 27.08.2013 19:48 </t>
  </si>
  <si>
    <t>10708</t>
  </si>
  <si>
    <t> 0.0046 </t>
  </si>
  <si>
    <t>m</t>
  </si>
  <si>
    <t> B.Esmer </t>
  </si>
  <si>
    <t>IBVS 6125 </t>
  </si>
  <si>
    <r>
      <t>diff</t>
    </r>
    <r>
      <rPr>
        <b/>
        <strike/>
        <vertAlign val="superscript"/>
        <sz val="10"/>
        <rFont val="Arial"/>
        <family val="2"/>
      </rPr>
      <t>2</t>
    </r>
  </si>
  <si>
    <t>IBVS 6149</t>
  </si>
  <si>
    <t>IBVS 6153</t>
  </si>
  <si>
    <t>IBVS 6195</t>
  </si>
  <si>
    <t>VSB_061</t>
  </si>
  <si>
    <t>JAVSO..44…69</t>
  </si>
  <si>
    <t>JAVSO..45..215</t>
  </si>
  <si>
    <t>cG</t>
  </si>
  <si>
    <t>RHN 2020</t>
  </si>
  <si>
    <t>OEJV 0211</t>
  </si>
  <si>
    <t>VSB 069</t>
  </si>
  <si>
    <t>RHN 2022</t>
  </si>
  <si>
    <t>OEJV 212</t>
  </si>
  <si>
    <t>Both sheets active</t>
  </si>
  <si>
    <t>JBAV, 55</t>
  </si>
  <si>
    <t>JBAV, 60</t>
  </si>
  <si>
    <t>JBAV, 63</t>
  </si>
  <si>
    <t>JBAV, 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</si>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</sst>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000"/>
    <numFmt numFmtId="170" formatCode="0.0000000"/>
  </numFmts>
  <fonts count="6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2"/>
      <color indexed="8"/>
      <name val="Arial"/>
      <family val="2"/>
    </font>
    <font>
      <b/>
      <strike/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  <xf numFmtId="43" fontId="60" fillId="0" borderId="0" applyFont="0" applyFill="0" applyBorder="0" applyAlignment="0" applyProtection="0"/>
  </cellStyleXfs>
  <cellXfs count="21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9" xfId="0" applyFont="1" applyBorder="1" applyAlignment="1"/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13" fillId="0" borderId="11" xfId="0" applyFont="1" applyBorder="1">
      <alignment vertical="top"/>
    </xf>
    <xf numFmtId="165" fontId="13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13" fillId="0" borderId="12" xfId="0" applyFont="1" applyBorder="1">
      <alignment vertical="top"/>
    </xf>
    <xf numFmtId="165" fontId="13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13" fillId="0" borderId="13" xfId="0" applyFont="1" applyBorder="1">
      <alignment vertical="top"/>
    </xf>
    <xf numFmtId="165" fontId="13" fillId="0" borderId="13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165" fontId="13" fillId="0" borderId="0" xfId="0" applyNumberFormat="1" applyFont="1" applyAlignment="1">
      <alignment horizontal="center"/>
    </xf>
    <xf numFmtId="0" fontId="24" fillId="0" borderId="0" xfId="0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3" fillId="0" borderId="0" xfId="0" applyFont="1">
      <alignment vertical="top"/>
    </xf>
    <xf numFmtId="0" fontId="11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0" fillId="0" borderId="0" xfId="0" applyFont="1">
      <alignment vertical="top"/>
    </xf>
    <xf numFmtId="0" fontId="16" fillId="0" borderId="8" xfId="0" applyFont="1" applyBorder="1" applyAlignment="1">
      <alignment horizontal="center"/>
    </xf>
    <xf numFmtId="0" fontId="11" fillId="24" borderId="5" xfId="0" applyFont="1" applyFill="1" applyBorder="1">
      <alignment vertical="top"/>
    </xf>
    <xf numFmtId="0" fontId="13" fillId="0" borderId="20" xfId="0" applyFont="1" applyBorder="1">
      <alignment vertical="top"/>
    </xf>
    <xf numFmtId="0" fontId="13" fillId="0" borderId="0" xfId="0" applyFont="1" applyAlignment="1">
      <alignment horizontal="left"/>
    </xf>
    <xf numFmtId="0" fontId="27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23" xfId="0" applyBorder="1" applyAlignment="1"/>
    <xf numFmtId="0" fontId="0" fillId="0" borderId="10" xfId="0" applyBorder="1" applyAlignment="1"/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0" fillId="28" borderId="25" xfId="0" applyFill="1" applyBorder="1" applyAlignment="1">
      <alignment horizontal="left" wrapText="1" indent="1"/>
    </xf>
    <xf numFmtId="0" fontId="0" fillId="28" borderId="25" xfId="0" applyFill="1" applyBorder="1" applyAlignment="1">
      <alignment horizontal="center" wrapText="1"/>
    </xf>
    <xf numFmtId="0" fontId="0" fillId="28" borderId="25" xfId="0" applyFill="1" applyBorder="1" applyAlignment="1">
      <alignment horizontal="right" wrapText="1"/>
    </xf>
    <xf numFmtId="0" fontId="28" fillId="28" borderId="25" xfId="38" applyFill="1" applyBorder="1" applyAlignment="1" applyProtection="1">
      <alignment horizontal="right" wrapText="1"/>
    </xf>
    <xf numFmtId="0" fontId="0" fillId="28" borderId="26" xfId="0" applyFill="1" applyBorder="1" applyAlignment="1">
      <alignment horizontal="left" wrapText="1" indent="1"/>
    </xf>
    <xf numFmtId="0" fontId="0" fillId="28" borderId="26" xfId="0" applyFill="1" applyBorder="1" applyAlignment="1">
      <alignment horizontal="center" wrapText="1"/>
    </xf>
    <xf numFmtId="0" fontId="0" fillId="28" borderId="26" xfId="0" applyFill="1" applyBorder="1" applyAlignment="1">
      <alignment horizontal="right" wrapText="1"/>
    </xf>
    <xf numFmtId="0" fontId="28" fillId="28" borderId="26" xfId="38" applyFill="1" applyBorder="1" applyAlignment="1" applyProtection="1">
      <alignment horizontal="right" wrapText="1"/>
    </xf>
    <xf numFmtId="0" fontId="5" fillId="28" borderId="0" xfId="0" applyFont="1" applyFill="1" applyAlignment="1">
      <alignment horizontal="left" vertical="top" wrapText="1" indent="1"/>
    </xf>
    <xf numFmtId="0" fontId="5" fillId="28" borderId="0" xfId="0" applyFont="1" applyFill="1" applyAlignment="1">
      <alignment horizontal="center" vertical="top" wrapText="1"/>
    </xf>
    <xf numFmtId="0" fontId="5" fillId="28" borderId="0" xfId="0" applyFont="1" applyFill="1" applyAlignment="1">
      <alignment horizontal="right" vertical="top" wrapText="1"/>
    </xf>
    <xf numFmtId="0" fontId="28" fillId="28" borderId="0" xfId="38" applyFill="1" applyBorder="1" applyAlignment="1" applyProtection="1">
      <alignment horizontal="right" vertical="top" wrapText="1"/>
    </xf>
    <xf numFmtId="0" fontId="11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36" fillId="0" borderId="0" xfId="0" applyFont="1">
      <alignment vertical="top"/>
    </xf>
    <xf numFmtId="0" fontId="11" fillId="24" borderId="20" xfId="0" applyFont="1" applyFill="1" applyBorder="1">
      <alignment vertical="top"/>
    </xf>
    <xf numFmtId="0" fontId="0" fillId="0" borderId="5" xfId="0" applyBorder="1">
      <alignment vertical="top"/>
    </xf>
    <xf numFmtId="0" fontId="0" fillId="0" borderId="5" xfId="0" applyBorder="1" applyAlignment="1"/>
    <xf numFmtId="0" fontId="11" fillId="24" borderId="0" xfId="0" applyFont="1" applyFill="1">
      <alignment vertical="top"/>
    </xf>
    <xf numFmtId="0" fontId="52" fillId="0" borderId="0" xfId="0" applyFont="1" applyAlignment="1"/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42" applyFont="1" applyAlignment="1">
      <alignment horizontal="left" vertical="center"/>
    </xf>
    <xf numFmtId="0" fontId="55" fillId="0" borderId="0" xfId="42" applyFont="1" applyAlignment="1">
      <alignment horizontal="center" vertical="center"/>
    </xf>
    <xf numFmtId="168" fontId="2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170" fontId="24" fillId="0" borderId="0" xfId="0" applyNumberFormat="1" applyFont="1" applyAlignment="1">
      <alignment horizontal="left" vertical="center"/>
    </xf>
    <xf numFmtId="170" fontId="58" fillId="0" borderId="0" xfId="0" applyNumberFormat="1" applyFont="1" applyAlignment="1">
      <alignment horizontal="left" vertical="center" wrapText="1"/>
    </xf>
    <xf numFmtId="170" fontId="58" fillId="0" borderId="0" xfId="0" applyNumberFormat="1" applyFont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13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25" borderId="14" xfId="0" applyFill="1" applyBorder="1" applyAlignment="1">
      <alignment vertical="center"/>
    </xf>
    <xf numFmtId="0" fontId="10" fillId="25" borderId="15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0" fontId="10" fillId="25" borderId="17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26" borderId="16" xfId="0" applyFill="1" applyBorder="1" applyAlignment="1">
      <alignment vertical="center"/>
    </xf>
    <xf numFmtId="0" fontId="10" fillId="27" borderId="17" xfId="0" applyFont="1" applyFill="1" applyBorder="1" applyAlignment="1">
      <alignment vertical="center"/>
    </xf>
    <xf numFmtId="0" fontId="10" fillId="26" borderId="16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5" borderId="18" xfId="0" applyFill="1" applyBorder="1" applyAlignment="1">
      <alignment vertical="center"/>
    </xf>
    <xf numFmtId="0" fontId="10" fillId="25" borderId="19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5" fillId="0" borderId="16" xfId="0" applyFont="1" applyBorder="1" applyAlignment="1">
      <alignment vertical="center"/>
    </xf>
    <xf numFmtId="11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32" fillId="27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22" fontId="13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3" fillId="0" borderId="0" xfId="42" applyFont="1" applyAlignment="1">
      <alignment vertical="center"/>
    </xf>
    <xf numFmtId="0" fontId="53" fillId="0" borderId="0" xfId="42" applyFont="1" applyAlignment="1">
      <alignment horizontal="center" vertical="center"/>
    </xf>
    <xf numFmtId="0" fontId="53" fillId="0" borderId="0" xfId="42" applyFont="1" applyAlignment="1">
      <alignment horizontal="left" vertical="center"/>
    </xf>
    <xf numFmtId="0" fontId="53" fillId="0" borderId="0" xfId="42" applyFont="1" applyAlignment="1">
      <alignment vertical="center" wrapText="1"/>
    </xf>
    <xf numFmtId="0" fontId="53" fillId="0" borderId="0" xfId="42" applyFont="1" applyAlignment="1">
      <alignment horizontal="center" vertical="center" wrapText="1"/>
    </xf>
    <xf numFmtId="0" fontId="53" fillId="0" borderId="0" xfId="42" applyFont="1" applyAlignment="1">
      <alignment horizontal="left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6" fillId="29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3" fontId="58" fillId="0" borderId="0" xfId="48" applyFont="1" applyBorder="1" applyAlignment="1">
      <alignment vertical="center"/>
    </xf>
    <xf numFmtId="0" fontId="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56" fillId="0" borderId="9" xfId="0" applyFont="1" applyBorder="1" applyAlignment="1">
      <alignment vertical="center"/>
    </xf>
    <xf numFmtId="0" fontId="56" fillId="0" borderId="10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169" fontId="5" fillId="0" borderId="0" xfId="42" applyNumberFormat="1" applyFont="1" applyAlignment="1">
      <alignment horizontal="left" vertical="center" wrapText="1"/>
    </xf>
    <xf numFmtId="169" fontId="55" fillId="0" borderId="0" xfId="42" applyNumberFormat="1" applyFont="1" applyAlignment="1">
      <alignment horizontal="left" vertical="center"/>
    </xf>
    <xf numFmtId="170" fontId="5" fillId="0" borderId="0" xfId="0" applyNumberFormat="1" applyFont="1" applyAlignment="1">
      <alignment horizontal="left" vertical="center"/>
    </xf>
    <xf numFmtId="170" fontId="18" fillId="0" borderId="0" xfId="42" applyNumberFormat="1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167" fontId="58" fillId="0" borderId="0" xfId="0" applyNumberFormat="1" applyFont="1" applyAlignment="1">
      <alignment horizontal="left" vertical="center" wrapText="1"/>
    </xf>
    <xf numFmtId="167" fontId="5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7964492725969834"/>
          <c:y val="3.5928237628832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plus>
            <c:min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1'!$H$21:$H$948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B-4661-A7B4-403CA589F86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1'!$I$21:$I$948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B-4661-A7B4-403CA589F86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1'!$J$21:$J$948</c:f>
              <c:numCache>
                <c:formatCode>General</c:formatCode>
                <c:ptCount val="928"/>
                <c:pt idx="0">
                  <c:v>2.5719999975990504E-3</c:v>
                </c:pt>
                <c:pt idx="2">
                  <c:v>3.8279999935184605E-3</c:v>
                </c:pt>
                <c:pt idx="4">
                  <c:v>7.9599999298807234E-4</c:v>
                </c:pt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18">
                  <c:v>4.2399999947519973E-3</c:v>
                </c:pt>
                <c:pt idx="21">
                  <c:v>2.7479999989736825E-3</c:v>
                </c:pt>
                <c:pt idx="24">
                  <c:v>-3.6199999885866418E-4</c:v>
                </c:pt>
                <c:pt idx="26">
                  <c:v>4.7259999992093071E-3</c:v>
                </c:pt>
                <c:pt idx="27">
                  <c:v>6.9159999984549358E-3</c:v>
                </c:pt>
                <c:pt idx="29">
                  <c:v>4.0440000011585653E-3</c:v>
                </c:pt>
                <c:pt idx="31">
                  <c:v>2.7160000026924536E-3</c:v>
                </c:pt>
                <c:pt idx="32">
                  <c:v>3.0160000023897737E-3</c:v>
                </c:pt>
                <c:pt idx="34">
                  <c:v>3.0639999968116172E-3</c:v>
                </c:pt>
                <c:pt idx="37">
                  <c:v>2.1619999970425852E-3</c:v>
                </c:pt>
                <c:pt idx="40">
                  <c:v>2.1939999933238141E-3</c:v>
                </c:pt>
                <c:pt idx="43">
                  <c:v>3.6160000017844141E-3</c:v>
                </c:pt>
                <c:pt idx="45">
                  <c:v>3.4519999971962534E-3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B-4661-A7B4-403CA589F86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1'!$K$21:$K$948</c:f>
              <c:numCache>
                <c:formatCode>General</c:formatCode>
                <c:ptCount val="928"/>
                <c:pt idx="1">
                  <c:v>3.727999996044673E-3</c:v>
                </c:pt>
                <c:pt idx="3">
                  <c:v>9.5999996119644493E-5</c:v>
                </c:pt>
                <c:pt idx="5">
                  <c:v>9.9599999521160498E-4</c:v>
                </c:pt>
                <c:pt idx="17">
                  <c:v>3.0399999959627166E-3</c:v>
                </c:pt>
                <c:pt idx="19">
                  <c:v>8.8399999949615449E-3</c:v>
                </c:pt>
                <c:pt idx="20">
                  <c:v>2.1479999995790422E-3</c:v>
                </c:pt>
                <c:pt idx="22">
                  <c:v>3.3479999983683228E-3</c:v>
                </c:pt>
                <c:pt idx="23">
                  <c:v>-6.6199999855598435E-4</c:v>
                </c:pt>
                <c:pt idx="25">
                  <c:v>1.3799999578623101E-4</c:v>
                </c:pt>
                <c:pt idx="28">
                  <c:v>2.644000000145752E-3</c:v>
                </c:pt>
                <c:pt idx="30">
                  <c:v>4.6440000005532056E-3</c:v>
                </c:pt>
                <c:pt idx="33">
                  <c:v>2.564000002166722E-3</c:v>
                </c:pt>
                <c:pt idx="35">
                  <c:v>3.3639999965089373E-3</c:v>
                </c:pt>
                <c:pt idx="36">
                  <c:v>2.0619999995687976E-3</c:v>
                </c:pt>
                <c:pt idx="38">
                  <c:v>2.3619999992661178E-3</c:v>
                </c:pt>
                <c:pt idx="39">
                  <c:v>1.7939999961527064E-3</c:v>
                </c:pt>
                <c:pt idx="41">
                  <c:v>2.8939999974681996E-3</c:v>
                </c:pt>
                <c:pt idx="42">
                  <c:v>1.7159999988507479E-3</c:v>
                </c:pt>
                <c:pt idx="44">
                  <c:v>4.9159999980474822E-3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-9.5508000005793292E-2</c:v>
                </c:pt>
                <c:pt idx="133">
                  <c:v>-9.6250000002328306E-2</c:v>
                </c:pt>
                <c:pt idx="134">
                  <c:v>-9.5132000002195127E-2</c:v>
                </c:pt>
                <c:pt idx="135">
                  <c:v>-9.6220000006724149E-2</c:v>
                </c:pt>
                <c:pt idx="136">
                  <c:v>-0.10999113709112862</c:v>
                </c:pt>
                <c:pt idx="137">
                  <c:v>-0.11060000000725267</c:v>
                </c:pt>
                <c:pt idx="138">
                  <c:v>-0.10795800000050804</c:v>
                </c:pt>
                <c:pt idx="139">
                  <c:v>-0.11126400015928084</c:v>
                </c:pt>
                <c:pt idx="140">
                  <c:v>-0.11126400015928084</c:v>
                </c:pt>
                <c:pt idx="141">
                  <c:v>-0.11392999999952735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-0.11373599999933504</c:v>
                </c:pt>
                <c:pt idx="145">
                  <c:v>-0.11419800000294344</c:v>
                </c:pt>
                <c:pt idx="146">
                  <c:v>-0.11419800000294344</c:v>
                </c:pt>
                <c:pt idx="147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B-4661-A7B4-403CA589F86B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B-4661-A7B4-403CA589F86B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B-4661-A7B4-403CA589F86B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79">
                  <c:v>-4.8935453006874206E-2</c:v>
                </c:pt>
                <c:pt idx="80">
                  <c:v>-4.9426698636661832E-2</c:v>
                </c:pt>
                <c:pt idx="81">
                  <c:v>-4.9452803476892092E-2</c:v>
                </c:pt>
                <c:pt idx="82">
                  <c:v>-4.9552476503225813E-2</c:v>
                </c:pt>
                <c:pt idx="83">
                  <c:v>-5.1975480310052696E-2</c:v>
                </c:pt>
                <c:pt idx="84">
                  <c:v>-5.2025316823219557E-2</c:v>
                </c:pt>
                <c:pt idx="85">
                  <c:v>-5.2139228853315241E-2</c:v>
                </c:pt>
                <c:pt idx="86">
                  <c:v>-5.2725401174849265E-2</c:v>
                </c:pt>
                <c:pt idx="87">
                  <c:v>-5.2777610855309784E-2</c:v>
                </c:pt>
                <c:pt idx="88">
                  <c:v>-5.3283095488859365E-2</c:v>
                </c:pt>
                <c:pt idx="89">
                  <c:v>-5.3297334492621327E-2</c:v>
                </c:pt>
                <c:pt idx="90">
                  <c:v>-5.3586860902447853E-2</c:v>
                </c:pt>
                <c:pt idx="91">
                  <c:v>-5.3636697415614713E-2</c:v>
                </c:pt>
                <c:pt idx="92">
                  <c:v>-5.3838416635575814E-2</c:v>
                </c:pt>
                <c:pt idx="93">
                  <c:v>-5.3838416635575814E-2</c:v>
                </c:pt>
                <c:pt idx="94">
                  <c:v>-5.4341528101831738E-2</c:v>
                </c:pt>
                <c:pt idx="95">
                  <c:v>-5.7405287077946829E-2</c:v>
                </c:pt>
                <c:pt idx="96">
                  <c:v>-5.7407660245240487E-2</c:v>
                </c:pt>
                <c:pt idx="97">
                  <c:v>-5.7747023168233866E-2</c:v>
                </c:pt>
                <c:pt idx="98">
                  <c:v>-5.8065027585584308E-2</c:v>
                </c:pt>
                <c:pt idx="99">
                  <c:v>-5.8489824531149454E-2</c:v>
                </c:pt>
                <c:pt idx="100">
                  <c:v>-6.0962664851143197E-2</c:v>
                </c:pt>
                <c:pt idx="101">
                  <c:v>-6.1038606204540317E-2</c:v>
                </c:pt>
                <c:pt idx="102">
                  <c:v>-6.1570195678320165E-2</c:v>
                </c:pt>
                <c:pt idx="103">
                  <c:v>-6.1603420020431406E-2</c:v>
                </c:pt>
                <c:pt idx="104">
                  <c:v>-6.1646137031717285E-2</c:v>
                </c:pt>
                <c:pt idx="105">
                  <c:v>-6.2194338676552746E-2</c:v>
                </c:pt>
                <c:pt idx="106">
                  <c:v>-6.2196711843846411E-2</c:v>
                </c:pt>
                <c:pt idx="107">
                  <c:v>-6.2699823310102334E-2</c:v>
                </c:pt>
                <c:pt idx="108">
                  <c:v>-6.2737793986800891E-2</c:v>
                </c:pt>
                <c:pt idx="109">
                  <c:v>-6.3568402539581903E-2</c:v>
                </c:pt>
                <c:pt idx="110">
                  <c:v>-6.6499264147252019E-2</c:v>
                </c:pt>
                <c:pt idx="111">
                  <c:v>-6.6658266355927254E-2</c:v>
                </c:pt>
                <c:pt idx="112">
                  <c:v>-6.7161377822183177E-2</c:v>
                </c:pt>
                <c:pt idx="113">
                  <c:v>-6.8056061891893005E-2</c:v>
                </c:pt>
                <c:pt idx="114">
                  <c:v>-7.0718755595379545E-2</c:v>
                </c:pt>
                <c:pt idx="115">
                  <c:v>-7.0780457945014696E-2</c:v>
                </c:pt>
                <c:pt idx="116">
                  <c:v>-7.0944206488277248E-2</c:v>
                </c:pt>
                <c:pt idx="117">
                  <c:v>-7.1020147841674375E-2</c:v>
                </c:pt>
                <c:pt idx="118">
                  <c:v>-7.1314420586088209E-2</c:v>
                </c:pt>
                <c:pt idx="119">
                  <c:v>-7.2757306300633512E-2</c:v>
                </c:pt>
                <c:pt idx="120">
                  <c:v>-7.3386195633453416E-2</c:v>
                </c:pt>
                <c:pt idx="121">
                  <c:v>-7.7584328575937986E-2</c:v>
                </c:pt>
                <c:pt idx="122">
                  <c:v>-8.0232783275662578E-2</c:v>
                </c:pt>
                <c:pt idx="123">
                  <c:v>-8.0320590465527988E-2</c:v>
                </c:pt>
                <c:pt idx="124">
                  <c:v>-8.0322963632821653E-2</c:v>
                </c:pt>
                <c:pt idx="125">
                  <c:v>-8.0384665982456818E-2</c:v>
                </c:pt>
                <c:pt idx="126">
                  <c:v>-8.4423796716266167E-2</c:v>
                </c:pt>
                <c:pt idx="127">
                  <c:v>-8.4540081913655515E-2</c:v>
                </c:pt>
                <c:pt idx="128">
                  <c:v>-8.5036073878030458E-2</c:v>
                </c:pt>
                <c:pt idx="129">
                  <c:v>-8.9602047751032338E-2</c:v>
                </c:pt>
                <c:pt idx="130">
                  <c:v>-8.964951109690554E-2</c:v>
                </c:pt>
                <c:pt idx="131">
                  <c:v>-8.994615700861304E-2</c:v>
                </c:pt>
                <c:pt idx="132">
                  <c:v>-9.4149036285684939E-2</c:v>
                </c:pt>
                <c:pt idx="133">
                  <c:v>-9.4222604471788401E-2</c:v>
                </c:pt>
                <c:pt idx="134">
                  <c:v>-9.4224977639082053E-2</c:v>
                </c:pt>
                <c:pt idx="135">
                  <c:v>-9.5373590609213507E-2</c:v>
                </c:pt>
                <c:pt idx="136">
                  <c:v>-0.10813173797992978</c:v>
                </c:pt>
                <c:pt idx="137">
                  <c:v>-0.10899557087482203</c:v>
                </c:pt>
                <c:pt idx="138">
                  <c:v>-0.10915931941808457</c:v>
                </c:pt>
                <c:pt idx="139">
                  <c:v>-0.11208543469116738</c:v>
                </c:pt>
                <c:pt idx="140">
                  <c:v>-0.11208543469116738</c:v>
                </c:pt>
                <c:pt idx="141">
                  <c:v>-0.11282823605408297</c:v>
                </c:pt>
                <c:pt idx="142">
                  <c:v>-0.11282823605408297</c:v>
                </c:pt>
                <c:pt idx="143">
                  <c:v>-0.11397447585692076</c:v>
                </c:pt>
                <c:pt idx="144">
                  <c:v>-0.11397447585692076</c:v>
                </c:pt>
                <c:pt idx="145">
                  <c:v>-0.11632628464493784</c:v>
                </c:pt>
                <c:pt idx="146">
                  <c:v>-0.11632628464493784</c:v>
                </c:pt>
                <c:pt idx="147">
                  <c:v>-0.12210494700499999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B-4661-A7B4-403CA589F86B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1'!$V$2:$V$34</c:f>
              <c:numCache>
                <c:formatCode>General</c:formatCode>
                <c:ptCount val="33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</c:numCache>
            </c:numRef>
          </c:xVal>
          <c:yVal>
            <c:numRef>
              <c:f>'Active 1'!$W$2:$W$34</c:f>
              <c:numCache>
                <c:formatCode>General</c:formatCode>
                <c:ptCount val="33"/>
                <c:pt idx="12">
                  <c:v>-3.7230681371489729E-2</c:v>
                </c:pt>
                <c:pt idx="13">
                  <c:v>-4.0857256008221675E-2</c:v>
                </c:pt>
                <c:pt idx="14">
                  <c:v>-4.4561454576117869E-2</c:v>
                </c:pt>
                <c:pt idx="15">
                  <c:v>-4.8343277075178291E-2</c:v>
                </c:pt>
                <c:pt idx="16">
                  <c:v>-5.2202723505402948E-2</c:v>
                </c:pt>
                <c:pt idx="17">
                  <c:v>-5.6139793866791847E-2</c:v>
                </c:pt>
                <c:pt idx="18">
                  <c:v>-6.0154488159344995E-2</c:v>
                </c:pt>
                <c:pt idx="19">
                  <c:v>-6.4246806383062363E-2</c:v>
                </c:pt>
                <c:pt idx="20">
                  <c:v>-6.841674853794398E-2</c:v>
                </c:pt>
                <c:pt idx="21">
                  <c:v>-7.266431462398984E-2</c:v>
                </c:pt>
                <c:pt idx="22">
                  <c:v>-7.6989504641199941E-2</c:v>
                </c:pt>
                <c:pt idx="23">
                  <c:v>-8.139231858957427E-2</c:v>
                </c:pt>
                <c:pt idx="24">
                  <c:v>-8.5872756469112826E-2</c:v>
                </c:pt>
                <c:pt idx="25">
                  <c:v>-9.0430818279815639E-2</c:v>
                </c:pt>
                <c:pt idx="26">
                  <c:v>-9.506650402168268E-2</c:v>
                </c:pt>
                <c:pt idx="27">
                  <c:v>-9.9779813694713976E-2</c:v>
                </c:pt>
                <c:pt idx="28">
                  <c:v>-0.1045707472989095</c:v>
                </c:pt>
                <c:pt idx="29">
                  <c:v>-0.10943930483426927</c:v>
                </c:pt>
                <c:pt idx="30">
                  <c:v>-0.11438548630079326</c:v>
                </c:pt>
                <c:pt idx="31">
                  <c:v>-0.1194092916984815</c:v>
                </c:pt>
                <c:pt idx="32">
                  <c:v>-0.12451072102733399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B-4661-A7B4-403CA589F86B}"/>
            </c:ext>
          </c:extLst>
        </c:ser>
        <c:ser>
          <c:idx val="2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1'!$U$21:$U$948</c:f>
              <c:numCache>
                <c:formatCode>General</c:formatCode>
                <c:ptCount val="928"/>
                <c:pt idx="50">
                  <c:v>6.1099999998987187E-2</c:v>
                </c:pt>
                <c:pt idx="53">
                  <c:v>6.1307999996643048E-2</c:v>
                </c:pt>
                <c:pt idx="86">
                  <c:v>-2.0598000002792105E-2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AB-4661-A7B4-403CA589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67736"/>
        <c:axId val="1"/>
      </c:scatterChart>
      <c:valAx>
        <c:axId val="78216773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4131873759682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125824210998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67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0453148122235"/>
          <c:y val="0.92987932910825166"/>
          <c:w val="0.79321554111067294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7903225806451613"/>
          <c:y val="3.582094791342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6451612903226"/>
          <c:y val="0.1458966565349544"/>
          <c:w val="0.8387096774193548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plus>
            <c:min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1'!$H$21:$H$948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C-4B38-BA15-65C77067BCC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1'!$I$21:$I$948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AC-4B38-BA15-65C77067BCC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1'!$J$21:$J$948</c:f>
              <c:numCache>
                <c:formatCode>General</c:formatCode>
                <c:ptCount val="928"/>
                <c:pt idx="0">
                  <c:v>2.5719999975990504E-3</c:v>
                </c:pt>
                <c:pt idx="2">
                  <c:v>3.8279999935184605E-3</c:v>
                </c:pt>
                <c:pt idx="4">
                  <c:v>7.9599999298807234E-4</c:v>
                </c:pt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18">
                  <c:v>4.2399999947519973E-3</c:v>
                </c:pt>
                <c:pt idx="21">
                  <c:v>2.7479999989736825E-3</c:v>
                </c:pt>
                <c:pt idx="24">
                  <c:v>-3.6199999885866418E-4</c:v>
                </c:pt>
                <c:pt idx="26">
                  <c:v>4.7259999992093071E-3</c:v>
                </c:pt>
                <c:pt idx="27">
                  <c:v>6.9159999984549358E-3</c:v>
                </c:pt>
                <c:pt idx="29">
                  <c:v>4.0440000011585653E-3</c:v>
                </c:pt>
                <c:pt idx="31">
                  <c:v>2.7160000026924536E-3</c:v>
                </c:pt>
                <c:pt idx="32">
                  <c:v>3.0160000023897737E-3</c:v>
                </c:pt>
                <c:pt idx="34">
                  <c:v>3.0639999968116172E-3</c:v>
                </c:pt>
                <c:pt idx="37">
                  <c:v>2.1619999970425852E-3</c:v>
                </c:pt>
                <c:pt idx="40">
                  <c:v>2.1939999933238141E-3</c:v>
                </c:pt>
                <c:pt idx="43">
                  <c:v>3.6160000017844141E-3</c:v>
                </c:pt>
                <c:pt idx="45">
                  <c:v>3.4519999971962534E-3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AC-4B38-BA15-65C77067BCC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1'!$K$21:$K$948</c:f>
              <c:numCache>
                <c:formatCode>General</c:formatCode>
                <c:ptCount val="928"/>
                <c:pt idx="1">
                  <c:v>3.727999996044673E-3</c:v>
                </c:pt>
                <c:pt idx="3">
                  <c:v>9.5999996119644493E-5</c:v>
                </c:pt>
                <c:pt idx="5">
                  <c:v>9.9599999521160498E-4</c:v>
                </c:pt>
                <c:pt idx="17">
                  <c:v>3.0399999959627166E-3</c:v>
                </c:pt>
                <c:pt idx="19">
                  <c:v>8.8399999949615449E-3</c:v>
                </c:pt>
                <c:pt idx="20">
                  <c:v>2.1479999995790422E-3</c:v>
                </c:pt>
                <c:pt idx="22">
                  <c:v>3.3479999983683228E-3</c:v>
                </c:pt>
                <c:pt idx="23">
                  <c:v>-6.6199999855598435E-4</c:v>
                </c:pt>
                <c:pt idx="25">
                  <c:v>1.3799999578623101E-4</c:v>
                </c:pt>
                <c:pt idx="28">
                  <c:v>2.644000000145752E-3</c:v>
                </c:pt>
                <c:pt idx="30">
                  <c:v>4.6440000005532056E-3</c:v>
                </c:pt>
                <c:pt idx="33">
                  <c:v>2.564000002166722E-3</c:v>
                </c:pt>
                <c:pt idx="35">
                  <c:v>3.3639999965089373E-3</c:v>
                </c:pt>
                <c:pt idx="36">
                  <c:v>2.0619999995687976E-3</c:v>
                </c:pt>
                <c:pt idx="38">
                  <c:v>2.3619999992661178E-3</c:v>
                </c:pt>
                <c:pt idx="39">
                  <c:v>1.7939999961527064E-3</c:v>
                </c:pt>
                <c:pt idx="41">
                  <c:v>2.8939999974681996E-3</c:v>
                </c:pt>
                <c:pt idx="42">
                  <c:v>1.7159999988507479E-3</c:v>
                </c:pt>
                <c:pt idx="44">
                  <c:v>4.9159999980474822E-3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-9.5508000005793292E-2</c:v>
                </c:pt>
                <c:pt idx="133">
                  <c:v>-9.6250000002328306E-2</c:v>
                </c:pt>
                <c:pt idx="134">
                  <c:v>-9.5132000002195127E-2</c:v>
                </c:pt>
                <c:pt idx="135">
                  <c:v>-9.6220000006724149E-2</c:v>
                </c:pt>
                <c:pt idx="136">
                  <c:v>-0.10999113709112862</c:v>
                </c:pt>
                <c:pt idx="137">
                  <c:v>-0.11060000000725267</c:v>
                </c:pt>
                <c:pt idx="138">
                  <c:v>-0.10795800000050804</c:v>
                </c:pt>
                <c:pt idx="139">
                  <c:v>-0.11126400015928084</c:v>
                </c:pt>
                <c:pt idx="140">
                  <c:v>-0.11126400015928084</c:v>
                </c:pt>
                <c:pt idx="141">
                  <c:v>-0.11392999999952735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-0.11373599999933504</c:v>
                </c:pt>
                <c:pt idx="145">
                  <c:v>-0.11419800000294344</c:v>
                </c:pt>
                <c:pt idx="146">
                  <c:v>-0.11419800000294344</c:v>
                </c:pt>
                <c:pt idx="147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AC-4B38-BA15-65C77067BCC7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AC-4B38-BA15-65C77067BCC7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AC-4B38-BA15-65C77067BCC7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79">
                  <c:v>-4.8935453006874206E-2</c:v>
                </c:pt>
                <c:pt idx="80">
                  <c:v>-4.9426698636661832E-2</c:v>
                </c:pt>
                <c:pt idx="81">
                  <c:v>-4.9452803476892092E-2</c:v>
                </c:pt>
                <c:pt idx="82">
                  <c:v>-4.9552476503225813E-2</c:v>
                </c:pt>
                <c:pt idx="83">
                  <c:v>-5.1975480310052696E-2</c:v>
                </c:pt>
                <c:pt idx="84">
                  <c:v>-5.2025316823219557E-2</c:v>
                </c:pt>
                <c:pt idx="85">
                  <c:v>-5.2139228853315241E-2</c:v>
                </c:pt>
                <c:pt idx="86">
                  <c:v>-5.2725401174849265E-2</c:v>
                </c:pt>
                <c:pt idx="87">
                  <c:v>-5.2777610855309784E-2</c:v>
                </c:pt>
                <c:pt idx="88">
                  <c:v>-5.3283095488859365E-2</c:v>
                </c:pt>
                <c:pt idx="89">
                  <c:v>-5.3297334492621327E-2</c:v>
                </c:pt>
                <c:pt idx="90">
                  <c:v>-5.3586860902447853E-2</c:v>
                </c:pt>
                <c:pt idx="91">
                  <c:v>-5.3636697415614713E-2</c:v>
                </c:pt>
                <c:pt idx="92">
                  <c:v>-5.3838416635575814E-2</c:v>
                </c:pt>
                <c:pt idx="93">
                  <c:v>-5.3838416635575814E-2</c:v>
                </c:pt>
                <c:pt idx="94">
                  <c:v>-5.4341528101831738E-2</c:v>
                </c:pt>
                <c:pt idx="95">
                  <c:v>-5.7405287077946829E-2</c:v>
                </c:pt>
                <c:pt idx="96">
                  <c:v>-5.7407660245240487E-2</c:v>
                </c:pt>
                <c:pt idx="97">
                  <c:v>-5.7747023168233866E-2</c:v>
                </c:pt>
                <c:pt idx="98">
                  <c:v>-5.8065027585584308E-2</c:v>
                </c:pt>
                <c:pt idx="99">
                  <c:v>-5.8489824531149454E-2</c:v>
                </c:pt>
                <c:pt idx="100">
                  <c:v>-6.0962664851143197E-2</c:v>
                </c:pt>
                <c:pt idx="101">
                  <c:v>-6.1038606204540317E-2</c:v>
                </c:pt>
                <c:pt idx="102">
                  <c:v>-6.1570195678320165E-2</c:v>
                </c:pt>
                <c:pt idx="103">
                  <c:v>-6.1603420020431406E-2</c:v>
                </c:pt>
                <c:pt idx="104">
                  <c:v>-6.1646137031717285E-2</c:v>
                </c:pt>
                <c:pt idx="105">
                  <c:v>-6.2194338676552746E-2</c:v>
                </c:pt>
                <c:pt idx="106">
                  <c:v>-6.2196711843846411E-2</c:v>
                </c:pt>
                <c:pt idx="107">
                  <c:v>-6.2699823310102334E-2</c:v>
                </c:pt>
                <c:pt idx="108">
                  <c:v>-6.2737793986800891E-2</c:v>
                </c:pt>
                <c:pt idx="109">
                  <c:v>-6.3568402539581903E-2</c:v>
                </c:pt>
                <c:pt idx="110">
                  <c:v>-6.6499264147252019E-2</c:v>
                </c:pt>
                <c:pt idx="111">
                  <c:v>-6.6658266355927254E-2</c:v>
                </c:pt>
                <c:pt idx="112">
                  <c:v>-6.7161377822183177E-2</c:v>
                </c:pt>
                <c:pt idx="113">
                  <c:v>-6.8056061891893005E-2</c:v>
                </c:pt>
                <c:pt idx="114">
                  <c:v>-7.0718755595379545E-2</c:v>
                </c:pt>
                <c:pt idx="115">
                  <c:v>-7.0780457945014696E-2</c:v>
                </c:pt>
                <c:pt idx="116">
                  <c:v>-7.0944206488277248E-2</c:v>
                </c:pt>
                <c:pt idx="117">
                  <c:v>-7.1020147841674375E-2</c:v>
                </c:pt>
                <c:pt idx="118">
                  <c:v>-7.1314420586088209E-2</c:v>
                </c:pt>
                <c:pt idx="119">
                  <c:v>-7.2757306300633512E-2</c:v>
                </c:pt>
                <c:pt idx="120">
                  <c:v>-7.3386195633453416E-2</c:v>
                </c:pt>
                <c:pt idx="121">
                  <c:v>-7.7584328575937986E-2</c:v>
                </c:pt>
                <c:pt idx="122">
                  <c:v>-8.0232783275662578E-2</c:v>
                </c:pt>
                <c:pt idx="123">
                  <c:v>-8.0320590465527988E-2</c:v>
                </c:pt>
                <c:pt idx="124">
                  <c:v>-8.0322963632821653E-2</c:v>
                </c:pt>
                <c:pt idx="125">
                  <c:v>-8.0384665982456818E-2</c:v>
                </c:pt>
                <c:pt idx="126">
                  <c:v>-8.4423796716266167E-2</c:v>
                </c:pt>
                <c:pt idx="127">
                  <c:v>-8.4540081913655515E-2</c:v>
                </c:pt>
                <c:pt idx="128">
                  <c:v>-8.5036073878030458E-2</c:v>
                </c:pt>
                <c:pt idx="129">
                  <c:v>-8.9602047751032338E-2</c:v>
                </c:pt>
                <c:pt idx="130">
                  <c:v>-8.964951109690554E-2</c:v>
                </c:pt>
                <c:pt idx="131">
                  <c:v>-8.994615700861304E-2</c:v>
                </c:pt>
                <c:pt idx="132">
                  <c:v>-9.4149036285684939E-2</c:v>
                </c:pt>
                <c:pt idx="133">
                  <c:v>-9.4222604471788401E-2</c:v>
                </c:pt>
                <c:pt idx="134">
                  <c:v>-9.4224977639082053E-2</c:v>
                </c:pt>
                <c:pt idx="135">
                  <c:v>-9.5373590609213507E-2</c:v>
                </c:pt>
                <c:pt idx="136">
                  <c:v>-0.10813173797992978</c:v>
                </c:pt>
                <c:pt idx="137">
                  <c:v>-0.10899557087482203</c:v>
                </c:pt>
                <c:pt idx="138">
                  <c:v>-0.10915931941808457</c:v>
                </c:pt>
                <c:pt idx="139">
                  <c:v>-0.11208543469116738</c:v>
                </c:pt>
                <c:pt idx="140">
                  <c:v>-0.11208543469116738</c:v>
                </c:pt>
                <c:pt idx="141">
                  <c:v>-0.11282823605408297</c:v>
                </c:pt>
                <c:pt idx="142">
                  <c:v>-0.11282823605408297</c:v>
                </c:pt>
                <c:pt idx="143">
                  <c:v>-0.11397447585692076</c:v>
                </c:pt>
                <c:pt idx="144">
                  <c:v>-0.11397447585692076</c:v>
                </c:pt>
                <c:pt idx="145">
                  <c:v>-0.11632628464493784</c:v>
                </c:pt>
                <c:pt idx="146">
                  <c:v>-0.11632628464493784</c:v>
                </c:pt>
                <c:pt idx="147">
                  <c:v>-0.12210494700499999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AC-4B38-BA15-65C77067BCC7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1'!$V$2:$V$29</c:f>
              <c:numCache>
                <c:formatCode>General</c:formatCode>
                <c:ptCount val="2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</c:numCache>
            </c:numRef>
          </c:xVal>
          <c:yVal>
            <c:numRef>
              <c:f>'Active 1'!$W$2:$W$29</c:f>
              <c:numCache>
                <c:formatCode>General</c:formatCode>
                <c:ptCount val="28"/>
                <c:pt idx="12">
                  <c:v>-3.7230681371489729E-2</c:v>
                </c:pt>
                <c:pt idx="13">
                  <c:v>-4.0857256008221675E-2</c:v>
                </c:pt>
                <c:pt idx="14">
                  <c:v>-4.4561454576117869E-2</c:v>
                </c:pt>
                <c:pt idx="15">
                  <c:v>-4.8343277075178291E-2</c:v>
                </c:pt>
                <c:pt idx="16">
                  <c:v>-5.2202723505402948E-2</c:v>
                </c:pt>
                <c:pt idx="17">
                  <c:v>-5.6139793866791847E-2</c:v>
                </c:pt>
                <c:pt idx="18">
                  <c:v>-6.0154488159344995E-2</c:v>
                </c:pt>
                <c:pt idx="19">
                  <c:v>-6.4246806383062363E-2</c:v>
                </c:pt>
                <c:pt idx="20">
                  <c:v>-6.841674853794398E-2</c:v>
                </c:pt>
                <c:pt idx="21">
                  <c:v>-7.266431462398984E-2</c:v>
                </c:pt>
                <c:pt idx="22">
                  <c:v>-7.6989504641199941E-2</c:v>
                </c:pt>
                <c:pt idx="23">
                  <c:v>-8.139231858957427E-2</c:v>
                </c:pt>
                <c:pt idx="24">
                  <c:v>-8.5872756469112826E-2</c:v>
                </c:pt>
                <c:pt idx="25">
                  <c:v>-9.0430818279815639E-2</c:v>
                </c:pt>
                <c:pt idx="26">
                  <c:v>-9.506650402168268E-2</c:v>
                </c:pt>
                <c:pt idx="27">
                  <c:v>-9.9779813694713976E-2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AC-4B38-BA15-65C77067BCC7}"/>
            </c:ext>
          </c:extLst>
        </c:ser>
        <c:ser>
          <c:idx val="2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1'!$U$21:$U$948</c:f>
              <c:numCache>
                <c:formatCode>General</c:formatCode>
                <c:ptCount val="928"/>
                <c:pt idx="50">
                  <c:v>6.1099999998987187E-2</c:v>
                </c:pt>
                <c:pt idx="53">
                  <c:v>6.1307999996643048E-2</c:v>
                </c:pt>
                <c:pt idx="86">
                  <c:v>-2.0598000002792105E-2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AC-4B38-BA15-65C77067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66752"/>
        <c:axId val="1"/>
      </c:scatterChart>
      <c:valAx>
        <c:axId val="7821667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06451612903226"/>
              <c:y val="0.91793313069908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41935483870968E-2"/>
              <c:y val="0.37313420928766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66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4193548387096"/>
          <c:y val="0.91489361702127658"/>
          <c:w val="0.766129032258064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7964492725969834"/>
          <c:y val="3.3898198622608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841846094428889"/>
          <c:w val="0.80937058998462585"/>
          <c:h val="0.65536903957295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plus>
            <c:min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2'!$H$21:$H$950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E-4017-A3FC-BF02458E797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2'!$I$21:$I$950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E-4017-A3FC-BF02458E797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2'!$J$21:$J$950</c:f>
              <c:numCache>
                <c:formatCode>General</c:formatCode>
                <c:ptCount val="930"/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31">
                  <c:v>2.7160000026924536E-3</c:v>
                </c:pt>
                <c:pt idx="32">
                  <c:v>3.0160000023897737E-3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E-4017-A3FC-BF02458E797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2'!$K$21:$K$950</c:f>
              <c:numCache>
                <c:formatCode>General</c:formatCode>
                <c:ptCount val="930"/>
                <c:pt idx="0">
                  <c:v>2.5719999975990504E-3</c:v>
                </c:pt>
                <c:pt idx="1">
                  <c:v>3.727999996044673E-3</c:v>
                </c:pt>
                <c:pt idx="2">
                  <c:v>3.8279999935184605E-3</c:v>
                </c:pt>
                <c:pt idx="3">
                  <c:v>9.5999996119644493E-5</c:v>
                </c:pt>
                <c:pt idx="4">
                  <c:v>7.9599999298807234E-4</c:v>
                </c:pt>
                <c:pt idx="5">
                  <c:v>9.9599999521160498E-4</c:v>
                </c:pt>
                <c:pt idx="17">
                  <c:v>3.0399999959627166E-3</c:v>
                </c:pt>
                <c:pt idx="18">
                  <c:v>4.2399999947519973E-3</c:v>
                </c:pt>
                <c:pt idx="19">
                  <c:v>8.8399999949615449E-3</c:v>
                </c:pt>
                <c:pt idx="20">
                  <c:v>2.1479999995790422E-3</c:v>
                </c:pt>
                <c:pt idx="21">
                  <c:v>2.7479999989736825E-3</c:v>
                </c:pt>
                <c:pt idx="22">
                  <c:v>3.3479999983683228E-3</c:v>
                </c:pt>
                <c:pt idx="23">
                  <c:v>-6.6199999855598435E-4</c:v>
                </c:pt>
                <c:pt idx="24">
                  <c:v>-3.6199999885866418E-4</c:v>
                </c:pt>
                <c:pt idx="25">
                  <c:v>1.3799999578623101E-4</c:v>
                </c:pt>
                <c:pt idx="26">
                  <c:v>4.7259999992093071E-3</c:v>
                </c:pt>
                <c:pt idx="27">
                  <c:v>6.9159999984549358E-3</c:v>
                </c:pt>
                <c:pt idx="28">
                  <c:v>2.644000000145752E-3</c:v>
                </c:pt>
                <c:pt idx="29">
                  <c:v>4.0440000011585653E-3</c:v>
                </c:pt>
                <c:pt idx="30">
                  <c:v>4.6440000005532056E-3</c:v>
                </c:pt>
                <c:pt idx="33">
                  <c:v>2.564000002166722E-3</c:v>
                </c:pt>
                <c:pt idx="34">
                  <c:v>3.0639999968116172E-3</c:v>
                </c:pt>
                <c:pt idx="35">
                  <c:v>3.3639999965089373E-3</c:v>
                </c:pt>
                <c:pt idx="36">
                  <c:v>2.0619999995687976E-3</c:v>
                </c:pt>
                <c:pt idx="37">
                  <c:v>2.1619999970425852E-3</c:v>
                </c:pt>
                <c:pt idx="38">
                  <c:v>2.3619999992661178E-3</c:v>
                </c:pt>
                <c:pt idx="39">
                  <c:v>1.7939999961527064E-3</c:v>
                </c:pt>
                <c:pt idx="40">
                  <c:v>2.1939999933238141E-3</c:v>
                </c:pt>
                <c:pt idx="41">
                  <c:v>2.8939999974681996E-3</c:v>
                </c:pt>
                <c:pt idx="42">
                  <c:v>1.7159999988507479E-3</c:v>
                </c:pt>
                <c:pt idx="43">
                  <c:v>3.6160000017844141E-3</c:v>
                </c:pt>
                <c:pt idx="44">
                  <c:v>4.9159999980474822E-3</c:v>
                </c:pt>
                <c:pt idx="45">
                  <c:v>3.4519999971962534E-3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-9.4924000157334376E-2</c:v>
                </c:pt>
                <c:pt idx="133">
                  <c:v>-9.5508000005793292E-2</c:v>
                </c:pt>
                <c:pt idx="134">
                  <c:v>-9.6250000002328306E-2</c:v>
                </c:pt>
                <c:pt idx="135">
                  <c:v>-9.5132000002195127E-2</c:v>
                </c:pt>
                <c:pt idx="136">
                  <c:v>-9.7310000033758115E-2</c:v>
                </c:pt>
                <c:pt idx="137">
                  <c:v>-9.6220000006724149E-2</c:v>
                </c:pt>
                <c:pt idx="138">
                  <c:v>-0.10999113709112862</c:v>
                </c:pt>
                <c:pt idx="139">
                  <c:v>-0.11060000000725267</c:v>
                </c:pt>
                <c:pt idx="140">
                  <c:v>-0.10795800000050804</c:v>
                </c:pt>
                <c:pt idx="141">
                  <c:v>-0.11126400015928084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-0.11419800000294344</c:v>
                </c:pt>
                <c:pt idx="145">
                  <c:v>-0.11419800000294344</c:v>
                </c:pt>
                <c:pt idx="146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0E-4017-A3FC-BF02458E797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0E-4017-A3FC-BF02458E797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0E-4017-A3FC-BF02458E797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0E-4017-A3FC-BF02458E797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2'!$O$21:$O$950</c:f>
              <c:numCache>
                <c:formatCode>General</c:formatCode>
                <c:ptCount val="930"/>
                <c:pt idx="0">
                  <c:v>3.712169206265381E-3</c:v>
                </c:pt>
                <c:pt idx="1">
                  <c:v>-2.2490530565861033E-2</c:v>
                </c:pt>
                <c:pt idx="2">
                  <c:v>-2.2490530565861033E-2</c:v>
                </c:pt>
                <c:pt idx="3">
                  <c:v>-2.6360059760855318E-2</c:v>
                </c:pt>
                <c:pt idx="4">
                  <c:v>-2.6360059760855318E-2</c:v>
                </c:pt>
                <c:pt idx="5">
                  <c:v>-2.6360059760855318E-2</c:v>
                </c:pt>
                <c:pt idx="17">
                  <c:v>-3.0092970064229868E-2</c:v>
                </c:pt>
                <c:pt idx="18">
                  <c:v>-3.0092970064229868E-2</c:v>
                </c:pt>
                <c:pt idx="19">
                  <c:v>-3.0092970064229868E-2</c:v>
                </c:pt>
                <c:pt idx="20">
                  <c:v>-3.0105024672313963E-2</c:v>
                </c:pt>
                <c:pt idx="21">
                  <c:v>-3.0105024672313963E-2</c:v>
                </c:pt>
                <c:pt idx="22">
                  <c:v>-3.0105024672313963E-2</c:v>
                </c:pt>
                <c:pt idx="23">
                  <c:v>-3.0115070179050706E-2</c:v>
                </c:pt>
                <c:pt idx="24">
                  <c:v>-3.0115070179050706E-2</c:v>
                </c:pt>
                <c:pt idx="25">
                  <c:v>-3.0115070179050706E-2</c:v>
                </c:pt>
                <c:pt idx="26">
                  <c:v>-3.0147215800608293E-2</c:v>
                </c:pt>
                <c:pt idx="27">
                  <c:v>-3.0157261307345036E-2</c:v>
                </c:pt>
                <c:pt idx="28">
                  <c:v>-3.0350135036690547E-2</c:v>
                </c:pt>
                <c:pt idx="29">
                  <c:v>-3.0350135036690547E-2</c:v>
                </c:pt>
                <c:pt idx="30">
                  <c:v>-3.0350135036690547E-2</c:v>
                </c:pt>
                <c:pt idx="33">
                  <c:v>-3.3946426448445359E-2</c:v>
                </c:pt>
                <c:pt idx="34">
                  <c:v>-3.3946426448445359E-2</c:v>
                </c:pt>
                <c:pt idx="35">
                  <c:v>-3.3946426448445359E-2</c:v>
                </c:pt>
                <c:pt idx="36">
                  <c:v>-3.3968526563266196E-2</c:v>
                </c:pt>
                <c:pt idx="37">
                  <c:v>-3.3968526563266196E-2</c:v>
                </c:pt>
                <c:pt idx="38">
                  <c:v>-3.3968526563266196E-2</c:v>
                </c:pt>
                <c:pt idx="39">
                  <c:v>-3.4117200062970032E-2</c:v>
                </c:pt>
                <c:pt idx="40">
                  <c:v>-3.4117200062970032E-2</c:v>
                </c:pt>
                <c:pt idx="41">
                  <c:v>-3.4117200062970032E-2</c:v>
                </c:pt>
                <c:pt idx="42">
                  <c:v>-3.4275919069410604E-2</c:v>
                </c:pt>
                <c:pt idx="43">
                  <c:v>-3.4275919069410604E-2</c:v>
                </c:pt>
                <c:pt idx="44">
                  <c:v>-3.4275919069410604E-2</c:v>
                </c:pt>
                <c:pt idx="48">
                  <c:v>-3.8641696297200108E-2</c:v>
                </c:pt>
                <c:pt idx="49">
                  <c:v>-3.8671832817410344E-2</c:v>
                </c:pt>
                <c:pt idx="50">
                  <c:v>-3.8671832817410344E-2</c:v>
                </c:pt>
                <c:pt idx="51">
                  <c:v>-3.8683887425494438E-2</c:v>
                </c:pt>
                <c:pt idx="52">
                  <c:v>-3.8683887425494438E-2</c:v>
                </c:pt>
                <c:pt idx="53">
                  <c:v>-3.8683887425494438E-2</c:v>
                </c:pt>
                <c:pt idx="54">
                  <c:v>-4.1307773785132312E-2</c:v>
                </c:pt>
                <c:pt idx="59">
                  <c:v>-4.2099359715987834E-2</c:v>
                </c:pt>
                <c:pt idx="62">
                  <c:v>-4.5074838811411791E-2</c:v>
                </c:pt>
                <c:pt idx="63">
                  <c:v>-4.5914643174603698E-2</c:v>
                </c:pt>
                <c:pt idx="66">
                  <c:v>-5.3093162288681883E-2</c:v>
                </c:pt>
                <c:pt idx="67">
                  <c:v>-5.3221744774912219E-2</c:v>
                </c:pt>
                <c:pt idx="68">
                  <c:v>-5.3647674260550227E-2</c:v>
                </c:pt>
                <c:pt idx="69">
                  <c:v>-5.4113785773135206E-2</c:v>
                </c:pt>
                <c:pt idx="70">
                  <c:v>-5.4242368259365542E-2</c:v>
                </c:pt>
                <c:pt idx="71">
                  <c:v>-5.7095292172601203E-2</c:v>
                </c:pt>
                <c:pt idx="72">
                  <c:v>-5.7123419591464095E-2</c:v>
                </c:pt>
                <c:pt idx="73">
                  <c:v>-5.7125428692811439E-2</c:v>
                </c:pt>
                <c:pt idx="74">
                  <c:v>-5.7368529955840672E-2</c:v>
                </c:pt>
                <c:pt idx="75">
                  <c:v>-5.759354930674377E-2</c:v>
                </c:pt>
                <c:pt idx="76">
                  <c:v>-5.759354930674377E-2</c:v>
                </c:pt>
                <c:pt idx="77">
                  <c:v>-5.759354930674377E-2</c:v>
                </c:pt>
                <c:pt idx="78">
                  <c:v>-5.759354930674377E-2</c:v>
                </c:pt>
                <c:pt idx="79">
                  <c:v>-5.7742222806447599E-2</c:v>
                </c:pt>
                <c:pt idx="80">
                  <c:v>-5.8158106785348856E-2</c:v>
                </c:pt>
                <c:pt idx="81">
                  <c:v>-5.8180206900169694E-2</c:v>
                </c:pt>
                <c:pt idx="82">
                  <c:v>-5.8264589156758355E-2</c:v>
                </c:pt>
                <c:pt idx="83">
                  <c:v>-6.0315881632401744E-2</c:v>
                </c:pt>
                <c:pt idx="84">
                  <c:v>-6.0358072760696074E-2</c:v>
                </c:pt>
                <c:pt idx="85">
                  <c:v>-6.045450962536883E-2</c:v>
                </c:pt>
                <c:pt idx="86">
                  <c:v>-6.0950757658164045E-2</c:v>
                </c:pt>
                <c:pt idx="87">
                  <c:v>-6.0994957887805727E-2</c:v>
                </c:pt>
                <c:pt idx="88">
                  <c:v>-6.1422896474791079E-2</c:v>
                </c:pt>
                <c:pt idx="89">
                  <c:v>-6.1434951082875174E-2</c:v>
                </c:pt>
                <c:pt idx="90">
                  <c:v>-6.1680061447251758E-2</c:v>
                </c:pt>
                <c:pt idx="91">
                  <c:v>-6.1722252575546088E-2</c:v>
                </c:pt>
                <c:pt idx="92">
                  <c:v>-6.1893026190070755E-2</c:v>
                </c:pt>
                <c:pt idx="93">
                  <c:v>-6.1893026190070755E-2</c:v>
                </c:pt>
                <c:pt idx="94">
                  <c:v>-6.2318955675708755E-2</c:v>
                </c:pt>
                <c:pt idx="95">
                  <c:v>-6.4912705515136393E-2</c:v>
                </c:pt>
                <c:pt idx="96">
                  <c:v>-6.4914714616483737E-2</c:v>
                </c:pt>
                <c:pt idx="97">
                  <c:v>-6.5202016109154659E-2</c:v>
                </c:pt>
                <c:pt idx="98">
                  <c:v>-6.5471235689699425E-2</c:v>
                </c:pt>
                <c:pt idx="99">
                  <c:v>-6.5830864830874913E-2</c:v>
                </c:pt>
                <c:pt idx="100">
                  <c:v>-6.7924348434812626E-2</c:v>
                </c:pt>
                <c:pt idx="101">
                  <c:v>-6.7988639677927787E-2</c:v>
                </c:pt>
                <c:pt idx="102">
                  <c:v>-6.8438678379733983E-2</c:v>
                </c:pt>
                <c:pt idx="103">
                  <c:v>-6.8466805798596875E-2</c:v>
                </c:pt>
                <c:pt idx="104">
                  <c:v>-6.8502969622849158E-2</c:v>
                </c:pt>
                <c:pt idx="105">
                  <c:v>-6.8967072034086779E-2</c:v>
                </c:pt>
                <c:pt idx="106">
                  <c:v>-6.8969081135434138E-2</c:v>
                </c:pt>
                <c:pt idx="107">
                  <c:v>-6.9395010621072145E-2</c:v>
                </c:pt>
                <c:pt idx="108">
                  <c:v>-6.9427156242629726E-2</c:v>
                </c:pt>
                <c:pt idx="109">
                  <c:v>-7.0130341714201891E-2</c:v>
                </c:pt>
                <c:pt idx="110">
                  <c:v>-7.2611581878177983E-2</c:v>
                </c:pt>
                <c:pt idx="111">
                  <c:v>-7.2746191668450366E-2</c:v>
                </c:pt>
                <c:pt idx="112">
                  <c:v>-7.317212115408836E-2</c:v>
                </c:pt>
                <c:pt idx="113">
                  <c:v>-7.3929552362038964E-2</c:v>
                </c:pt>
                <c:pt idx="114">
                  <c:v>-7.6183764073764607E-2</c:v>
                </c:pt>
                <c:pt idx="115">
                  <c:v>-7.6236000708795687E-2</c:v>
                </c:pt>
                <c:pt idx="116">
                  <c:v>-7.6374628701762759E-2</c:v>
                </c:pt>
                <c:pt idx="117">
                  <c:v>-7.6438919944877934E-2</c:v>
                </c:pt>
                <c:pt idx="118">
                  <c:v>-7.6688048511949214E-2</c:v>
                </c:pt>
                <c:pt idx="119">
                  <c:v>-7.7909582131137439E-2</c:v>
                </c:pt>
                <c:pt idx="120">
                  <c:v>-7.8441993988184938E-2</c:v>
                </c:pt>
                <c:pt idx="121">
                  <c:v>-8.199609427164542E-2</c:v>
                </c:pt>
                <c:pt idx="122">
                  <c:v>-8.4238251375286982E-2</c:v>
                </c:pt>
                <c:pt idx="123">
                  <c:v>-8.4312588125138893E-2</c:v>
                </c:pt>
                <c:pt idx="124">
                  <c:v>-8.4314597226486238E-2</c:v>
                </c:pt>
                <c:pt idx="125">
                  <c:v>-8.4366833861517318E-2</c:v>
                </c:pt>
                <c:pt idx="126">
                  <c:v>-8.7786324354705417E-2</c:v>
                </c:pt>
                <c:pt idx="127">
                  <c:v>-8.7884770320725517E-2</c:v>
                </c:pt>
                <c:pt idx="128">
                  <c:v>-8.8304672502321463E-2</c:v>
                </c:pt>
                <c:pt idx="129">
                  <c:v>-9.2170183494621055E-2</c:v>
                </c:pt>
                <c:pt idx="130">
                  <c:v>-9.2210365521568041E-2</c:v>
                </c:pt>
                <c:pt idx="131">
                  <c:v>-9.2461503189986666E-2</c:v>
                </c:pt>
                <c:pt idx="132">
                  <c:v>-9.5774511311765273E-2</c:v>
                </c:pt>
                <c:pt idx="133">
                  <c:v>-9.601962167614185E-2</c:v>
                </c:pt>
                <c:pt idx="134">
                  <c:v>-9.6081903817909681E-2</c:v>
                </c:pt>
                <c:pt idx="135">
                  <c:v>-9.6083912919257025E-2</c:v>
                </c:pt>
                <c:pt idx="136">
                  <c:v>-9.705631797137397E-2</c:v>
                </c:pt>
                <c:pt idx="137">
                  <c:v>-9.705631797137397E-2</c:v>
                </c:pt>
                <c:pt idx="138">
                  <c:v>-0.1078572468147225</c:v>
                </c:pt>
                <c:pt idx="139">
                  <c:v>-0.10858855970515756</c:v>
                </c:pt>
                <c:pt idx="140">
                  <c:v>-0.10872718769812464</c:v>
                </c:pt>
                <c:pt idx="141">
                  <c:v>-0.11120440965940603</c:v>
                </c:pt>
                <c:pt idx="142">
                  <c:v>-0.11183325838112629</c:v>
                </c:pt>
                <c:pt idx="143">
                  <c:v>-0.11280365433189589</c:v>
                </c:pt>
                <c:pt idx="144">
                  <c:v>-0.1147946737671188</c:v>
                </c:pt>
                <c:pt idx="145">
                  <c:v>-0.1147946737671188</c:v>
                </c:pt>
                <c:pt idx="146">
                  <c:v>-0.11968683554791376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0E-4017-A3FC-BF02458E7972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'Active 2'!$T$2:$T$939</c:f>
              <c:strCache>
                <c:ptCount val="16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wt.diff2</c:v>
                </c:pt>
                <c:pt idx="19">
                  <c:v>1.99439E-06</c:v>
                </c:pt>
                <c:pt idx="20">
                  <c:v>0.001287412</c:v>
                </c:pt>
                <c:pt idx="21">
                  <c:v>0.001294599</c:v>
                </c:pt>
                <c:pt idx="22">
                  <c:v>0.001347721</c:v>
                </c:pt>
                <c:pt idx="23">
                  <c:v>0.001399607</c:v>
                </c:pt>
                <c:pt idx="24">
                  <c:v>0.001414611</c:v>
                </c:pt>
                <c:pt idx="25">
                  <c:v>0.001378543</c:v>
                </c:pt>
                <c:pt idx="26">
                  <c:v>0.001385979</c:v>
                </c:pt>
                <c:pt idx="27">
                  <c:v>0.00158227</c:v>
                </c:pt>
                <c:pt idx="28">
                  <c:v>0.001590236</c:v>
                </c:pt>
                <c:pt idx="29">
                  <c:v>0.001590236</c:v>
                </c:pt>
                <c:pt idx="30">
                  <c:v>0.001459272</c:v>
                </c:pt>
                <c:pt idx="31">
                  <c:v>0.001459272</c:v>
                </c:pt>
                <c:pt idx="32">
                  <c:v>0.001482283</c:v>
                </c:pt>
                <c:pt idx="33">
                  <c:v>0.001490179</c:v>
                </c:pt>
                <c:pt idx="34">
                  <c:v>0.00150566</c:v>
                </c:pt>
                <c:pt idx="35">
                  <c:v>0.00150566</c:v>
                </c:pt>
                <c:pt idx="36">
                  <c:v>0.001913839</c:v>
                </c:pt>
                <c:pt idx="37">
                  <c:v>0.002020273</c:v>
                </c:pt>
                <c:pt idx="38">
                  <c:v>0.002454949</c:v>
                </c:pt>
                <c:pt idx="39">
                  <c:v>0.001837693</c:v>
                </c:pt>
                <c:pt idx="40">
                  <c:v>0.001889495</c:v>
                </c:pt>
                <c:pt idx="41">
                  <c:v>0.001942017</c:v>
                </c:pt>
                <c:pt idx="42">
                  <c:v>0.001605528</c:v>
                </c:pt>
                <c:pt idx="43">
                  <c:v>0.00162966</c:v>
                </c:pt>
                <c:pt idx="44">
                  <c:v>0.001670279</c:v>
                </c:pt>
                <c:pt idx="45">
                  <c:v>0.002069464</c:v>
                </c:pt>
                <c:pt idx="46">
                  <c:v>0.002274535</c:v>
                </c:pt>
                <c:pt idx="47">
                  <c:v>0.001903197</c:v>
                </c:pt>
                <c:pt idx="48">
                  <c:v>0.002027309</c:v>
                </c:pt>
                <c:pt idx="49">
                  <c:v>0.0020817</c:v>
                </c:pt>
                <c:pt idx="50">
                  <c:v>0.002194471</c:v>
                </c:pt>
                <c:pt idx="51">
                  <c:v>0.002222668</c:v>
                </c:pt>
                <c:pt idx="52">
                  <c:v>0.002235039</c:v>
                </c:pt>
                <c:pt idx="53">
                  <c:v>0.002282565</c:v>
                </c:pt>
                <c:pt idx="54">
                  <c:v>0.002311321</c:v>
                </c:pt>
                <c:pt idx="55">
                  <c:v>0.002189915</c:v>
                </c:pt>
                <c:pt idx="56">
                  <c:v>0.002199284</c:v>
                </c:pt>
                <c:pt idx="57">
                  <c:v>0.002218083</c:v>
                </c:pt>
                <c:pt idx="58">
                  <c:v>0.002178884</c:v>
                </c:pt>
                <c:pt idx="59">
                  <c:v>0.002216387</c:v>
                </c:pt>
                <c:pt idx="60">
                  <c:v>0.002282787</c:v>
                </c:pt>
                <c:pt idx="61">
                  <c:v>0.002186524</c:v>
                </c:pt>
                <c:pt idx="62">
                  <c:v>0.002367823</c:v>
                </c:pt>
                <c:pt idx="63">
                  <c:v>0.00249603</c:v>
                </c:pt>
                <c:pt idx="64">
                  <c:v>0.002658246</c:v>
                </c:pt>
                <c:pt idx="65">
                  <c:v>0.002469839</c:v>
                </c:pt>
                <c:pt idx="66">
                  <c:v>0.002220048</c:v>
                </c:pt>
                <c:pt idx="67">
                  <c:v>0.002726974</c:v>
                </c:pt>
                <c:pt idx="68">
                  <c:v>0.002296206</c:v>
                </c:pt>
                <c:pt idx="69">
                  <c:v>0</c:v>
                </c:pt>
                <c:pt idx="70">
                  <c:v>0.002317274</c:v>
                </c:pt>
                <c:pt idx="71">
                  <c:v>0.002823655</c:v>
                </c:pt>
                <c:pt idx="72">
                  <c:v>0</c:v>
                </c:pt>
                <c:pt idx="73">
                  <c:v>0.00297665</c:v>
                </c:pt>
                <c:pt idx="74">
                  <c:v>0.001540724</c:v>
                </c:pt>
                <c:pt idx="75">
                  <c:v>0.003226967</c:v>
                </c:pt>
                <c:pt idx="76">
                  <c:v>0.003131324</c:v>
                </c:pt>
                <c:pt idx="77">
                  <c:v>0.00317625</c:v>
                </c:pt>
                <c:pt idx="78">
                  <c:v>0.003232858</c:v>
                </c:pt>
                <c:pt idx="79">
                  <c:v>0.002846635</c:v>
                </c:pt>
                <c:pt idx="80">
                  <c:v>0.002932641</c:v>
                </c:pt>
                <c:pt idx="81">
                  <c:v>0.002744885</c:v>
                </c:pt>
                <c:pt idx="82">
                  <c:v>0.00301604</c:v>
                </c:pt>
                <c:pt idx="83">
                  <c:v>0.002808561</c:v>
                </c:pt>
                <c:pt idx="84">
                  <c:v>0.002817337</c:v>
                </c:pt>
                <c:pt idx="85">
                  <c:v>0.002343332</c:v>
                </c:pt>
                <c:pt idx="86">
                  <c:v>0.001879464</c:v>
                </c:pt>
                <c:pt idx="87">
                  <c:v>0.002216005</c:v>
                </c:pt>
                <c:pt idx="88">
                  <c:v>0.001796032</c:v>
                </c:pt>
                <c:pt idx="89">
                  <c:v>0.001054539</c:v>
                </c:pt>
                <c:pt idx="90">
                  <c:v>0.00173359</c:v>
                </c:pt>
                <c:pt idx="91">
                  <c:v>0.00105372</c:v>
                </c:pt>
                <c:pt idx="92">
                  <c:v>0.000853967</c:v>
                </c:pt>
                <c:pt idx="93">
                  <c:v>0.001359021</c:v>
                </c:pt>
                <c:pt idx="94">
                  <c:v>0.001505341</c:v>
                </c:pt>
                <c:pt idx="95">
                  <c:v>0.00150767</c:v>
                </c:pt>
                <c:pt idx="96">
                  <c:v>0.00152871</c:v>
                </c:pt>
                <c:pt idx="97">
                  <c:v>0.001531057</c:v>
                </c:pt>
                <c:pt idx="98">
                  <c:v>0.001596639</c:v>
                </c:pt>
                <c:pt idx="99">
                  <c:v>0.00150189</c:v>
                </c:pt>
                <c:pt idx="100">
                  <c:v>0.001165346</c:v>
                </c:pt>
                <c:pt idx="101">
                  <c:v>0.001404526</c:v>
                </c:pt>
                <c:pt idx="102">
                  <c:v>0.001145603</c:v>
                </c:pt>
                <c:pt idx="103">
                  <c:v>0.001166267</c:v>
                </c:pt>
                <c:pt idx="104">
                  <c:v>0.00120227</c:v>
                </c:pt>
                <c:pt idx="105">
                  <c:v>0</c:v>
                </c:pt>
                <c:pt idx="106">
                  <c:v>0.001125231</c:v>
                </c:pt>
                <c:pt idx="107">
                  <c:v>0.001045592</c:v>
                </c:pt>
                <c:pt idx="108">
                  <c:v>0.001040115</c:v>
                </c:pt>
                <c:pt idx="109">
                  <c:v>0.001295483</c:v>
                </c:pt>
                <c:pt idx="110">
                  <c:v>0.000948385</c:v>
                </c:pt>
                <c:pt idx="111">
                  <c:v>0.000400105</c:v>
                </c:pt>
                <c:pt idx="112">
                  <c:v>0.001064517</c:v>
                </c:pt>
                <c:pt idx="113">
                  <c:v>0.001036399</c:v>
                </c:pt>
                <c:pt idx="114">
                  <c:v>0.000745072</c:v>
                </c:pt>
                <c:pt idx="115">
                  <c:v>0.000692484</c:v>
                </c:pt>
                <c:pt idx="116">
                  <c:v>0.000376618</c:v>
                </c:pt>
                <c:pt idx="117">
                  <c:v>0.000590598</c:v>
                </c:pt>
                <c:pt idx="118">
                  <c:v>0.000520585</c:v>
                </c:pt>
                <c:pt idx="119">
                  <c:v>0.000522219</c:v>
                </c:pt>
                <c:pt idx="120">
                  <c:v>0.000460541</c:v>
                </c:pt>
                <c:pt idx="121">
                  <c:v>0.000445856</c:v>
                </c:pt>
                <c:pt idx="122">
                  <c:v>0.000411325</c:v>
                </c:pt>
                <c:pt idx="123">
                  <c:v>0.000671998</c:v>
                </c:pt>
                <c:pt idx="124">
                  <c:v>0.00038838</c:v>
                </c:pt>
                <c:pt idx="125">
                  <c:v>0.000350675</c:v>
                </c:pt>
                <c:pt idx="126">
                  <c:v>0.000314966</c:v>
                </c:pt>
                <c:pt idx="127">
                  <c:v>0.000311545</c:v>
                </c:pt>
                <c:pt idx="128">
                  <c:v>0.00031979</c:v>
                </c:pt>
                <c:pt idx="129">
                  <c:v>0.0001053</c:v>
                </c:pt>
                <c:pt idx="130">
                  <c:v>0.000155968</c:v>
                </c:pt>
                <c:pt idx="131">
                  <c:v>0.000150934</c:v>
                </c:pt>
                <c:pt idx="132">
                  <c:v>9.363E-05</c:v>
                </c:pt>
                <c:pt idx="133">
                  <c:v>4.31392E-05</c:v>
                </c:pt>
                <c:pt idx="134">
                  <c:v>3.66711E-05</c:v>
                </c:pt>
                <c:pt idx="135">
                  <c:v>4.15965E-05</c:v>
                </c:pt>
                <c:pt idx="136">
                  <c:v>3.65964E-05</c:v>
                </c:pt>
                <c:pt idx="137">
                  <c:v>8.25847E-06</c:v>
                </c:pt>
                <c:pt idx="138">
                  <c:v>1.48735E-05</c:v>
                </c:pt>
                <c:pt idx="139">
                  <c:v>9.06546E-06</c:v>
                </c:pt>
                <c:pt idx="140">
                  <c:v>5.88586E-06</c:v>
                </c:pt>
                <c:pt idx="141">
                  <c:v>4.39363E-05</c:v>
                </c:pt>
                <c:pt idx="142">
                  <c:v>2.85533E-05</c:v>
                </c:pt>
                <c:pt idx="143">
                  <c:v>2.52508E-05</c:v>
                </c:pt>
                <c:pt idx="144">
                  <c:v>1.18596E-05</c:v>
                </c:pt>
                <c:pt idx="145">
                  <c:v>8.3357E-05</c:v>
                </c:pt>
                <c:pt idx="146">
                  <c:v>6.60679E-05</c:v>
                </c:pt>
                <c:pt idx="147">
                  <c:v>7.36753E-05</c:v>
                </c:pt>
                <c:pt idx="148">
                  <c:v>0.000193593</c:v>
                </c:pt>
                <c:pt idx="149">
                  <c:v>0.000197355</c:v>
                </c:pt>
                <c:pt idx="150">
                  <c:v>0.000220962</c:v>
                </c:pt>
                <c:pt idx="151">
                  <c:v>0.000270581</c:v>
                </c:pt>
                <c:pt idx="152">
                  <c:v>0.000289467</c:v>
                </c:pt>
                <c:pt idx="153">
                  <c:v>0.000315094</c:v>
                </c:pt>
                <c:pt idx="154">
                  <c:v>0.000276648</c:v>
                </c:pt>
                <c:pt idx="155">
                  <c:v>0.000351293</c:v>
                </c:pt>
                <c:pt idx="156">
                  <c:v>0.000311622</c:v>
                </c:pt>
                <c:pt idx="157">
                  <c:v>0.001000091</c:v>
                </c:pt>
                <c:pt idx="158">
                  <c:v>0.001043934</c:v>
                </c:pt>
                <c:pt idx="159">
                  <c:v>0.000881107</c:v>
                </c:pt>
                <c:pt idx="160">
                  <c:v>0.001109871</c:v>
                </c:pt>
                <c:pt idx="161">
                  <c:v>0.00130162</c:v>
                </c:pt>
                <c:pt idx="162">
                  <c:v>0.001299291</c:v>
                </c:pt>
                <c:pt idx="163">
                  <c:v>0.00136041</c:v>
                </c:pt>
                <c:pt idx="164">
                  <c:v>0.00136041</c:v>
                </c:pt>
                <c:pt idx="165">
                  <c:v>0.001658983</c:v>
                </c:pt>
              </c:strCache>
            </c:strRef>
          </c:xVal>
          <c:yVal>
            <c:numRef>
              <c:f>'Active 2'!$U$2:$U$939</c:f>
              <c:numCache>
                <c:formatCode>General</c:formatCode>
                <c:ptCount val="938"/>
                <c:pt idx="12">
                  <c:v>-5.9703328485319153E-2</c:v>
                </c:pt>
                <c:pt idx="13">
                  <c:v>-6.1190521362158141E-2</c:v>
                </c:pt>
                <c:pt idx="14">
                  <c:v>-6.2617095294591849E-2</c:v>
                </c:pt>
                <c:pt idx="15">
                  <c:v>-6.3983050282620246E-2</c:v>
                </c:pt>
                <c:pt idx="16">
                  <c:v>-6.5288386326243369E-2</c:v>
                </c:pt>
                <c:pt idx="17">
                  <c:v>-6.6533103425461163E-2</c:v>
                </c:pt>
                <c:pt idx="69">
                  <c:v>6.1099999998987187E-2</c:v>
                </c:pt>
                <c:pt idx="72">
                  <c:v>6.1307999996643048E-2</c:v>
                </c:pt>
                <c:pt idx="105">
                  <c:v>-2.0598000002792105E-2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0E-4017-A3FC-BF02458E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61176"/>
        <c:axId val="1"/>
      </c:scatterChart>
      <c:valAx>
        <c:axId val="78216117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4746005039968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135720214460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6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350307707263088"/>
          <c:w val="0.75282781897820117"/>
          <c:h val="5.649759592016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8003288236313454"/>
          <c:y val="3.3232507521925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5974338853567"/>
          <c:y val="0.14634168126798494"/>
          <c:w val="0.84380164899363586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plus>
            <c:min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2'!$H$21:$H$950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A2-4C97-97AC-E36C80BEDF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2'!$I$21:$I$950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A2-4C97-97AC-E36C80BEDF6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2'!$J$21:$J$950</c:f>
              <c:numCache>
                <c:formatCode>General</c:formatCode>
                <c:ptCount val="930"/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31">
                  <c:v>2.7160000026924536E-3</c:v>
                </c:pt>
                <c:pt idx="32">
                  <c:v>3.0160000023897737E-3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A2-4C97-97AC-E36C80BEDF6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2'!$K$21:$K$950</c:f>
              <c:numCache>
                <c:formatCode>General</c:formatCode>
                <c:ptCount val="930"/>
                <c:pt idx="0">
                  <c:v>2.5719999975990504E-3</c:v>
                </c:pt>
                <c:pt idx="1">
                  <c:v>3.727999996044673E-3</c:v>
                </c:pt>
                <c:pt idx="2">
                  <c:v>3.8279999935184605E-3</c:v>
                </c:pt>
                <c:pt idx="3">
                  <c:v>9.5999996119644493E-5</c:v>
                </c:pt>
                <c:pt idx="4">
                  <c:v>7.9599999298807234E-4</c:v>
                </c:pt>
                <c:pt idx="5">
                  <c:v>9.9599999521160498E-4</c:v>
                </c:pt>
                <c:pt idx="17">
                  <c:v>3.0399999959627166E-3</c:v>
                </c:pt>
                <c:pt idx="18">
                  <c:v>4.2399999947519973E-3</c:v>
                </c:pt>
                <c:pt idx="19">
                  <c:v>8.8399999949615449E-3</c:v>
                </c:pt>
                <c:pt idx="20">
                  <c:v>2.1479999995790422E-3</c:v>
                </c:pt>
                <c:pt idx="21">
                  <c:v>2.7479999989736825E-3</c:v>
                </c:pt>
                <c:pt idx="22">
                  <c:v>3.3479999983683228E-3</c:v>
                </c:pt>
                <c:pt idx="23">
                  <c:v>-6.6199999855598435E-4</c:v>
                </c:pt>
                <c:pt idx="24">
                  <c:v>-3.6199999885866418E-4</c:v>
                </c:pt>
                <c:pt idx="25">
                  <c:v>1.3799999578623101E-4</c:v>
                </c:pt>
                <c:pt idx="26">
                  <c:v>4.7259999992093071E-3</c:v>
                </c:pt>
                <c:pt idx="27">
                  <c:v>6.9159999984549358E-3</c:v>
                </c:pt>
                <c:pt idx="28">
                  <c:v>2.644000000145752E-3</c:v>
                </c:pt>
                <c:pt idx="29">
                  <c:v>4.0440000011585653E-3</c:v>
                </c:pt>
                <c:pt idx="30">
                  <c:v>4.6440000005532056E-3</c:v>
                </c:pt>
                <c:pt idx="33">
                  <c:v>2.564000002166722E-3</c:v>
                </c:pt>
                <c:pt idx="34">
                  <c:v>3.0639999968116172E-3</c:v>
                </c:pt>
                <c:pt idx="35">
                  <c:v>3.3639999965089373E-3</c:v>
                </c:pt>
                <c:pt idx="36">
                  <c:v>2.0619999995687976E-3</c:v>
                </c:pt>
                <c:pt idx="37">
                  <c:v>2.1619999970425852E-3</c:v>
                </c:pt>
                <c:pt idx="38">
                  <c:v>2.3619999992661178E-3</c:v>
                </c:pt>
                <c:pt idx="39">
                  <c:v>1.7939999961527064E-3</c:v>
                </c:pt>
                <c:pt idx="40">
                  <c:v>2.1939999933238141E-3</c:v>
                </c:pt>
                <c:pt idx="41">
                  <c:v>2.8939999974681996E-3</c:v>
                </c:pt>
                <c:pt idx="42">
                  <c:v>1.7159999988507479E-3</c:v>
                </c:pt>
                <c:pt idx="43">
                  <c:v>3.6160000017844141E-3</c:v>
                </c:pt>
                <c:pt idx="44">
                  <c:v>4.9159999980474822E-3</c:v>
                </c:pt>
                <c:pt idx="45">
                  <c:v>3.4519999971962534E-3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-9.4924000157334376E-2</c:v>
                </c:pt>
                <c:pt idx="133">
                  <c:v>-9.5508000005793292E-2</c:v>
                </c:pt>
                <c:pt idx="134">
                  <c:v>-9.6250000002328306E-2</c:v>
                </c:pt>
                <c:pt idx="135">
                  <c:v>-9.5132000002195127E-2</c:v>
                </c:pt>
                <c:pt idx="136">
                  <c:v>-9.7310000033758115E-2</c:v>
                </c:pt>
                <c:pt idx="137">
                  <c:v>-9.6220000006724149E-2</c:v>
                </c:pt>
                <c:pt idx="138">
                  <c:v>-0.10999113709112862</c:v>
                </c:pt>
                <c:pt idx="139">
                  <c:v>-0.11060000000725267</c:v>
                </c:pt>
                <c:pt idx="140">
                  <c:v>-0.10795800000050804</c:v>
                </c:pt>
                <c:pt idx="141">
                  <c:v>-0.11126400015928084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-0.11419800000294344</c:v>
                </c:pt>
                <c:pt idx="145">
                  <c:v>-0.11419800000294344</c:v>
                </c:pt>
                <c:pt idx="146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A2-4C97-97AC-E36C80BEDF6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A2-4C97-97AC-E36C80BEDF6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A2-4C97-97AC-E36C80BEDF6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A2-4C97-97AC-E36C80BEDF63}"/>
            </c:ext>
          </c:extLst>
        </c:ser>
        <c:ser>
          <c:idx val="8"/>
          <c:order val="7"/>
          <c:tx>
            <c:strRef>
              <c:f>'Active 2'!$AX$1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2'!$AX$2:$AX$222</c:f>
              <c:numCache>
                <c:formatCode>General</c:formatCode>
                <c:ptCount val="221"/>
                <c:pt idx="0">
                  <c:v>1.0205550652316372E-2</c:v>
                </c:pt>
                <c:pt idx="1">
                  <c:v>9.6296685590967022E-3</c:v>
                </c:pt>
                <c:pt idx="2">
                  <c:v>9.0711233985917746E-3</c:v>
                </c:pt>
                <c:pt idx="3">
                  <c:v>8.5299311067018567E-3</c:v>
                </c:pt>
                <c:pt idx="4">
                  <c:v>8.0061058023241476E-3</c:v>
                </c:pt>
                <c:pt idx="5">
                  <c:v>7.499659645599603E-3</c:v>
                </c:pt>
                <c:pt idx="6">
                  <c:v>7.0106026929793288E-3</c:v>
                </c:pt>
                <c:pt idx="7">
                  <c:v>6.5389427468000331E-3</c:v>
                </c:pt>
                <c:pt idx="8">
                  <c:v>6.0846851966574154E-3</c:v>
                </c:pt>
                <c:pt idx="9">
                  <c:v>5.6478328494633558E-3</c:v>
                </c:pt>
                <c:pt idx="10">
                  <c:v>5.2283857446779733E-3</c:v>
                </c:pt>
                <c:pt idx="11">
                  <c:v>4.8263409508282574E-3</c:v>
                </c:pt>
                <c:pt idx="12">
                  <c:v>4.4416923390647621E-3</c:v>
                </c:pt>
                <c:pt idx="13">
                  <c:v>4.0744303291801306E-3</c:v>
                </c:pt>
                <c:pt idx="14">
                  <c:v>3.7245416032207902E-3</c:v>
                </c:pt>
                <c:pt idx="15">
                  <c:v>3.3920087815750176E-3</c:v>
                </c:pt>
                <c:pt idx="16">
                  <c:v>3.0768100562206706E-3</c:v>
                </c:pt>
                <c:pt idx="17">
                  <c:v>2.7789187756732912E-3</c:v>
                </c:pt>
                <c:pt idx="18">
                  <c:v>2.4983029760818646E-3</c:v>
                </c:pt>
                <c:pt idx="19">
                  <c:v>2.23492485288299E-3</c:v>
                </c:pt>
                <c:pt idx="20">
                  <c:v>1.988740167437714E-3</c:v>
                </c:pt>
                <c:pt idx="21">
                  <c:v>1.7596975831147069E-3</c:v>
                </c:pt>
                <c:pt idx="22">
                  <c:v>1.547737925354415E-3</c:v>
                </c:pt>
                <c:pt idx="23">
                  <c:v>1.3527933602960861E-3</c:v>
                </c:pt>
                <c:pt idx="24">
                  <c:v>1.1747864865617498E-3</c:v>
                </c:pt>
                <c:pt idx="25">
                  <c:v>1.0136293347040651E-3</c:v>
                </c:pt>
                <c:pt idx="26">
                  <c:v>8.6922226857727089E-4</c:v>
                </c:pt>
                <c:pt idx="27">
                  <c:v>7.4145278241265038E-4</c:v>
                </c:pt>
                <c:pt idx="28">
                  <c:v>6.301941865629844E-4</c:v>
                </c:pt>
                <c:pt idx="29">
                  <c:v>5.3530417361233318E-4</c:v>
                </c:pt>
                <c:pt idx="30">
                  <c:v>4.5662325469229478E-4</c:v>
                </c:pt>
                <c:pt idx="31">
                  <c:v>3.9397305323029402E-4</c:v>
                </c:pt>
                <c:pt idx="32">
                  <c:v>3.4715443980564212E-4</c:v>
                </c:pt>
                <c:pt idx="33">
                  <c:v>3.1594548708744133E-4</c:v>
                </c:pt>
                <c:pt idx="34">
                  <c:v>3.0009921774906342E-4</c:v>
                </c:pt>
                <c:pt idx="35">
                  <c:v>2.9934111055627058E-4</c:v>
                </c:pt>
                <c:pt idx="36">
                  <c:v>3.1336632026332523E-4</c:v>
                </c:pt>
                <c:pt idx="37">
                  <c:v>3.4183655527956006E-4</c:v>
                </c:pt>
                <c:pt idx="38">
                  <c:v>3.8437654309462013E-4</c:v>
                </c:pt>
                <c:pt idx="39">
                  <c:v>4.4056999701014982E-4</c:v>
                </c:pt>
                <c:pt idx="40">
                  <c:v>5.0995497878869589E-4</c:v>
                </c:pt>
                <c:pt idx="41">
                  <c:v>5.9201853048305303E-4</c:v>
                </c:pt>
                <c:pt idx="42">
                  <c:v>6.8619042529740812E-4</c:v>
                </c:pt>
                <c:pt idx="43">
                  <c:v>7.9183586247304205E-4</c:v>
                </c:pt>
                <c:pt idx="44">
                  <c:v>9.0824690594292629E-4</c:v>
                </c:pt>
                <c:pt idx="45">
                  <c:v>1.0346324424622272E-3</c:v>
                </c:pt>
                <c:pt idx="46">
                  <c:v>1.1701064143674333E-3</c:v>
                </c:pt>
                <c:pt idx="47">
                  <c:v>1.313674068209543E-3</c:v>
                </c:pt>
                <c:pt idx="48">
                  <c:v>1.4642159573892977E-3</c:v>
                </c:pt>
                <c:pt idx="49">
                  <c:v>1.620469449950375E-3</c:v>
                </c:pt>
                <c:pt idx="50">
                  <c:v>1.7810075284436094E-3</c:v>
                </c:pt>
                <c:pt idx="51">
                  <c:v>1.94421473515375E-3</c:v>
                </c:pt>
                <c:pt idx="52">
                  <c:v>2.1082602219621924E-3</c:v>
                </c:pt>
                <c:pt idx="53">
                  <c:v>2.2710680194149221E-3</c:v>
                </c:pt>
                <c:pt idx="54">
                  <c:v>2.4302848538449717E-3</c:v>
                </c:pt>
                <c:pt idx="55">
                  <c:v>2.5832461230912568E-3</c:v>
                </c:pt>
                <c:pt idx="56">
                  <c:v>2.7269409958993532E-3</c:v>
                </c:pt>
                <c:pt idx="57">
                  <c:v>2.85797802753604E-3</c:v>
                </c:pt>
                <c:pt idx="58">
                  <c:v>2.9725531762324273E-3</c:v>
                </c:pt>
                <c:pt idx="59">
                  <c:v>3.0664226417967191E-3</c:v>
                </c:pt>
                <c:pt idx="60">
                  <c:v>3.1348834940270187E-3</c:v>
                </c:pt>
                <c:pt idx="61">
                  <c:v>3.1727655614482292E-3</c:v>
                </c:pt>
                <c:pt idx="62">
                  <c:v>3.1744384384426588E-3</c:v>
                </c:pt>
                <c:pt idx="63">
                  <c:v>3.1338376517648855E-3</c:v>
                </c:pt>
                <c:pt idx="64">
                  <c:v>3.0445139049796108E-3</c:v>
                </c:pt>
                <c:pt idx="65">
                  <c:v>2.8997087903637475E-3</c:v>
                </c:pt>
                <c:pt idx="66">
                  <c:v>2.6924593373907763E-3</c:v>
                </c:pt>
                <c:pt idx="67">
                  <c:v>2.415732207892124E-3</c:v>
                </c:pt>
                <c:pt idx="68">
                  <c:v>2.0625862644798945E-3</c:v>
                </c:pt>
                <c:pt idx="69">
                  <c:v>1.626359727284872E-3</c:v>
                </c:pt>
                <c:pt idx="70">
                  <c:v>1.1008753857656636E-3</c:v>
                </c:pt>
                <c:pt idx="71">
                  <c:v>4.8065463039450446E-4</c:v>
                </c:pt>
                <c:pt idx="72">
                  <c:v>-2.3887123498341628E-4</c:v>
                </c:pt>
                <c:pt idx="73">
                  <c:v>-1.0611654706418686E-3</c:v>
                </c:pt>
                <c:pt idx="74">
                  <c:v>-1.9884196625020376E-3</c:v>
                </c:pt>
                <c:pt idx="75">
                  <c:v>-3.0214293524931449E-3</c:v>
                </c:pt>
                <c:pt idx="76">
                  <c:v>-4.1595218253805619E-3</c:v>
                </c:pt>
                <c:pt idx="77">
                  <c:v>-5.4005428061007846E-3</c:v>
                </c:pt>
                <c:pt idx="78">
                  <c:v>-6.740904405659276E-3</c:v>
                </c:pt>
                <c:pt idx="79">
                  <c:v>-8.1756918656029354E-3</c:v>
                </c:pt>
                <c:pt idx="80">
                  <c:v>-9.6988220751287116E-3</c:v>
                </c:pt>
                <c:pt idx="81">
                  <c:v>-1.1303243028050441E-2</c:v>
                </c:pt>
                <c:pt idx="82">
                  <c:v>-1.2981160782745652E-2</c:v>
                </c:pt>
                <c:pt idx="83">
                  <c:v>-1.472427932779953E-2</c:v>
                </c:pt>
                <c:pt idx="84">
                  <c:v>-1.6524039059857207E-2</c:v>
                </c:pt>
                <c:pt idx="85">
                  <c:v>-1.8371841165098511E-2</c:v>
                </c:pt>
                <c:pt idx="86">
                  <c:v>-2.0259247728288597E-2</c:v>
                </c:pt>
                <c:pt idx="87">
                  <c:v>-2.2178150463097165E-2</c:v>
                </c:pt>
                <c:pt idx="88">
                  <c:v>-2.4120904152162094E-2</c:v>
                </c:pt>
                <c:pt idx="89">
                  <c:v>-2.6080423852856999E-2</c:v>
                </c:pt>
                <c:pt idx="90">
                  <c:v>-2.805024741100294E-2</c:v>
                </c:pt>
                <c:pt idx="91">
                  <c:v>-3.0024566688022725E-2</c:v>
                </c:pt>
                <c:pt idx="92">
                  <c:v>-3.1998232109900222E-2</c:v>
                </c:pt>
                <c:pt idx="93">
                  <c:v>-3.3966735734085866E-2</c:v>
                </c:pt>
                <c:pt idx="94">
                  <c:v>-3.592617810304706E-2</c:v>
                </c:pt>
                <c:pt idx="95">
                  <c:v>-3.7873223837112266E-2</c:v>
                </c:pt>
                <c:pt idx="96">
                  <c:v>-3.9805050344928108E-2</c:v>
                </c:pt>
                <c:pt idx="97">
                  <c:v>-4.1719293314983905E-2</c:v>
                </c:pt>
                <c:pt idx="98">
                  <c:v>-4.3613991892193116E-2</c:v>
                </c:pt>
                <c:pt idx="99">
                  <c:v>-4.548753571015611E-2</c:v>
                </c:pt>
                <c:pt idx="100">
                  <c:v>-4.73386152888252E-2</c:v>
                </c:pt>
                <c:pt idx="101">
                  <c:v>-4.9166176744329874E-2</c:v>
                </c:pt>
                <c:pt idx="102">
                  <c:v>-5.0969381301882825E-2</c:v>
                </c:pt>
                <c:pt idx="103">
                  <c:v>-5.2747569751629877E-2</c:v>
                </c:pt>
                <c:pt idx="104">
                  <c:v>-5.4500231731366679E-2</c:v>
                </c:pt>
                <c:pt idx="105">
                  <c:v>-5.6226979545648037E-2</c:v>
                </c:pt>
                <c:pt idx="106">
                  <c:v>-5.7927526123047038E-2</c:v>
                </c:pt>
                <c:pt idx="107">
                  <c:v>-5.9601666657567831E-2</c:v>
                </c:pt>
                <c:pt idx="108">
                  <c:v>-6.124926346328087E-2</c:v>
                </c:pt>
                <c:pt idx="109">
                  <c:v>-6.2870233581793417E-2</c:v>
                </c:pt>
                <c:pt idx="110">
                  <c:v>-6.4464538710935188E-2</c:v>
                </c:pt>
                <c:pt idx="111">
                  <c:v>-6.6032177062742101E-2</c:v>
                </c:pt>
                <c:pt idx="112">
                  <c:v>-6.7573176803961466E-2</c:v>
                </c:pt>
                <c:pt idx="113">
                  <c:v>-6.9087590778896965E-2</c:v>
                </c:pt>
                <c:pt idx="114">
                  <c:v>-7.0575492259709077E-2</c:v>
                </c:pt>
                <c:pt idx="115">
                  <c:v>-7.2036971511530837E-2</c:v>
                </c:pt>
                <c:pt idx="116">
                  <c:v>-7.3472132997901549E-2</c:v>
                </c:pt>
                <c:pt idx="117">
                  <c:v>-7.4881093085602021E-2</c:v>
                </c:pt>
                <c:pt idx="118">
                  <c:v>-7.6263978136875604E-2</c:v>
                </c:pt>
                <c:pt idx="119">
                  <c:v>-7.7620922901421266E-2</c:v>
                </c:pt>
                <c:pt idx="120">
                  <c:v>-7.8952069140749911E-2</c:v>
                </c:pt>
                <c:pt idx="121">
                  <c:v>-8.0257564433952572E-2</c:v>
                </c:pt>
                <c:pt idx="122">
                  <c:v>-8.1537561127060704E-2</c:v>
                </c:pt>
                <c:pt idx="123">
                  <c:v>-8.2792215398480584E-2</c:v>
                </c:pt>
                <c:pt idx="124">
                  <c:v>-8.4021686420876499E-2</c:v>
                </c:pt>
                <c:pt idx="125">
                  <c:v>-8.5226135605789746E-2</c:v>
                </c:pt>
                <c:pt idx="126">
                  <c:v>-8.640572592157289E-2</c:v>
                </c:pt>
                <c:pt idx="127">
                  <c:v>-8.7560621278220549E-2</c:v>
                </c:pt>
                <c:pt idx="128">
                  <c:v>-8.8690985974676922E-2</c:v>
                </c:pt>
                <c:pt idx="129">
                  <c:v>-8.9796984205422384E-2</c:v>
                </c:pt>
                <c:pt idx="130">
                  <c:v>-9.0878779623800449E-2</c:v>
                </c:pt>
                <c:pt idx="131">
                  <c:v>-9.1936534959792537E-2</c:v>
                </c:pt>
                <c:pt idx="132">
                  <c:v>-9.2970411689925883E-2</c:v>
                </c:pt>
                <c:pt idx="133">
                  <c:v>-9.3980569756795501E-2</c:v>
                </c:pt>
                <c:pt idx="134">
                  <c:v>-9.4967167335399547E-2</c:v>
                </c:pt>
                <c:pt idx="135">
                  <c:v>-9.5930360643161516E-2</c:v>
                </c:pt>
                <c:pt idx="136">
                  <c:v>-9.6870303790209611E-2</c:v>
                </c:pt>
                <c:pt idx="137">
                  <c:v>-9.7787148666220375E-2</c:v>
                </c:pt>
                <c:pt idx="138">
                  <c:v>-9.8681044859932288E-2</c:v>
                </c:pt>
                <c:pt idx="139">
                  <c:v>-9.9552139607311407E-2</c:v>
                </c:pt>
                <c:pt idx="140">
                  <c:v>-0.10040057776430197</c:v>
                </c:pt>
                <c:pt idx="141">
                  <c:v>-0.10122650180012488</c:v>
                </c:pt>
                <c:pt idx="142">
                  <c:v>-0.10203005180719205</c:v>
                </c:pt>
                <c:pt idx="143">
                  <c:v>-0.10281136552386855</c:v>
                </c:pt>
                <c:pt idx="144">
                  <c:v>-0.10357057836654372</c:v>
                </c:pt>
                <c:pt idx="145">
                  <c:v>-0.10430782346774456</c:v>
                </c:pt>
                <c:pt idx="146">
                  <c:v>-0.1050232317173328</c:v>
                </c:pt>
                <c:pt idx="147">
                  <c:v>-0.10571693180416535</c:v>
                </c:pt>
                <c:pt idx="148">
                  <c:v>-0.10638905025595503</c:v>
                </c:pt>
                <c:pt idx="149">
                  <c:v>-0.10703971147542796</c:v>
                </c:pt>
                <c:pt idx="150">
                  <c:v>-0.10766903777124313</c:v>
                </c:pt>
                <c:pt idx="151">
                  <c:v>-0.10827714938249328</c:v>
                </c:pt>
                <c:pt idx="152">
                  <c:v>-0.10886416449595565</c:v>
                </c:pt>
                <c:pt idx="153">
                  <c:v>-0.10943019925558428</c:v>
                </c:pt>
                <c:pt idx="154">
                  <c:v>-0.10997536776404528</c:v>
                </c:pt>
                <c:pt idx="155">
                  <c:v>-0.11049978207636911</c:v>
                </c:pt>
                <c:pt idx="156">
                  <c:v>-0.11100355218605262</c:v>
                </c:pt>
                <c:pt idx="157">
                  <c:v>-0.11148678600415571</c:v>
                </c:pt>
                <c:pt idx="158">
                  <c:v>-0.1119495893321374</c:v>
                </c:pt>
                <c:pt idx="159">
                  <c:v>-0.11239206582932398</c:v>
                </c:pt>
                <c:pt idx="160">
                  <c:v>-0.11281431697603997</c:v>
                </c:pt>
                <c:pt idx="161">
                  <c:v>-0.11321644203352108</c:v>
                </c:pt>
                <c:pt idx="162">
                  <c:v>-0.11359853800180193</c:v>
                </c:pt>
                <c:pt idx="163">
                  <c:v>-0.11396069957681013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A2-4C97-97AC-E36C80BED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71672"/>
        <c:axId val="1"/>
      </c:scatterChart>
      <c:valAx>
        <c:axId val="782171672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92744747486277"/>
              <c:y val="0.91768420715703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37160169003264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71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47215776771862"/>
          <c:y val="0.92987932910825166"/>
          <c:w val="0.68438104657207699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LiTE Residuals</a:t>
            </a:r>
          </a:p>
        </c:rich>
      </c:tx>
      <c:layout>
        <c:manualLayout>
          <c:xMode val="edge"/>
          <c:yMode val="edge"/>
          <c:x val="0.3520903697327222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479995760899"/>
          <c:y val="0.1458966565349544"/>
          <c:w val="0.83279808141428968"/>
          <c:h val="0.6322188449848024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2'!$AB$21:$AB$950</c:f>
              <c:numCache>
                <c:formatCode>General</c:formatCode>
                <c:ptCount val="930"/>
                <c:pt idx="0">
                  <c:v>2.1182967807432144E-3</c:v>
                </c:pt>
                <c:pt idx="1">
                  <c:v>-2.9409377807281693E-2</c:v>
                </c:pt>
                <c:pt idx="2">
                  <c:v>-2.9309377809807906E-2</c:v>
                </c:pt>
                <c:pt idx="3">
                  <c:v>-3.8208382236768368E-2</c:v>
                </c:pt>
                <c:pt idx="4">
                  <c:v>-3.750838223989994E-2</c:v>
                </c:pt>
                <c:pt idx="5">
                  <c:v>-3.7308382237676407E-2</c:v>
                </c:pt>
                <c:pt idx="6">
                  <c:v>-3.8909743828081676E-2</c:v>
                </c:pt>
                <c:pt idx="7">
                  <c:v>-3.8809743830607889E-2</c:v>
                </c:pt>
                <c:pt idx="8">
                  <c:v>-3.6441775702770365E-2</c:v>
                </c:pt>
                <c:pt idx="9">
                  <c:v>-3.6341775705296578E-2</c:v>
                </c:pt>
                <c:pt idx="10">
                  <c:v>-3.6341775705296578E-2</c:v>
                </c:pt>
                <c:pt idx="11">
                  <c:v>-3.8072908545410615E-2</c:v>
                </c:pt>
                <c:pt idx="12">
                  <c:v>-3.8072908545410615E-2</c:v>
                </c:pt>
                <c:pt idx="13">
                  <c:v>-3.7772908545713295E-2</c:v>
                </c:pt>
                <c:pt idx="14">
                  <c:v>-3.7719388202469895E-2</c:v>
                </c:pt>
                <c:pt idx="15">
                  <c:v>-3.751938820752232E-2</c:v>
                </c:pt>
                <c:pt idx="16">
                  <c:v>-3.751938820752232E-2</c:v>
                </c:pt>
                <c:pt idx="17">
                  <c:v>-4.0109451653215632E-2</c:v>
                </c:pt>
                <c:pt idx="18">
                  <c:v>-3.8909451654426351E-2</c:v>
                </c:pt>
                <c:pt idx="19">
                  <c:v>-3.4309451654216803E-2</c:v>
                </c:pt>
                <c:pt idx="20">
                  <c:v>-4.1016667844997676E-2</c:v>
                </c:pt>
                <c:pt idx="21">
                  <c:v>-4.0416667845603035E-2</c:v>
                </c:pt>
                <c:pt idx="22">
                  <c:v>-3.9816667846208395E-2</c:v>
                </c:pt>
                <c:pt idx="23">
                  <c:v>-4.3839345225134628E-2</c:v>
                </c:pt>
                <c:pt idx="24">
                  <c:v>-4.3539345225437308E-2</c:v>
                </c:pt>
                <c:pt idx="25">
                  <c:v>-4.3039345230792413E-2</c:v>
                </c:pt>
                <c:pt idx="26">
                  <c:v>-3.8491895793755421E-2</c:v>
                </c:pt>
                <c:pt idx="27">
                  <c:v>-3.6314562496083572E-2</c:v>
                </c:pt>
                <c:pt idx="28">
                  <c:v>-4.0829260528373837E-2</c:v>
                </c:pt>
                <c:pt idx="29">
                  <c:v>-3.9429260527361024E-2</c:v>
                </c:pt>
                <c:pt idx="30">
                  <c:v>-3.8829260527966383E-2</c:v>
                </c:pt>
                <c:pt idx="31">
                  <c:v>-4.4401756685339994E-2</c:v>
                </c:pt>
                <c:pt idx="32">
                  <c:v>-4.4101756685642673E-2</c:v>
                </c:pt>
                <c:pt idx="33">
                  <c:v>-4.5203753606879254E-2</c:v>
                </c:pt>
                <c:pt idx="34">
                  <c:v>-4.4703753612234359E-2</c:v>
                </c:pt>
                <c:pt idx="35">
                  <c:v>-4.4403753612537039E-2</c:v>
                </c:pt>
                <c:pt idx="36">
                  <c:v>-4.5730413183872595E-2</c:v>
                </c:pt>
                <c:pt idx="37">
                  <c:v>-4.5630413186398808E-2</c:v>
                </c:pt>
                <c:pt idx="38">
                  <c:v>-4.5430413184175275E-2</c:v>
                </c:pt>
                <c:pt idx="39">
                  <c:v>-4.6163620383117304E-2</c:v>
                </c:pt>
                <c:pt idx="40">
                  <c:v>-4.5763620385946197E-2</c:v>
                </c:pt>
                <c:pt idx="41">
                  <c:v>-4.5063620381801811E-2</c:v>
                </c:pt>
                <c:pt idx="42">
                  <c:v>-4.641664934045743E-2</c:v>
                </c:pt>
                <c:pt idx="43">
                  <c:v>-4.4516649337523764E-2</c:v>
                </c:pt>
                <c:pt idx="44">
                  <c:v>-4.3216649341260696E-2</c:v>
                </c:pt>
                <c:pt idx="45">
                  <c:v>-4.7777172305811695E-2</c:v>
                </c:pt>
                <c:pt idx="46">
                  <c:v>-5.0552858084766186E-2</c:v>
                </c:pt>
                <c:pt idx="47">
                  <c:v>-5.3136506990906621E-2</c:v>
                </c:pt>
                <c:pt idx="48">
                  <c:v>-4.9307859980106825E-2</c:v>
                </c:pt>
                <c:pt idx="49">
                  <c:v>-5.3660238592739509E-2</c:v>
                </c:pt>
                <c:pt idx="50">
                  <c:v>-9999</c:v>
                </c:pt>
                <c:pt idx="51">
                  <c:v>-5.3461162349847151E-2</c:v>
                </c:pt>
                <c:pt idx="52">
                  <c:v>-4.8461162352466496E-2</c:v>
                </c:pt>
                <c:pt idx="53">
                  <c:v>-9999</c:v>
                </c:pt>
                <c:pt idx="54">
                  <c:v>-5.097742483814606E-2</c:v>
                </c:pt>
                <c:pt idx="55">
                  <c:v>-5.0636648171489287E-2</c:v>
                </c:pt>
                <c:pt idx="56">
                  <c:v>-4.9622865083850998E-2</c:v>
                </c:pt>
                <c:pt idx="57">
                  <c:v>-5.0561382558236084E-2</c:v>
                </c:pt>
                <c:pt idx="58">
                  <c:v>-5.0161382561064977E-2</c:v>
                </c:pt>
                <c:pt idx="59">
                  <c:v>-4.9661382559144124E-2</c:v>
                </c:pt>
                <c:pt idx="60">
                  <c:v>-5.3424016910445939E-2</c:v>
                </c:pt>
                <c:pt idx="61">
                  <c:v>-5.2624016908827766E-2</c:v>
                </c:pt>
                <c:pt idx="62">
                  <c:v>-5.6841351182907549E-2</c:v>
                </c:pt>
                <c:pt idx="63">
                  <c:v>-5.4779856055591727E-2</c:v>
                </c:pt>
                <c:pt idx="64">
                  <c:v>-5.7222163252013916E-2</c:v>
                </c:pt>
                <c:pt idx="65">
                  <c:v>-5.7126998651066879E-2</c:v>
                </c:pt>
                <c:pt idx="66">
                  <c:v>-6.0013746293701237E-2</c:v>
                </c:pt>
                <c:pt idx="67">
                  <c:v>-6.4972975504947794E-2</c:v>
                </c:pt>
                <c:pt idx="68">
                  <c:v>-6.0919507269472144E-2</c:v>
                </c:pt>
                <c:pt idx="69">
                  <c:v>-6.0225660591605494E-2</c:v>
                </c:pt>
                <c:pt idx="70">
                  <c:v>-6.1572127477473204E-2</c:v>
                </c:pt>
                <c:pt idx="71">
                  <c:v>-6.3029057826924306E-2</c:v>
                </c:pt>
                <c:pt idx="72">
                  <c:v>-6.2727553388966933E-2</c:v>
                </c:pt>
                <c:pt idx="73">
                  <c:v>-6.6906016027179577E-2</c:v>
                </c:pt>
                <c:pt idx="74">
                  <c:v>-6.7498717013789691E-2</c:v>
                </c:pt>
                <c:pt idx="75">
                  <c:v>-6.5313199157048502E-2</c:v>
                </c:pt>
                <c:pt idx="76">
                  <c:v>-6.5283199154168386E-2</c:v>
                </c:pt>
                <c:pt idx="77">
                  <c:v>-6.5013199157351181E-2</c:v>
                </c:pt>
                <c:pt idx="78">
                  <c:v>-6.4983199154471066E-2</c:v>
                </c:pt>
                <c:pt idx="79">
                  <c:v>-6.398617170980328E-2</c:v>
                </c:pt>
                <c:pt idx="80">
                  <c:v>-6.4714717233662844E-2</c:v>
                </c:pt>
                <c:pt idx="81">
                  <c:v>-6.5276946489288931E-2</c:v>
                </c:pt>
                <c:pt idx="82">
                  <c:v>-6.5868957959673125E-2</c:v>
                </c:pt>
                <c:pt idx="83">
                  <c:v>-6.7046800532054335E-2</c:v>
                </c:pt>
                <c:pt idx="84">
                  <c:v>-6.6691117139050876E-2</c:v>
                </c:pt>
                <c:pt idx="85">
                  <c:v>-6.6049497941629648E-2</c:v>
                </c:pt>
                <c:pt idx="86">
                  <c:v>-9999</c:v>
                </c:pt>
                <c:pt idx="87">
                  <c:v>-6.6510936035203042E-2</c:v>
                </c:pt>
                <c:pt idx="88">
                  <c:v>-6.7187016264977112E-2</c:v>
                </c:pt>
                <c:pt idx="89">
                  <c:v>-6.7256760873820098E-2</c:v>
                </c:pt>
                <c:pt idx="90">
                  <c:v>-6.320823559654358E-2</c:v>
                </c:pt>
                <c:pt idx="91">
                  <c:v>-6.8352346119602336E-2</c:v>
                </c:pt>
                <c:pt idx="92">
                  <c:v>-6.7307109999057285E-2</c:v>
                </c:pt>
                <c:pt idx="93">
                  <c:v>-6.6307110002491537E-2</c:v>
                </c:pt>
                <c:pt idx="94">
                  <c:v>-6.620525851420668E-2</c:v>
                </c:pt>
                <c:pt idx="95">
                  <c:v>-6.7815643590259933E-2</c:v>
                </c:pt>
                <c:pt idx="96">
                  <c:v>-6.879399728376652E-2</c:v>
                </c:pt>
                <c:pt idx="97">
                  <c:v>-6.7299267828296816E-2</c:v>
                </c:pt>
                <c:pt idx="98">
                  <c:v>-7.0100600668074511E-2</c:v>
                </c:pt>
                <c:pt idx="99">
                  <c:v>-7.1130543707854099E-2</c:v>
                </c:pt>
                <c:pt idx="100">
                  <c:v>-6.8453872778633948E-2</c:v>
                </c:pt>
                <c:pt idx="101">
                  <c:v>-6.9765122046514874E-2</c:v>
                </c:pt>
                <c:pt idx="102">
                  <c:v>-6.9546545303901031E-2</c:v>
                </c:pt>
                <c:pt idx="103">
                  <c:v>-7.0345541422992541E-2</c:v>
                </c:pt>
                <c:pt idx="104">
                  <c:v>-6.4658563851178769E-2</c:v>
                </c:pt>
                <c:pt idx="105">
                  <c:v>-7.0295111703106428E-2</c:v>
                </c:pt>
                <c:pt idx="106">
                  <c:v>-7.127363611887734E-2</c:v>
                </c:pt>
                <c:pt idx="107">
                  <c:v>-7.1723021305057436E-2</c:v>
                </c:pt>
                <c:pt idx="108">
                  <c:v>-7.1779758266652588E-2</c:v>
                </c:pt>
                <c:pt idx="109">
                  <c:v>-7.067726902055424E-2</c:v>
                </c:pt>
                <c:pt idx="110">
                  <c:v>-6.9304418737736281E-2</c:v>
                </c:pt>
                <c:pt idx="111">
                  <c:v>-7.2878216036931065E-2</c:v>
                </c:pt>
                <c:pt idx="112">
                  <c:v>-7.2568574556649168E-2</c:v>
                </c:pt>
                <c:pt idx="113">
                  <c:v>-7.4270810140794952E-2</c:v>
                </c:pt>
                <c:pt idx="114">
                  <c:v>-7.4717831682505981E-2</c:v>
                </c:pt>
                <c:pt idx="115">
                  <c:v>-7.5169219147143168E-2</c:v>
                </c:pt>
                <c:pt idx="116">
                  <c:v>-7.4613632397484239E-2</c:v>
                </c:pt>
                <c:pt idx="117">
                  <c:v>-7.4938748476672826E-2</c:v>
                </c:pt>
                <c:pt idx="118">
                  <c:v>-7.7824594834718819E-2</c:v>
                </c:pt>
                <c:pt idx="119">
                  <c:v>-7.5430251924252775E-2</c:v>
                </c:pt>
                <c:pt idx="120">
                  <c:v>-7.5665907613689506E-2</c:v>
                </c:pt>
                <c:pt idx="121">
                  <c:v>-7.7107456694391827E-2</c:v>
                </c:pt>
                <c:pt idx="122">
                  <c:v>-7.8854843512180806E-2</c:v>
                </c:pt>
                <c:pt idx="123">
                  <c:v>-7.7489354386159864E-2</c:v>
                </c:pt>
                <c:pt idx="124">
                  <c:v>-7.7168667359302542E-2</c:v>
                </c:pt>
                <c:pt idx="125">
                  <c:v>-7.5530839090680424E-2</c:v>
                </c:pt>
                <c:pt idx="126">
                  <c:v>-7.7566067542395437E-2</c:v>
                </c:pt>
                <c:pt idx="127">
                  <c:v>-7.6460651569086518E-2</c:v>
                </c:pt>
                <c:pt idx="128">
                  <c:v>-7.6474768795791459E-2</c:v>
                </c:pt>
                <c:pt idx="129">
                  <c:v>-7.7808276163635157E-2</c:v>
                </c:pt>
                <c:pt idx="130">
                  <c:v>-7.7901848332531318E-2</c:v>
                </c:pt>
                <c:pt idx="131">
                  <c:v>-7.8462473390462958E-2</c:v>
                </c:pt>
                <c:pt idx="132">
                  <c:v>-7.6709831803657258E-2</c:v>
                </c:pt>
                <c:pt idx="133">
                  <c:v>-7.7029981072121348E-2</c:v>
                </c:pt>
                <c:pt idx="134">
                  <c:v>-7.7705135591625965E-2</c:v>
                </c:pt>
                <c:pt idx="135">
                  <c:v>-7.6584980623240331E-2</c:v>
                </c:pt>
                <c:pt idx="136">
                  <c:v>-7.7729739904303513E-2</c:v>
                </c:pt>
                <c:pt idx="137">
                  <c:v>-7.6639739877269547E-2</c:v>
                </c:pt>
                <c:pt idx="138">
                  <c:v>-8.0176788829013731E-2</c:v>
                </c:pt>
                <c:pt idx="139">
                  <c:v>-8.0170654623701598E-2</c:v>
                </c:pt>
                <c:pt idx="140">
                  <c:v>-7.741313412246402E-2</c:v>
                </c:pt>
                <c:pt idx="141">
                  <c:v>-7.871091969168334E-2</c:v>
                </c:pt>
                <c:pt idx="142">
                  <c:v>-8.088380776629564E-2</c:v>
                </c:pt>
                <c:pt idx="143">
                  <c:v>-7.9941901382665548E-2</c:v>
                </c:pt>
                <c:pt idx="144">
                  <c:v>-7.8918166937785486E-2</c:v>
                </c:pt>
                <c:pt idx="145">
                  <c:v>-7.8918166937785486E-2</c:v>
                </c:pt>
                <c:pt idx="146">
                  <c:v>-7.820775504615736E-2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D-43A7-A3B3-6B4F9E682015}"/>
            </c:ext>
          </c:extLst>
        </c:ser>
        <c:ser>
          <c:idx val="8"/>
          <c:order val="1"/>
          <c:tx>
            <c:strRef>
              <c:f>'Active 2'!$AY$1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2'!$AY$2:$AY$222</c:f>
              <c:numCache>
                <c:formatCode>General</c:formatCode>
                <c:ptCount val="221"/>
                <c:pt idx="0">
                  <c:v>1.9893646219525218E-2</c:v>
                </c:pt>
                <c:pt idx="1">
                  <c:v>1.8515572307073187E-2</c:v>
                </c:pt>
                <c:pt idx="2">
                  <c:v>1.7147197425726013E-2</c:v>
                </c:pt>
                <c:pt idx="3">
                  <c:v>1.5788521575483681E-2</c:v>
                </c:pt>
                <c:pt idx="4">
                  <c:v>1.4439544756346193E-2</c:v>
                </c:pt>
                <c:pt idx="5">
                  <c:v>1.3100266968313554E-2</c:v>
                </c:pt>
                <c:pt idx="6">
                  <c:v>1.1770688211385768E-2</c:v>
                </c:pt>
                <c:pt idx="7">
                  <c:v>1.0450808485562823E-2</c:v>
                </c:pt>
                <c:pt idx="8">
                  <c:v>9.1406277908447266E-3</c:v>
                </c:pt>
                <c:pt idx="9">
                  <c:v>7.8401461272314763E-3</c:v>
                </c:pt>
                <c:pt idx="10">
                  <c:v>6.549363494723081E-3</c:v>
                </c:pt>
                <c:pt idx="11">
                  <c:v>5.2682798933195258E-3</c:v>
                </c:pt>
                <c:pt idx="12">
                  <c:v>3.9968953230208187E-3</c:v>
                </c:pt>
                <c:pt idx="13">
                  <c:v>2.7352097838269588E-3</c:v>
                </c:pt>
                <c:pt idx="14">
                  <c:v>1.483223275737953E-3</c:v>
                </c:pt>
                <c:pt idx="15">
                  <c:v>2.4093579875378735E-4</c:v>
                </c:pt>
                <c:pt idx="16">
                  <c:v>-9.9165264712553023E-4</c:v>
                </c:pt>
                <c:pt idx="17">
                  <c:v>-2.2145420618999972E-3</c:v>
                </c:pt>
                <c:pt idx="18">
                  <c:v>-3.427732445569617E-3</c:v>
                </c:pt>
                <c:pt idx="19">
                  <c:v>-4.6312237981343922E-3</c:v>
                </c:pt>
                <c:pt idx="20">
                  <c:v>-5.8250161195943177E-3</c:v>
                </c:pt>
                <c:pt idx="21">
                  <c:v>-7.0091094099493986E-3</c:v>
                </c:pt>
                <c:pt idx="22">
                  <c:v>-8.183503669199628E-3</c:v>
                </c:pt>
                <c:pt idx="23">
                  <c:v>-9.3481988973450145E-3</c:v>
                </c:pt>
                <c:pt idx="24">
                  <c:v>-1.050319509438555E-2</c:v>
                </c:pt>
                <c:pt idx="25">
                  <c:v>-1.164849226032124E-2</c:v>
                </c:pt>
                <c:pt idx="26">
                  <c:v>-1.2784090395152081E-2</c:v>
                </c:pt>
                <c:pt idx="27">
                  <c:v>-1.3909989498878077E-2</c:v>
                </c:pt>
                <c:pt idx="28">
                  <c:v>-1.5026189571499222E-2</c:v>
                </c:pt>
                <c:pt idx="29">
                  <c:v>-1.6132690613015525E-2</c:v>
                </c:pt>
                <c:pt idx="30">
                  <c:v>-1.7229492623426976E-2</c:v>
                </c:pt>
                <c:pt idx="31">
                  <c:v>-1.8316595602733583E-2</c:v>
                </c:pt>
                <c:pt idx="32">
                  <c:v>-1.9393999550935338E-2</c:v>
                </c:pt>
                <c:pt idx="33">
                  <c:v>-2.0461704468032249E-2</c:v>
                </c:pt>
                <c:pt idx="34">
                  <c:v>-2.1519710354024311E-2</c:v>
                </c:pt>
                <c:pt idx="35">
                  <c:v>-2.2568017208911526E-2</c:v>
                </c:pt>
                <c:pt idx="36">
                  <c:v>-2.3606625032693895E-2</c:v>
                </c:pt>
                <c:pt idx="37">
                  <c:v>-2.4635533825371411E-2</c:v>
                </c:pt>
                <c:pt idx="38">
                  <c:v>-2.5654743586944088E-2</c:v>
                </c:pt>
                <c:pt idx="39">
                  <c:v>-2.6664254317411915E-2</c:v>
                </c:pt>
                <c:pt idx="40">
                  <c:v>-2.7664066016774892E-2</c:v>
                </c:pt>
                <c:pt idx="41">
                  <c:v>-2.8654178685033019E-2</c:v>
                </c:pt>
                <c:pt idx="42">
                  <c:v>-2.9634592322186307E-2</c:v>
                </c:pt>
                <c:pt idx="43">
                  <c:v>-3.0605306928234745E-2</c:v>
                </c:pt>
                <c:pt idx="44">
                  <c:v>-3.1566322503178326E-2</c:v>
                </c:pt>
                <c:pt idx="45">
                  <c:v>-3.2517639047017072E-2</c:v>
                </c:pt>
                <c:pt idx="46">
                  <c:v>-3.3459256559750968E-2</c:v>
                </c:pt>
                <c:pt idx="47">
                  <c:v>-3.4391175041380014E-2</c:v>
                </c:pt>
                <c:pt idx="48">
                  <c:v>-3.5313394491904217E-2</c:v>
                </c:pt>
                <c:pt idx="49">
                  <c:v>-3.6225914911323563E-2</c:v>
                </c:pt>
                <c:pt idx="50">
                  <c:v>-3.7128736299638067E-2</c:v>
                </c:pt>
                <c:pt idx="51">
                  <c:v>-3.8021858656847728E-2</c:v>
                </c:pt>
                <c:pt idx="52">
                  <c:v>-3.8905281982952532E-2</c:v>
                </c:pt>
                <c:pt idx="53">
                  <c:v>-3.9779006277952493E-2</c:v>
                </c:pt>
                <c:pt idx="54">
                  <c:v>-4.0643031541847612E-2</c:v>
                </c:pt>
                <c:pt idx="55">
                  <c:v>-4.149735777463788E-2</c:v>
                </c:pt>
                <c:pt idx="56">
                  <c:v>-4.2341984976323299E-2</c:v>
                </c:pt>
                <c:pt idx="57">
                  <c:v>-4.3176913146903868E-2</c:v>
                </c:pt>
                <c:pt idx="58">
                  <c:v>-4.4002142286379595E-2</c:v>
                </c:pt>
                <c:pt idx="59">
                  <c:v>-4.4817672394750471E-2</c:v>
                </c:pt>
                <c:pt idx="60">
                  <c:v>-4.5623503472016498E-2</c:v>
                </c:pt>
                <c:pt idx="61">
                  <c:v>-4.6419635518177682E-2</c:v>
                </c:pt>
                <c:pt idx="62">
                  <c:v>-4.7206068533234016E-2</c:v>
                </c:pt>
                <c:pt idx="63">
                  <c:v>-4.7982802517185508E-2</c:v>
                </c:pt>
                <c:pt idx="64">
                  <c:v>-4.8749837470032149E-2</c:v>
                </c:pt>
                <c:pt idx="65">
                  <c:v>-4.9507173391773941E-2</c:v>
                </c:pt>
                <c:pt idx="66">
                  <c:v>-5.0254810282410883E-2</c:v>
                </c:pt>
                <c:pt idx="67">
                  <c:v>-5.0992748141942983E-2</c:v>
                </c:pt>
                <c:pt idx="68">
                  <c:v>-5.1720986970370232E-2</c:v>
                </c:pt>
                <c:pt idx="69">
                  <c:v>-5.2439526767692639E-2</c:v>
                </c:pt>
                <c:pt idx="70">
                  <c:v>-5.3148367533910196E-2</c:v>
                </c:pt>
                <c:pt idx="71">
                  <c:v>-5.3847509269022903E-2</c:v>
                </c:pt>
                <c:pt idx="72">
                  <c:v>-5.4536951973030767E-2</c:v>
                </c:pt>
                <c:pt idx="73">
                  <c:v>-5.5216695645933775E-2</c:v>
                </c:pt>
                <c:pt idx="74">
                  <c:v>-5.5886740287731947E-2</c:v>
                </c:pt>
                <c:pt idx="75">
                  <c:v>-5.6547085898425262E-2</c:v>
                </c:pt>
                <c:pt idx="76">
                  <c:v>-5.7197732478013734E-2</c:v>
                </c:pt>
                <c:pt idx="77">
                  <c:v>-5.7838680026497356E-2</c:v>
                </c:pt>
                <c:pt idx="78">
                  <c:v>-5.8469928543876136E-2</c:v>
                </c:pt>
                <c:pt idx="79">
                  <c:v>-5.9091478030150066E-2</c:v>
                </c:pt>
                <c:pt idx="80">
                  <c:v>-5.9703328485319153E-2</c:v>
                </c:pt>
                <c:pt idx="81">
                  <c:v>-6.0305479909383369E-2</c:v>
                </c:pt>
                <c:pt idx="82">
                  <c:v>-6.0897932302342764E-2</c:v>
                </c:pt>
                <c:pt idx="83">
                  <c:v>-6.1480685664197302E-2</c:v>
                </c:pt>
                <c:pt idx="84">
                  <c:v>-6.2053739994946996E-2</c:v>
                </c:pt>
                <c:pt idx="85">
                  <c:v>-6.2617095294591849E-2</c:v>
                </c:pt>
                <c:pt idx="86">
                  <c:v>-6.3170751563131844E-2</c:v>
                </c:pt>
                <c:pt idx="87">
                  <c:v>-6.3714708800566996E-2</c:v>
                </c:pt>
                <c:pt idx="88">
                  <c:v>-6.4248967006897306E-2</c:v>
                </c:pt>
                <c:pt idx="89">
                  <c:v>-6.4773526182122759E-2</c:v>
                </c:pt>
                <c:pt idx="90">
                  <c:v>-6.5288386326243369E-2</c:v>
                </c:pt>
                <c:pt idx="91">
                  <c:v>-6.5793547439259109E-2</c:v>
                </c:pt>
                <c:pt idx="92">
                  <c:v>-6.6289009521170034E-2</c:v>
                </c:pt>
                <c:pt idx="93">
                  <c:v>-6.6774772571976101E-2</c:v>
                </c:pt>
                <c:pt idx="94">
                  <c:v>-6.7250836591677313E-2</c:v>
                </c:pt>
                <c:pt idx="95">
                  <c:v>-6.7717201580273667E-2</c:v>
                </c:pt>
                <c:pt idx="96">
                  <c:v>-6.8173867537765193E-2</c:v>
                </c:pt>
                <c:pt idx="97">
                  <c:v>-6.8620834464151875E-2</c:v>
                </c:pt>
                <c:pt idx="98">
                  <c:v>-6.9058102359433715E-2</c:v>
                </c:pt>
                <c:pt idx="99">
                  <c:v>-6.9485671223610684E-2</c:v>
                </c:pt>
                <c:pt idx="100">
                  <c:v>-6.9903541056682825E-2</c:v>
                </c:pt>
                <c:pt idx="101">
                  <c:v>-7.0311711858650108E-2</c:v>
                </c:pt>
                <c:pt idx="102">
                  <c:v>-7.0710183629512549E-2</c:v>
                </c:pt>
                <c:pt idx="103">
                  <c:v>-7.1098956369270147E-2</c:v>
                </c:pt>
                <c:pt idx="104">
                  <c:v>-7.1478030077922888E-2</c:v>
                </c:pt>
                <c:pt idx="105">
                  <c:v>-7.1847404755470787E-2</c:v>
                </c:pt>
                <c:pt idx="106">
                  <c:v>-7.2207080401913842E-2</c:v>
                </c:pt>
                <c:pt idx="107">
                  <c:v>-7.2557057017252027E-2</c:v>
                </c:pt>
                <c:pt idx="108">
                  <c:v>-7.2897334601485397E-2</c:v>
                </c:pt>
                <c:pt idx="109">
                  <c:v>-7.3227913154613897E-2</c:v>
                </c:pt>
                <c:pt idx="110">
                  <c:v>-7.3548792676637553E-2</c:v>
                </c:pt>
                <c:pt idx="111">
                  <c:v>-7.3859973167556353E-2</c:v>
                </c:pt>
                <c:pt idx="112">
                  <c:v>-7.4161454627370324E-2</c:v>
                </c:pt>
                <c:pt idx="113">
                  <c:v>-7.4453237056079452E-2</c:v>
                </c:pt>
                <c:pt idx="114">
                  <c:v>-7.4735320453683723E-2</c:v>
                </c:pt>
                <c:pt idx="115">
                  <c:v>-7.5007704820183138E-2</c:v>
                </c:pt>
                <c:pt idx="116">
                  <c:v>-7.527039015557771E-2</c:v>
                </c:pt>
                <c:pt idx="117">
                  <c:v>-7.5523376459867453E-2</c:v>
                </c:pt>
                <c:pt idx="118">
                  <c:v>-7.5766663733052325E-2</c:v>
                </c:pt>
                <c:pt idx="119">
                  <c:v>-7.6000251975132369E-2</c:v>
                </c:pt>
                <c:pt idx="120">
                  <c:v>-7.6224141186107555E-2</c:v>
                </c:pt>
                <c:pt idx="121">
                  <c:v>-7.6438331365977885E-2</c:v>
                </c:pt>
                <c:pt idx="122">
                  <c:v>-7.6642822514743386E-2</c:v>
                </c:pt>
                <c:pt idx="123">
                  <c:v>-7.683761463240403E-2</c:v>
                </c:pt>
                <c:pt idx="124">
                  <c:v>-7.7022707718959804E-2</c:v>
                </c:pt>
                <c:pt idx="125">
                  <c:v>-7.7198101774410749E-2</c:v>
                </c:pt>
                <c:pt idx="126">
                  <c:v>-7.7363796798756851E-2</c:v>
                </c:pt>
                <c:pt idx="127">
                  <c:v>-7.751979279199811E-2</c:v>
                </c:pt>
                <c:pt idx="128">
                  <c:v>-7.7666089754134512E-2</c:v>
                </c:pt>
                <c:pt idx="129">
                  <c:v>-7.7802687685166072E-2</c:v>
                </c:pt>
                <c:pt idx="130">
                  <c:v>-7.7929586585092789E-2</c:v>
                </c:pt>
                <c:pt idx="131">
                  <c:v>-7.8046786453914663E-2</c:v>
                </c:pt>
                <c:pt idx="132">
                  <c:v>-7.815428729163168E-2</c:v>
                </c:pt>
                <c:pt idx="133">
                  <c:v>-7.8252089098243841E-2</c:v>
                </c:pt>
                <c:pt idx="134">
                  <c:v>-7.8340191873751158E-2</c:v>
                </c:pt>
                <c:pt idx="135">
                  <c:v>-7.8418595618153647E-2</c:v>
                </c:pt>
                <c:pt idx="136">
                  <c:v>-7.8487300331451265E-2</c:v>
                </c:pt>
                <c:pt idx="137">
                  <c:v>-7.8546306013644054E-2</c:v>
                </c:pt>
                <c:pt idx="138">
                  <c:v>-7.8595612664731987E-2</c:v>
                </c:pt>
                <c:pt idx="139">
                  <c:v>-7.8635220284715063E-2</c:v>
                </c:pt>
                <c:pt idx="140">
                  <c:v>-7.8665128873593282E-2</c:v>
                </c:pt>
                <c:pt idx="141">
                  <c:v>-7.8685338431366686E-2</c:v>
                </c:pt>
                <c:pt idx="142">
                  <c:v>-7.8695848958035219E-2</c:v>
                </c:pt>
                <c:pt idx="143">
                  <c:v>-7.869666045359891E-2</c:v>
                </c:pt>
                <c:pt idx="144">
                  <c:v>-7.8687772918057758E-2</c:v>
                </c:pt>
                <c:pt idx="145">
                  <c:v>-7.8669186351411763E-2</c:v>
                </c:pt>
                <c:pt idx="146">
                  <c:v>-7.8640900753660925E-2</c:v>
                </c:pt>
                <c:pt idx="147">
                  <c:v>-7.860291612480523E-2</c:v>
                </c:pt>
                <c:pt idx="148">
                  <c:v>-7.8555232464844693E-2</c:v>
                </c:pt>
                <c:pt idx="149">
                  <c:v>-7.8497849773779299E-2</c:v>
                </c:pt>
                <c:pt idx="150">
                  <c:v>-7.8430768051609062E-2</c:v>
                </c:pt>
                <c:pt idx="151">
                  <c:v>-7.8353987298333982E-2</c:v>
                </c:pt>
                <c:pt idx="152">
                  <c:v>-7.826750751395406E-2</c:v>
                </c:pt>
                <c:pt idx="153">
                  <c:v>-7.8171328698469267E-2</c:v>
                </c:pt>
                <c:pt idx="154">
                  <c:v>-7.8065450851879659E-2</c:v>
                </c:pt>
                <c:pt idx="155">
                  <c:v>-7.7949873974185152E-2</c:v>
                </c:pt>
                <c:pt idx="156">
                  <c:v>-7.782459806538583E-2</c:v>
                </c:pt>
                <c:pt idx="157">
                  <c:v>-7.7689623125481666E-2</c:v>
                </c:pt>
                <c:pt idx="158">
                  <c:v>-7.7544949154472659E-2</c:v>
                </c:pt>
                <c:pt idx="159">
                  <c:v>-7.7390576152358781E-2</c:v>
                </c:pt>
                <c:pt idx="160">
                  <c:v>-7.7226504119140088E-2</c:v>
                </c:pt>
                <c:pt idx="161">
                  <c:v>-7.7052733054816525E-2</c:v>
                </c:pt>
                <c:pt idx="162">
                  <c:v>-7.6869262959388118E-2</c:v>
                </c:pt>
                <c:pt idx="163">
                  <c:v>-7.6676093832854869E-2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AD-43A7-A3B3-6B4F9E68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7728"/>
        <c:axId val="1"/>
      </c:scatterChart>
      <c:valAx>
        <c:axId val="782147728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6466398291853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1575562700964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7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41512857516603"/>
          <c:y val="0.93009118541033431"/>
          <c:w val="0.1832799115544640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Quadratic Residuals</a:t>
            </a:r>
          </a:p>
        </c:rich>
      </c:tx>
      <c:layout>
        <c:manualLayout>
          <c:xMode val="edge"/>
          <c:yMode val="edge"/>
          <c:x val="0.3194221508828250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6468699839486"/>
          <c:y val="0.14545497589659059"/>
          <c:w val="0.8330658105939005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2'!$AF$21:$AF$950</c:f>
              <c:numCache>
                <c:formatCode>General</c:formatCode>
                <c:ptCount val="930"/>
                <c:pt idx="0">
                  <c:v>-1.4122304598258636E-3</c:v>
                </c:pt>
                <c:pt idx="1">
                  <c:v>3.5880530417728755E-2</c:v>
                </c:pt>
                <c:pt idx="2">
                  <c:v>3.5980530415202543E-2</c:v>
                </c:pt>
                <c:pt idx="3">
                  <c:v>3.6711316720680343E-2</c:v>
                </c:pt>
                <c:pt idx="4">
                  <c:v>3.741131671754877E-2</c:v>
                </c:pt>
                <c:pt idx="5">
                  <c:v>3.7611316719772303E-2</c:v>
                </c:pt>
                <c:pt idx="6">
                  <c:v>3.7128736299638067E-2</c:v>
                </c:pt>
                <c:pt idx="7">
                  <c:v>3.7228736297111854E-2</c:v>
                </c:pt>
                <c:pt idx="8">
                  <c:v>3.9777757199768948E-2</c:v>
                </c:pt>
                <c:pt idx="9">
                  <c:v>3.9877757197242736E-2</c:v>
                </c:pt>
                <c:pt idx="10">
                  <c:v>3.9877757197242736E-2</c:v>
                </c:pt>
                <c:pt idx="11">
                  <c:v>3.8200423082999979E-2</c:v>
                </c:pt>
                <c:pt idx="12">
                  <c:v>3.8200423082999979E-2</c:v>
                </c:pt>
                <c:pt idx="13">
                  <c:v>3.8500423082697299E-2</c:v>
                </c:pt>
                <c:pt idx="14">
                  <c:v>3.860284025673081E-2</c:v>
                </c:pt>
                <c:pt idx="15">
                  <c:v>3.8802840251678385E-2</c:v>
                </c:pt>
                <c:pt idx="16">
                  <c:v>3.8802840251678385E-2</c:v>
                </c:pt>
                <c:pt idx="17">
                  <c:v>4.3747442440411045E-2</c:v>
                </c:pt>
                <c:pt idx="18">
                  <c:v>4.4947442439200326E-2</c:v>
                </c:pt>
                <c:pt idx="19">
                  <c:v>4.9547442439409874E-2</c:v>
                </c:pt>
                <c:pt idx="20">
                  <c:v>4.2868318077701514E-2</c:v>
                </c:pt>
                <c:pt idx="21">
                  <c:v>4.3468318077096155E-2</c:v>
                </c:pt>
                <c:pt idx="22">
                  <c:v>4.4068318076490795E-2</c:v>
                </c:pt>
                <c:pt idx="23">
                  <c:v>4.0069046107273978E-2</c:v>
                </c:pt>
                <c:pt idx="24">
                  <c:v>4.0369046106971299E-2</c:v>
                </c:pt>
                <c:pt idx="25">
                  <c:v>4.0869046101616194E-2</c:v>
                </c:pt>
                <c:pt idx="26">
                  <c:v>4.5491365609720565E-2</c:v>
                </c:pt>
                <c:pt idx="27">
                  <c:v>4.7692087271684516E-2</c:v>
                </c:pt>
                <c:pt idx="28">
                  <c:v>4.3625649316924663E-2</c:v>
                </c:pt>
                <c:pt idx="29">
                  <c:v>4.5025649317937476E-2</c:v>
                </c:pt>
                <c:pt idx="30">
                  <c:v>4.5625649317332116E-2</c:v>
                </c:pt>
                <c:pt idx="31">
                  <c:v>4.684518462116901E-2</c:v>
                </c:pt>
                <c:pt idx="32">
                  <c:v>4.714518462086633E-2</c:v>
                </c:pt>
                <c:pt idx="33">
                  <c:v>4.7276201963037959E-2</c:v>
                </c:pt>
                <c:pt idx="34">
                  <c:v>4.7776201957682854E-2</c:v>
                </c:pt>
                <c:pt idx="35">
                  <c:v>4.8076201957380174E-2</c:v>
                </c:pt>
                <c:pt idx="36">
                  <c:v>4.6796526683332604E-2</c:v>
                </c:pt>
                <c:pt idx="37">
                  <c:v>4.6896526680806391E-2</c:v>
                </c:pt>
                <c:pt idx="38">
                  <c:v>4.7096526683029924E-2</c:v>
                </c:pt>
                <c:pt idx="39">
                  <c:v>4.6678520532795469E-2</c:v>
                </c:pt>
                <c:pt idx="40">
                  <c:v>4.7078520529966576E-2</c:v>
                </c:pt>
                <c:pt idx="41">
                  <c:v>4.7778520534110962E-2</c:v>
                </c:pt>
                <c:pt idx="42">
                  <c:v>4.6760282757571076E-2</c:v>
                </c:pt>
                <c:pt idx="43">
                  <c:v>4.8660282760504742E-2</c:v>
                </c:pt>
                <c:pt idx="44">
                  <c:v>4.996028275676781E-2</c:v>
                </c:pt>
                <c:pt idx="45">
                  <c:v>5.1558179881727464E-2</c:v>
                </c:pt>
                <c:pt idx="46">
                  <c:v>4.9697475185910348E-2</c:v>
                </c:pt>
                <c:pt idx="47">
                  <c:v>4.711738564958208E-2</c:v>
                </c:pt>
                <c:pt idx="48">
                  <c:v>5.2220432702328186E-2</c:v>
                </c:pt>
                <c:pt idx="49">
                  <c:v>4.7918748694491753E-2</c:v>
                </c:pt>
                <c:pt idx="50">
                  <c:v>-9999</c:v>
                </c:pt>
                <c:pt idx="51">
                  <c:v>4.8138071268466101E-2</c:v>
                </c:pt>
                <c:pt idx="52">
                  <c:v>5.3138071265846756E-2</c:v>
                </c:pt>
                <c:pt idx="53">
                  <c:v>-9999</c:v>
                </c:pt>
                <c:pt idx="54">
                  <c:v>5.4558684285358719E-2</c:v>
                </c:pt>
                <c:pt idx="55">
                  <c:v>5.5510797459064516E-2</c:v>
                </c:pt>
                <c:pt idx="56">
                  <c:v>5.6806400507086414E-2</c:v>
                </c:pt>
                <c:pt idx="57">
                  <c:v>5.5958231025104568E-2</c:v>
                </c:pt>
                <c:pt idx="58">
                  <c:v>5.6358231022275676E-2</c:v>
                </c:pt>
                <c:pt idx="59">
                  <c:v>5.6858231024196529E-2</c:v>
                </c:pt>
                <c:pt idx="60">
                  <c:v>5.3353866260369059E-2</c:v>
                </c:pt>
                <c:pt idx="61">
                  <c:v>5.4153866261987232E-2</c:v>
                </c:pt>
                <c:pt idx="62">
                  <c:v>5.2391651028071286E-2</c:v>
                </c:pt>
                <c:pt idx="63">
                  <c:v>5.4918482897258418E-2</c:v>
                </c:pt>
                <c:pt idx="64">
                  <c:v>5.2995859577169291E-2</c:v>
                </c:pt>
                <c:pt idx="65">
                  <c:v>5.3078596467157728E-2</c:v>
                </c:pt>
                <c:pt idx="66">
                  <c:v>4.8407973864708354E-2</c:v>
                </c:pt>
                <c:pt idx="67">
                  <c:v>4.3352787641408271E-2</c:v>
                </c:pt>
                <c:pt idx="68">
                  <c:v>4.7074459821131009E-2</c:v>
                </c:pt>
                <c:pt idx="69">
                  <c:v>4.738184688045978E-2</c:v>
                </c:pt>
                <c:pt idx="70">
                  <c:v>4.5924689817682988E-2</c:v>
                </c:pt>
                <c:pt idx="71">
                  <c:v>4.1636396944395693E-2</c:v>
                </c:pt>
                <c:pt idx="72">
                  <c:v>4.1907030639670662E-2</c:v>
                </c:pt>
                <c:pt idx="73">
                  <c:v>3.7726361158664928E-2</c:v>
                </c:pt>
                <c:pt idx="74">
                  <c:v>3.6864907042516534E-2</c:v>
                </c:pt>
                <c:pt idx="75">
                  <c:v>3.879872053870477E-2</c:v>
                </c:pt>
                <c:pt idx="76">
                  <c:v>3.8828720541584885E-2</c:v>
                </c:pt>
                <c:pt idx="77">
                  <c:v>3.909872053840209E-2</c:v>
                </c:pt>
                <c:pt idx="78">
                  <c:v>3.9128720541282205E-2</c:v>
                </c:pt>
                <c:pt idx="79">
                  <c:v>3.9957965842933443E-2</c:v>
                </c:pt>
                <c:pt idx="80">
                  <c:v>3.8754226873549513E-2</c:v>
                </c:pt>
                <c:pt idx="81">
                  <c:v>3.8166515888481065E-2</c:v>
                </c:pt>
                <c:pt idx="82">
                  <c:v>3.7477006472393076E-2</c:v>
                </c:pt>
                <c:pt idx="83">
                  <c:v>3.3846751161121014E-2</c:v>
                </c:pt>
                <c:pt idx="84">
                  <c:v>3.4150656624627809E-2</c:v>
                </c:pt>
                <c:pt idx="85">
                  <c:v>3.4673768733041482E-2</c:v>
                </c:pt>
                <c:pt idx="86">
                  <c:v>-9999</c:v>
                </c:pt>
                <c:pt idx="87">
                  <c:v>3.3544458238150124E-2</c:v>
                </c:pt>
                <c:pt idx="88">
                  <c:v>3.2335609920544947E-2</c:v>
                </c:pt>
                <c:pt idx="89">
                  <c:v>3.2250813808539266E-2</c:v>
                </c:pt>
                <c:pt idx="90">
                  <c:v>3.5992819440284513E-2</c:v>
                </c:pt>
                <c:pt idx="91">
                  <c:v>3.079586053896155E-2</c:v>
                </c:pt>
                <c:pt idx="92">
                  <c:v>3.1626944277437341E-2</c:v>
                </c:pt>
                <c:pt idx="93">
                  <c:v>3.2626944274003089E-2</c:v>
                </c:pt>
                <c:pt idx="94">
                  <c:v>3.2193150606257839E-2</c:v>
                </c:pt>
                <c:pt idx="95">
                  <c:v>2.7296001062870959E-2</c:v>
                </c:pt>
                <c:pt idx="96">
                  <c:v>2.6315096568690452E-2</c:v>
                </c:pt>
                <c:pt idx="97">
                  <c:v>2.7445129441240307E-2</c:v>
                </c:pt>
                <c:pt idx="98">
                  <c:v>2.430221704812098E-2</c:v>
                </c:pt>
                <c:pt idx="99">
                  <c:v>2.2816329945861857E-2</c:v>
                </c:pt>
                <c:pt idx="100">
                  <c:v>2.2852100937435574E-2</c:v>
                </c:pt>
                <c:pt idx="101">
                  <c:v>2.1460219205938297E-2</c:v>
                </c:pt>
                <c:pt idx="102">
                  <c:v>2.1115309087209627E-2</c:v>
                </c:pt>
                <c:pt idx="103">
                  <c:v>2.0281151217327528E-2</c:v>
                </c:pt>
                <c:pt idx="104">
                  <c:v>2.5922930776041631E-2</c:v>
                </c:pt>
                <c:pt idx="105">
                  <c:v>1.9707358441437103E-2</c:v>
                </c:pt>
                <c:pt idx="106">
                  <c:v>1.8726331610950844E-2</c:v>
                </c:pt>
                <c:pt idx="107">
                  <c:v>1.7747275965055251E-2</c:v>
                </c:pt>
                <c:pt idx="108">
                  <c:v>1.765063289248725E-2</c:v>
                </c:pt>
                <c:pt idx="109">
                  <c:v>1.7882683072803829E-2</c:v>
                </c:pt>
                <c:pt idx="110">
                  <c:v>1.6225015802485615E-2</c:v>
                </c:pt>
                <c:pt idx="111">
                  <c:v>1.2488716966203767E-2</c:v>
                </c:pt>
                <c:pt idx="112">
                  <c:v>1.2285501020892292E-2</c:v>
                </c:pt>
                <c:pt idx="113">
                  <c:v>9.6762593480822778E-3</c:v>
                </c:pt>
                <c:pt idx="114">
                  <c:v>6.5680433728941556E-3</c:v>
                </c:pt>
                <c:pt idx="115">
                  <c:v>6.0556648870608715E-3</c:v>
                </c:pt>
                <c:pt idx="116">
                  <c:v>6.4495386902429647E-3</c:v>
                </c:pt>
                <c:pt idx="117">
                  <c:v>6.0494981376220114E-3</c:v>
                </c:pt>
                <c:pt idx="118">
                  <c:v>2.8737547099180472E-3</c:v>
                </c:pt>
                <c:pt idx="119">
                  <c:v>3.8566201077274154E-3</c:v>
                </c:pt>
                <c:pt idx="120">
                  <c:v>3.0108899559009167E-3</c:v>
                </c:pt>
                <c:pt idx="121">
                  <c:v>-2.4260797986187937E-3</c:v>
                </c:pt>
                <c:pt idx="122">
                  <c:v>-6.6284473712078379E-3</c:v>
                </c:pt>
                <c:pt idx="123">
                  <c:v>-5.3435285690148909E-3</c:v>
                </c:pt>
                <c:pt idx="124">
                  <c:v>-5.025018403459508E-3</c:v>
                </c:pt>
                <c:pt idx="125">
                  <c:v>-3.4437753379797653E-3</c:v>
                </c:pt>
                <c:pt idx="126">
                  <c:v>-9.1300057300376242E-3</c:v>
                </c:pt>
                <c:pt idx="127">
                  <c:v>-8.1282144236388409E-3</c:v>
                </c:pt>
                <c:pt idx="128">
                  <c:v>-8.5834333559251796E-3</c:v>
                </c:pt>
                <c:pt idx="129">
                  <c:v>-1.39137580262685E-2</c:v>
                </c:pt>
                <c:pt idx="130">
                  <c:v>-1.4048307813354893E-2</c:v>
                </c:pt>
                <c:pt idx="131">
                  <c:v>-1.4864793367925899E-2</c:v>
                </c:pt>
                <c:pt idx="132">
                  <c:v>-1.6449335992272315E-2</c:v>
                </c:pt>
                <c:pt idx="133">
                  <c:v>-1.7013734281728241E-2</c:v>
                </c:pt>
                <c:pt idx="134">
                  <c:v>-1.775089731208096E-2</c:v>
                </c:pt>
                <c:pt idx="135">
                  <c:v>-1.6632742250683702E-2</c:v>
                </c:pt>
                <c:pt idx="136">
                  <c:v>-1.8742807475946324E-2</c:v>
                </c:pt>
                <c:pt idx="137">
                  <c:v>-1.7652807448912358E-2</c:v>
                </c:pt>
                <c:pt idx="138">
                  <c:v>-3.1624213097380394E-2</c:v>
                </c:pt>
                <c:pt idx="139">
                  <c:v>-3.2309963263037561E-2</c:v>
                </c:pt>
                <c:pt idx="140">
                  <c:v>-2.9683443593212025E-2</c:v>
                </c:pt>
                <c:pt idx="141">
                  <c:v>-3.3314728438299801E-2</c:v>
                </c:pt>
                <c:pt idx="142">
                  <c:v>-3.607796926740342E-2</c:v>
                </c:pt>
                <c:pt idx="143">
                  <c:v>-3.6045677872813958E-2</c:v>
                </c:pt>
                <c:pt idx="144">
                  <c:v>-3.6883739174838517E-2</c:v>
                </c:pt>
                <c:pt idx="145">
                  <c:v>-3.6883739174838517E-2</c:v>
                </c:pt>
                <c:pt idx="146">
                  <c:v>-4.0730615746107618E-2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9-4710-823A-45791F31A734}"/>
            </c:ext>
          </c:extLst>
        </c:ser>
        <c:ser>
          <c:idx val="8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2'!$AZ$2:$AZ$222</c:f>
              <c:numCache>
                <c:formatCode>General</c:formatCode>
                <c:ptCount val="221"/>
                <c:pt idx="0">
                  <c:v>-9.6880955672088466E-3</c:v>
                </c:pt>
                <c:pt idx="1">
                  <c:v>-8.8859037479764851E-3</c:v>
                </c:pt>
                <c:pt idx="2">
                  <c:v>-8.0760740271342384E-3</c:v>
                </c:pt>
                <c:pt idx="3">
                  <c:v>-7.2585904687818238E-3</c:v>
                </c:pt>
                <c:pt idx="4">
                  <c:v>-6.433438954022045E-3</c:v>
                </c:pt>
                <c:pt idx="5">
                  <c:v>-5.6006073227139507E-3</c:v>
                </c:pt>
                <c:pt idx="6">
                  <c:v>-4.7600855184064391E-3</c:v>
                </c:pt>
                <c:pt idx="7">
                  <c:v>-3.9118657387627901E-3</c:v>
                </c:pt>
                <c:pt idx="8">
                  <c:v>-3.0559425941873108E-3</c:v>
                </c:pt>
                <c:pt idx="9">
                  <c:v>-2.1923132777681201E-3</c:v>
                </c:pt>
                <c:pt idx="10">
                  <c:v>-1.3209777500451075E-3</c:v>
                </c:pt>
                <c:pt idx="11">
                  <c:v>-4.4193894249126842E-4</c:v>
                </c:pt>
                <c:pt idx="12">
                  <c:v>4.4479701604394339E-4</c:v>
                </c:pt>
                <c:pt idx="13">
                  <c:v>1.3392205453531718E-3</c:v>
                </c:pt>
                <c:pt idx="14">
                  <c:v>2.2413183274828372E-3</c:v>
                </c:pt>
                <c:pt idx="15">
                  <c:v>3.1510729828212302E-3</c:v>
                </c:pt>
                <c:pt idx="16">
                  <c:v>4.0684627033462008E-3</c:v>
                </c:pt>
                <c:pt idx="17">
                  <c:v>4.9934608375732884E-3</c:v>
                </c:pt>
                <c:pt idx="18">
                  <c:v>5.9260354216514816E-3</c:v>
                </c:pt>
                <c:pt idx="19">
                  <c:v>6.8661486510173822E-3</c:v>
                </c:pt>
                <c:pt idx="20">
                  <c:v>7.8137562870320316E-3</c:v>
                </c:pt>
                <c:pt idx="21">
                  <c:v>8.7688069930641054E-3</c:v>
                </c:pt>
                <c:pt idx="22">
                  <c:v>9.731241594554043E-3</c:v>
                </c:pt>
                <c:pt idx="23">
                  <c:v>1.0700992257641101E-2</c:v>
                </c:pt>
                <c:pt idx="24">
                  <c:v>1.1677981580947299E-2</c:v>
                </c:pt>
                <c:pt idx="25">
                  <c:v>1.2662121595025305E-2</c:v>
                </c:pt>
                <c:pt idx="26">
                  <c:v>1.3653312663729352E-2</c:v>
                </c:pt>
                <c:pt idx="27">
                  <c:v>1.4651442281290727E-2</c:v>
                </c:pt>
                <c:pt idx="28">
                  <c:v>1.5656383758062206E-2</c:v>
                </c:pt>
                <c:pt idx="29">
                  <c:v>1.6667994786627859E-2</c:v>
                </c:pt>
                <c:pt idx="30">
                  <c:v>1.7686115878119271E-2</c:v>
                </c:pt>
                <c:pt idx="31">
                  <c:v>1.8710568655963877E-2</c:v>
                </c:pt>
                <c:pt idx="32">
                  <c:v>1.974115399074098E-2</c:v>
                </c:pt>
                <c:pt idx="33">
                  <c:v>2.077764995511969E-2</c:v>
                </c:pt>
                <c:pt idx="34">
                  <c:v>2.1819809571773374E-2</c:v>
                </c:pt>
                <c:pt idx="35">
                  <c:v>2.2867358319467797E-2</c:v>
                </c:pt>
                <c:pt idx="36">
                  <c:v>2.3919991352957221E-2</c:v>
                </c:pt>
                <c:pt idx="37">
                  <c:v>2.4977370380650971E-2</c:v>
                </c:pt>
                <c:pt idx="38">
                  <c:v>2.6039120130038708E-2</c:v>
                </c:pt>
                <c:pt idx="39">
                  <c:v>2.7104824314422064E-2</c:v>
                </c:pt>
                <c:pt idx="40">
                  <c:v>2.8174020995563587E-2</c:v>
                </c:pt>
                <c:pt idx="41">
                  <c:v>2.9246197215516072E-2</c:v>
                </c:pt>
                <c:pt idx="42">
                  <c:v>3.0320782747483715E-2</c:v>
                </c:pt>
                <c:pt idx="43">
                  <c:v>3.1397142790707787E-2</c:v>
                </c:pt>
                <c:pt idx="44">
                  <c:v>3.2474569409121253E-2</c:v>
                </c:pt>
                <c:pt idx="45">
                  <c:v>3.3552271489479299E-2</c:v>
                </c:pt>
                <c:pt idx="46">
                  <c:v>3.4629362974118401E-2</c:v>
                </c:pt>
                <c:pt idx="47">
                  <c:v>3.5704849109589556E-2</c:v>
                </c:pt>
                <c:pt idx="48">
                  <c:v>3.6777610449293514E-2</c:v>
                </c:pt>
                <c:pt idx="49">
                  <c:v>3.7846384361273938E-2</c:v>
                </c:pt>
                <c:pt idx="50">
                  <c:v>3.8909743828081676E-2</c:v>
                </c:pt>
                <c:pt idx="51">
                  <c:v>3.9966073392001478E-2</c:v>
                </c:pt>
                <c:pt idx="52">
                  <c:v>4.1013542204914724E-2</c:v>
                </c:pt>
                <c:pt idx="53">
                  <c:v>4.2050074297367415E-2</c:v>
                </c:pt>
                <c:pt idx="54">
                  <c:v>4.3073316395692583E-2</c:v>
                </c:pt>
                <c:pt idx="55">
                  <c:v>4.4080603897729137E-2</c:v>
                </c:pt>
                <c:pt idx="56">
                  <c:v>4.5068925972222652E-2</c:v>
                </c:pt>
                <c:pt idx="57">
                  <c:v>4.6034891174439908E-2</c:v>
                </c:pt>
                <c:pt idx="58">
                  <c:v>4.6974695462612022E-2</c:v>
                </c:pt>
                <c:pt idx="59">
                  <c:v>4.788409503654719E-2</c:v>
                </c:pt>
                <c:pt idx="60">
                  <c:v>4.8758386966043517E-2</c:v>
                </c:pt>
                <c:pt idx="61">
                  <c:v>4.9592401079625911E-2</c:v>
                </c:pt>
                <c:pt idx="62">
                  <c:v>5.0380506971676675E-2</c:v>
                </c:pt>
                <c:pt idx="63">
                  <c:v>5.1116640168950393E-2</c:v>
                </c:pt>
                <c:pt idx="64">
                  <c:v>5.179435137501176E-2</c:v>
                </c:pt>
                <c:pt idx="65">
                  <c:v>5.2406882182137689E-2</c:v>
                </c:pt>
                <c:pt idx="66">
                  <c:v>5.294726961980166E-2</c:v>
                </c:pt>
                <c:pt idx="67">
                  <c:v>5.3408480349835107E-2</c:v>
                </c:pt>
                <c:pt idx="68">
                  <c:v>5.3783573234850127E-2</c:v>
                </c:pt>
                <c:pt idx="69">
                  <c:v>5.4065886494977511E-2</c:v>
                </c:pt>
                <c:pt idx="70">
                  <c:v>5.4249242919675859E-2</c:v>
                </c:pt>
                <c:pt idx="71">
                  <c:v>5.4328163899417407E-2</c:v>
                </c:pt>
                <c:pt idx="72">
                  <c:v>5.4298080738047351E-2</c:v>
                </c:pt>
                <c:pt idx="73">
                  <c:v>5.4155530175291906E-2</c:v>
                </c:pt>
                <c:pt idx="74">
                  <c:v>5.3898320625229909E-2</c:v>
                </c:pt>
                <c:pt idx="75">
                  <c:v>5.3525656545932117E-2</c:v>
                </c:pt>
                <c:pt idx="76">
                  <c:v>5.3038210652633172E-2</c:v>
                </c:pt>
                <c:pt idx="77">
                  <c:v>5.2438137220396572E-2</c:v>
                </c:pt>
                <c:pt idx="78">
                  <c:v>5.172902413821686E-2</c:v>
                </c:pt>
                <c:pt idx="79">
                  <c:v>5.091578616454713E-2</c:v>
                </c:pt>
                <c:pt idx="80">
                  <c:v>5.0004506410190441E-2</c:v>
                </c:pt>
                <c:pt idx="81">
                  <c:v>4.9002236881332928E-2</c:v>
                </c:pt>
                <c:pt idx="82">
                  <c:v>4.7916771519597112E-2</c:v>
                </c:pt>
                <c:pt idx="83">
                  <c:v>4.6756406336397771E-2</c:v>
                </c:pt>
                <c:pt idx="84">
                  <c:v>4.552970093508979E-2</c:v>
                </c:pt>
                <c:pt idx="85">
                  <c:v>4.4245254129493337E-2</c:v>
                </c:pt>
                <c:pt idx="86">
                  <c:v>4.2911503834843247E-2</c:v>
                </c:pt>
                <c:pt idx="87">
                  <c:v>4.1536558337469831E-2</c:v>
                </c:pt>
                <c:pt idx="88">
                  <c:v>4.0128062854735212E-2</c:v>
                </c:pt>
                <c:pt idx="89">
                  <c:v>3.8693102329265761E-2</c:v>
                </c:pt>
                <c:pt idx="90">
                  <c:v>3.7238138915240429E-2</c:v>
                </c:pt>
                <c:pt idx="91">
                  <c:v>3.5768980751236384E-2</c:v>
                </c:pt>
                <c:pt idx="92">
                  <c:v>3.4290777411269811E-2</c:v>
                </c:pt>
                <c:pt idx="93">
                  <c:v>3.2808036837890235E-2</c:v>
                </c:pt>
                <c:pt idx="94">
                  <c:v>3.1324658488630253E-2</c:v>
                </c:pt>
                <c:pt idx="95">
                  <c:v>2.9843977743161398E-2</c:v>
                </c:pt>
                <c:pt idx="96">
                  <c:v>2.8368817192837084E-2</c:v>
                </c:pt>
                <c:pt idx="97">
                  <c:v>2.6901541149167967E-2</c:v>
                </c:pt>
                <c:pt idx="98">
                  <c:v>2.5444110467240599E-2</c:v>
                </c:pt>
                <c:pt idx="99">
                  <c:v>2.3998135513454578E-2</c:v>
                </c:pt>
                <c:pt idx="100">
                  <c:v>2.2564925767857628E-2</c:v>
                </c:pt>
                <c:pt idx="101">
                  <c:v>2.1145535114320234E-2</c:v>
                </c:pt>
                <c:pt idx="102">
                  <c:v>1.9740802327629724E-2</c:v>
                </c:pt>
                <c:pt idx="103">
                  <c:v>1.8351386617640273E-2</c:v>
                </c:pt>
                <c:pt idx="104">
                  <c:v>1.697779834655621E-2</c:v>
                </c:pt>
                <c:pt idx="105">
                  <c:v>1.5620425209822748E-2</c:v>
                </c:pt>
                <c:pt idx="106">
                  <c:v>1.4279554278866806E-2</c:v>
                </c:pt>
                <c:pt idx="107">
                  <c:v>1.2955390359684196E-2</c:v>
                </c:pt>
                <c:pt idx="108">
                  <c:v>1.1648071138204524E-2</c:v>
                </c:pt>
                <c:pt idx="109">
                  <c:v>1.0357679572820485E-2</c:v>
                </c:pt>
                <c:pt idx="110">
                  <c:v>9.0842539657023588E-3</c:v>
                </c:pt>
                <c:pt idx="111">
                  <c:v>7.8277961048142507E-3</c:v>
                </c:pt>
                <c:pt idx="112">
                  <c:v>6.5882778234088628E-3</c:v>
                </c:pt>
                <c:pt idx="113">
                  <c:v>5.3656462771824835E-3</c:v>
                </c:pt>
                <c:pt idx="114">
                  <c:v>4.1598281939746488E-3</c:v>
                </c:pt>
                <c:pt idx="115">
                  <c:v>2.9707333086523026E-3</c:v>
                </c:pt>
                <c:pt idx="116">
                  <c:v>1.7982571576761581E-3</c:v>
                </c:pt>
                <c:pt idx="117">
                  <c:v>6.4228337426543679E-4</c:v>
                </c:pt>
                <c:pt idx="118">
                  <c:v>-4.9731440382327983E-4</c:v>
                </c:pt>
                <c:pt idx="119">
                  <c:v>-1.6206709262888929E-3</c:v>
                </c:pt>
                <c:pt idx="120">
                  <c:v>-2.7279279546423571E-3</c:v>
                </c:pt>
                <c:pt idx="121">
                  <c:v>-3.8192330679746819E-3</c:v>
                </c:pt>
                <c:pt idx="122">
                  <c:v>-4.8947386123173141E-3</c:v>
                </c:pt>
                <c:pt idx="123">
                  <c:v>-5.9546007660765529E-3</c:v>
                </c:pt>
                <c:pt idx="124">
                  <c:v>-6.9989787019166918E-3</c:v>
                </c:pt>
                <c:pt idx="125">
                  <c:v>-8.0280338313789973E-3</c:v>
                </c:pt>
                <c:pt idx="126">
                  <c:v>-9.0419291228160444E-3</c:v>
                </c:pt>
                <c:pt idx="127">
                  <c:v>-1.0040828486222444E-2</c:v>
                </c:pt>
                <c:pt idx="128">
                  <c:v>-1.102489622054241E-2</c:v>
                </c:pt>
                <c:pt idx="129">
                  <c:v>-1.1994296520256314E-2</c:v>
                </c:pt>
                <c:pt idx="130">
                  <c:v>-1.2949193038707667E-2</c:v>
                </c:pt>
                <c:pt idx="131">
                  <c:v>-1.3889748505877882E-2</c:v>
                </c:pt>
                <c:pt idx="132">
                  <c:v>-1.4816124398294201E-2</c:v>
                </c:pt>
                <c:pt idx="133">
                  <c:v>-1.5728480658551657E-2</c:v>
                </c:pt>
                <c:pt idx="134">
                  <c:v>-1.6626975461648385E-2</c:v>
                </c:pt>
                <c:pt idx="135">
                  <c:v>-1.7511765025007862E-2</c:v>
                </c:pt>
                <c:pt idx="136">
                  <c:v>-1.8383003458758346E-2</c:v>
                </c:pt>
                <c:pt idx="137">
                  <c:v>-1.9240842652576313E-2</c:v>
                </c:pt>
                <c:pt idx="138">
                  <c:v>-2.0085432195200301E-2</c:v>
                </c:pt>
                <c:pt idx="139">
                  <c:v>-2.0916919322596345E-2</c:v>
                </c:pt>
                <c:pt idx="140">
                  <c:v>-2.1735448890708688E-2</c:v>
                </c:pt>
                <c:pt idx="141">
                  <c:v>-2.2541163368758201E-2</c:v>
                </c:pt>
                <c:pt idx="142">
                  <c:v>-2.3334202849156833E-2</c:v>
                </c:pt>
                <c:pt idx="143">
                  <c:v>-2.4114705070269634E-2</c:v>
                </c:pt>
                <c:pt idx="144">
                  <c:v>-2.4882805448485968E-2</c:v>
                </c:pt>
                <c:pt idx="145">
                  <c:v>-2.5638637116332803E-2</c:v>
                </c:pt>
                <c:pt idx="146">
                  <c:v>-2.6382330963671877E-2</c:v>
                </c:pt>
                <c:pt idx="147">
                  <c:v>-2.7114015679360112E-2</c:v>
                </c:pt>
                <c:pt idx="148">
                  <c:v>-2.7833817791110341E-2</c:v>
                </c:pt>
                <c:pt idx="149">
                  <c:v>-2.8541861701648654E-2</c:v>
                </c:pt>
                <c:pt idx="150">
                  <c:v>-2.9238269719634072E-2</c:v>
                </c:pt>
                <c:pt idx="151">
                  <c:v>-2.9923162084159294E-2</c:v>
                </c:pt>
                <c:pt idx="152">
                  <c:v>-3.0596656982001584E-2</c:v>
                </c:pt>
                <c:pt idx="153">
                  <c:v>-3.1258870557115015E-2</c:v>
                </c:pt>
                <c:pt idx="154">
                  <c:v>-3.1909916912165617E-2</c:v>
                </c:pt>
                <c:pt idx="155">
                  <c:v>-3.2549908102183958E-2</c:v>
                </c:pt>
                <c:pt idx="156">
                  <c:v>-3.3178954120666793E-2</c:v>
                </c:pt>
                <c:pt idx="157">
                  <c:v>-3.3797162878674042E-2</c:v>
                </c:pt>
                <c:pt idx="158">
                  <c:v>-3.4404640177664744E-2</c:v>
                </c:pt>
                <c:pt idx="159">
                  <c:v>-3.500148967696521E-2</c:v>
                </c:pt>
                <c:pt idx="160">
                  <c:v>-3.5587812856899888E-2</c:v>
                </c:pt>
                <c:pt idx="161">
                  <c:v>-3.6163708978704544E-2</c:v>
                </c:pt>
                <c:pt idx="162">
                  <c:v>-3.6729275042413814E-2</c:v>
                </c:pt>
                <c:pt idx="163">
                  <c:v>-3.7284605743955264E-2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B9-4710-823A-45791F31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6416"/>
        <c:axId val="1"/>
      </c:scatterChart>
      <c:valAx>
        <c:axId val="782146416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28250401284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077046548956663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141252006420545"/>
          <c:y val="0.93030589358148408"/>
          <c:w val="0.226324237560192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8003291389219435"/>
          <c:y val="3.32326544288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24506713872461E-2"/>
          <c:y val="0.1458966565349544"/>
          <c:w val="0.858521574276507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plus>
            <c:min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2'!$H$21:$H$950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8-44A3-9C08-AFE003ECD81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2'!$I$21:$I$950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8-44A3-9C08-AFE003ECD81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2'!$J$21:$J$950</c:f>
              <c:numCache>
                <c:formatCode>General</c:formatCode>
                <c:ptCount val="930"/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31">
                  <c:v>2.7160000026924536E-3</c:v>
                </c:pt>
                <c:pt idx="32">
                  <c:v>3.0160000023897737E-3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8-44A3-9C08-AFE003ECD81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2'!$K$21:$K$950</c:f>
              <c:numCache>
                <c:formatCode>General</c:formatCode>
                <c:ptCount val="930"/>
                <c:pt idx="0">
                  <c:v>2.5719999975990504E-3</c:v>
                </c:pt>
                <c:pt idx="1">
                  <c:v>3.727999996044673E-3</c:v>
                </c:pt>
                <c:pt idx="2">
                  <c:v>3.8279999935184605E-3</c:v>
                </c:pt>
                <c:pt idx="3">
                  <c:v>9.5999996119644493E-5</c:v>
                </c:pt>
                <c:pt idx="4">
                  <c:v>7.9599999298807234E-4</c:v>
                </c:pt>
                <c:pt idx="5">
                  <c:v>9.9599999521160498E-4</c:v>
                </c:pt>
                <c:pt idx="17">
                  <c:v>3.0399999959627166E-3</c:v>
                </c:pt>
                <c:pt idx="18">
                  <c:v>4.2399999947519973E-3</c:v>
                </c:pt>
                <c:pt idx="19">
                  <c:v>8.8399999949615449E-3</c:v>
                </c:pt>
                <c:pt idx="20">
                  <c:v>2.1479999995790422E-3</c:v>
                </c:pt>
                <c:pt idx="21">
                  <c:v>2.7479999989736825E-3</c:v>
                </c:pt>
                <c:pt idx="22">
                  <c:v>3.3479999983683228E-3</c:v>
                </c:pt>
                <c:pt idx="23">
                  <c:v>-6.6199999855598435E-4</c:v>
                </c:pt>
                <c:pt idx="24">
                  <c:v>-3.6199999885866418E-4</c:v>
                </c:pt>
                <c:pt idx="25">
                  <c:v>1.3799999578623101E-4</c:v>
                </c:pt>
                <c:pt idx="26">
                  <c:v>4.7259999992093071E-3</c:v>
                </c:pt>
                <c:pt idx="27">
                  <c:v>6.9159999984549358E-3</c:v>
                </c:pt>
                <c:pt idx="28">
                  <c:v>2.644000000145752E-3</c:v>
                </c:pt>
                <c:pt idx="29">
                  <c:v>4.0440000011585653E-3</c:v>
                </c:pt>
                <c:pt idx="30">
                  <c:v>4.6440000005532056E-3</c:v>
                </c:pt>
                <c:pt idx="33">
                  <c:v>2.564000002166722E-3</c:v>
                </c:pt>
                <c:pt idx="34">
                  <c:v>3.0639999968116172E-3</c:v>
                </c:pt>
                <c:pt idx="35">
                  <c:v>3.3639999965089373E-3</c:v>
                </c:pt>
                <c:pt idx="36">
                  <c:v>2.0619999995687976E-3</c:v>
                </c:pt>
                <c:pt idx="37">
                  <c:v>2.1619999970425852E-3</c:v>
                </c:pt>
                <c:pt idx="38">
                  <c:v>2.3619999992661178E-3</c:v>
                </c:pt>
                <c:pt idx="39">
                  <c:v>1.7939999961527064E-3</c:v>
                </c:pt>
                <c:pt idx="40">
                  <c:v>2.1939999933238141E-3</c:v>
                </c:pt>
                <c:pt idx="41">
                  <c:v>2.8939999974681996E-3</c:v>
                </c:pt>
                <c:pt idx="42">
                  <c:v>1.7159999988507479E-3</c:v>
                </c:pt>
                <c:pt idx="43">
                  <c:v>3.6160000017844141E-3</c:v>
                </c:pt>
                <c:pt idx="44">
                  <c:v>4.9159999980474822E-3</c:v>
                </c:pt>
                <c:pt idx="45">
                  <c:v>3.4519999971962534E-3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-9.4924000157334376E-2</c:v>
                </c:pt>
                <c:pt idx="133">
                  <c:v>-9.5508000005793292E-2</c:v>
                </c:pt>
                <c:pt idx="134">
                  <c:v>-9.6250000002328306E-2</c:v>
                </c:pt>
                <c:pt idx="135">
                  <c:v>-9.5132000002195127E-2</c:v>
                </c:pt>
                <c:pt idx="136">
                  <c:v>-9.7310000033758115E-2</c:v>
                </c:pt>
                <c:pt idx="137">
                  <c:v>-9.6220000006724149E-2</c:v>
                </c:pt>
                <c:pt idx="138">
                  <c:v>-0.10999113709112862</c:v>
                </c:pt>
                <c:pt idx="139">
                  <c:v>-0.11060000000725267</c:v>
                </c:pt>
                <c:pt idx="140">
                  <c:v>-0.10795800000050804</c:v>
                </c:pt>
                <c:pt idx="141">
                  <c:v>-0.11126400015928084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-0.11419800000294344</c:v>
                </c:pt>
                <c:pt idx="145">
                  <c:v>-0.11419800000294344</c:v>
                </c:pt>
                <c:pt idx="146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8-44A3-9C08-AFE003ECD81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8-44A3-9C08-AFE003ECD81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8-44A3-9C08-AFE003ECD81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8-44A3-9C08-AFE003ECD819}"/>
            </c:ext>
          </c:extLst>
        </c:ser>
        <c:ser>
          <c:idx val="8"/>
          <c:order val="7"/>
          <c:tx>
            <c:strRef>
              <c:f>'Active 2'!$AX$1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2'!$AX$2:$AX$222</c:f>
              <c:numCache>
                <c:formatCode>General</c:formatCode>
                <c:ptCount val="221"/>
                <c:pt idx="0">
                  <c:v>1.0205550652316372E-2</c:v>
                </c:pt>
                <c:pt idx="1">
                  <c:v>9.6296685590967022E-3</c:v>
                </c:pt>
                <c:pt idx="2">
                  <c:v>9.0711233985917746E-3</c:v>
                </c:pt>
                <c:pt idx="3">
                  <c:v>8.5299311067018567E-3</c:v>
                </c:pt>
                <c:pt idx="4">
                  <c:v>8.0061058023241476E-3</c:v>
                </c:pt>
                <c:pt idx="5">
                  <c:v>7.499659645599603E-3</c:v>
                </c:pt>
                <c:pt idx="6">
                  <c:v>7.0106026929793288E-3</c:v>
                </c:pt>
                <c:pt idx="7">
                  <c:v>6.5389427468000331E-3</c:v>
                </c:pt>
                <c:pt idx="8">
                  <c:v>6.0846851966574154E-3</c:v>
                </c:pt>
                <c:pt idx="9">
                  <c:v>5.6478328494633558E-3</c:v>
                </c:pt>
                <c:pt idx="10">
                  <c:v>5.2283857446779733E-3</c:v>
                </c:pt>
                <c:pt idx="11">
                  <c:v>4.8263409508282574E-3</c:v>
                </c:pt>
                <c:pt idx="12">
                  <c:v>4.4416923390647621E-3</c:v>
                </c:pt>
                <c:pt idx="13">
                  <c:v>4.0744303291801306E-3</c:v>
                </c:pt>
                <c:pt idx="14">
                  <c:v>3.7245416032207902E-3</c:v>
                </c:pt>
                <c:pt idx="15">
                  <c:v>3.3920087815750176E-3</c:v>
                </c:pt>
                <c:pt idx="16">
                  <c:v>3.0768100562206706E-3</c:v>
                </c:pt>
                <c:pt idx="17">
                  <c:v>2.7789187756732912E-3</c:v>
                </c:pt>
                <c:pt idx="18">
                  <c:v>2.4983029760818646E-3</c:v>
                </c:pt>
                <c:pt idx="19">
                  <c:v>2.23492485288299E-3</c:v>
                </c:pt>
                <c:pt idx="20">
                  <c:v>1.988740167437714E-3</c:v>
                </c:pt>
                <c:pt idx="21">
                  <c:v>1.7596975831147069E-3</c:v>
                </c:pt>
                <c:pt idx="22">
                  <c:v>1.547737925354415E-3</c:v>
                </c:pt>
                <c:pt idx="23">
                  <c:v>1.3527933602960861E-3</c:v>
                </c:pt>
                <c:pt idx="24">
                  <c:v>1.1747864865617498E-3</c:v>
                </c:pt>
                <c:pt idx="25">
                  <c:v>1.0136293347040651E-3</c:v>
                </c:pt>
                <c:pt idx="26">
                  <c:v>8.6922226857727089E-4</c:v>
                </c:pt>
                <c:pt idx="27">
                  <c:v>7.4145278241265038E-4</c:v>
                </c:pt>
                <c:pt idx="28">
                  <c:v>6.301941865629844E-4</c:v>
                </c:pt>
                <c:pt idx="29">
                  <c:v>5.3530417361233318E-4</c:v>
                </c:pt>
                <c:pt idx="30">
                  <c:v>4.5662325469229478E-4</c:v>
                </c:pt>
                <c:pt idx="31">
                  <c:v>3.9397305323029402E-4</c:v>
                </c:pt>
                <c:pt idx="32">
                  <c:v>3.4715443980564212E-4</c:v>
                </c:pt>
                <c:pt idx="33">
                  <c:v>3.1594548708744133E-4</c:v>
                </c:pt>
                <c:pt idx="34">
                  <c:v>3.0009921774906342E-4</c:v>
                </c:pt>
                <c:pt idx="35">
                  <c:v>2.9934111055627058E-4</c:v>
                </c:pt>
                <c:pt idx="36">
                  <c:v>3.1336632026332523E-4</c:v>
                </c:pt>
                <c:pt idx="37">
                  <c:v>3.4183655527956006E-4</c:v>
                </c:pt>
                <c:pt idx="38">
                  <c:v>3.8437654309462013E-4</c:v>
                </c:pt>
                <c:pt idx="39">
                  <c:v>4.4056999701014982E-4</c:v>
                </c:pt>
                <c:pt idx="40">
                  <c:v>5.0995497878869589E-4</c:v>
                </c:pt>
                <c:pt idx="41">
                  <c:v>5.9201853048305303E-4</c:v>
                </c:pt>
                <c:pt idx="42">
                  <c:v>6.8619042529740812E-4</c:v>
                </c:pt>
                <c:pt idx="43">
                  <c:v>7.9183586247304205E-4</c:v>
                </c:pt>
                <c:pt idx="44">
                  <c:v>9.0824690594292629E-4</c:v>
                </c:pt>
                <c:pt idx="45">
                  <c:v>1.0346324424622272E-3</c:v>
                </c:pt>
                <c:pt idx="46">
                  <c:v>1.1701064143674333E-3</c:v>
                </c:pt>
                <c:pt idx="47">
                  <c:v>1.313674068209543E-3</c:v>
                </c:pt>
                <c:pt idx="48">
                  <c:v>1.4642159573892977E-3</c:v>
                </c:pt>
                <c:pt idx="49">
                  <c:v>1.620469449950375E-3</c:v>
                </c:pt>
                <c:pt idx="50">
                  <c:v>1.7810075284436094E-3</c:v>
                </c:pt>
                <c:pt idx="51">
                  <c:v>1.94421473515375E-3</c:v>
                </c:pt>
                <c:pt idx="52">
                  <c:v>2.1082602219621924E-3</c:v>
                </c:pt>
                <c:pt idx="53">
                  <c:v>2.2710680194149221E-3</c:v>
                </c:pt>
                <c:pt idx="54">
                  <c:v>2.4302848538449717E-3</c:v>
                </c:pt>
                <c:pt idx="55">
                  <c:v>2.5832461230912568E-3</c:v>
                </c:pt>
                <c:pt idx="56">
                  <c:v>2.7269409958993532E-3</c:v>
                </c:pt>
                <c:pt idx="57">
                  <c:v>2.85797802753604E-3</c:v>
                </c:pt>
                <c:pt idx="58">
                  <c:v>2.9725531762324273E-3</c:v>
                </c:pt>
                <c:pt idx="59">
                  <c:v>3.0664226417967191E-3</c:v>
                </c:pt>
                <c:pt idx="60">
                  <c:v>3.1348834940270187E-3</c:v>
                </c:pt>
                <c:pt idx="61">
                  <c:v>3.1727655614482292E-3</c:v>
                </c:pt>
                <c:pt idx="62">
                  <c:v>3.1744384384426588E-3</c:v>
                </c:pt>
                <c:pt idx="63">
                  <c:v>3.1338376517648855E-3</c:v>
                </c:pt>
                <c:pt idx="64">
                  <c:v>3.0445139049796108E-3</c:v>
                </c:pt>
                <c:pt idx="65">
                  <c:v>2.8997087903637475E-3</c:v>
                </c:pt>
                <c:pt idx="66">
                  <c:v>2.6924593373907763E-3</c:v>
                </c:pt>
                <c:pt idx="67">
                  <c:v>2.415732207892124E-3</c:v>
                </c:pt>
                <c:pt idx="68">
                  <c:v>2.0625862644798945E-3</c:v>
                </c:pt>
                <c:pt idx="69">
                  <c:v>1.626359727284872E-3</c:v>
                </c:pt>
                <c:pt idx="70">
                  <c:v>1.1008753857656636E-3</c:v>
                </c:pt>
                <c:pt idx="71">
                  <c:v>4.8065463039450446E-4</c:v>
                </c:pt>
                <c:pt idx="72">
                  <c:v>-2.3887123498341628E-4</c:v>
                </c:pt>
                <c:pt idx="73">
                  <c:v>-1.0611654706418686E-3</c:v>
                </c:pt>
                <c:pt idx="74">
                  <c:v>-1.9884196625020376E-3</c:v>
                </c:pt>
                <c:pt idx="75">
                  <c:v>-3.0214293524931449E-3</c:v>
                </c:pt>
                <c:pt idx="76">
                  <c:v>-4.1595218253805619E-3</c:v>
                </c:pt>
                <c:pt idx="77">
                  <c:v>-5.4005428061007846E-3</c:v>
                </c:pt>
                <c:pt idx="78">
                  <c:v>-6.740904405659276E-3</c:v>
                </c:pt>
                <c:pt idx="79">
                  <c:v>-8.1756918656029354E-3</c:v>
                </c:pt>
                <c:pt idx="80">
                  <c:v>-9.6988220751287116E-3</c:v>
                </c:pt>
                <c:pt idx="81">
                  <c:v>-1.1303243028050441E-2</c:v>
                </c:pt>
                <c:pt idx="82">
                  <c:v>-1.2981160782745652E-2</c:v>
                </c:pt>
                <c:pt idx="83">
                  <c:v>-1.472427932779953E-2</c:v>
                </c:pt>
                <c:pt idx="84">
                  <c:v>-1.6524039059857207E-2</c:v>
                </c:pt>
                <c:pt idx="85">
                  <c:v>-1.8371841165098511E-2</c:v>
                </c:pt>
                <c:pt idx="86">
                  <c:v>-2.0259247728288597E-2</c:v>
                </c:pt>
                <c:pt idx="87">
                  <c:v>-2.2178150463097165E-2</c:v>
                </c:pt>
                <c:pt idx="88">
                  <c:v>-2.4120904152162094E-2</c:v>
                </c:pt>
                <c:pt idx="89">
                  <c:v>-2.6080423852856999E-2</c:v>
                </c:pt>
                <c:pt idx="90">
                  <c:v>-2.805024741100294E-2</c:v>
                </c:pt>
                <c:pt idx="91">
                  <c:v>-3.0024566688022725E-2</c:v>
                </c:pt>
                <c:pt idx="92">
                  <c:v>-3.1998232109900222E-2</c:v>
                </c:pt>
                <c:pt idx="93">
                  <c:v>-3.3966735734085866E-2</c:v>
                </c:pt>
                <c:pt idx="94">
                  <c:v>-3.592617810304706E-2</c:v>
                </c:pt>
                <c:pt idx="95">
                  <c:v>-3.7873223837112266E-2</c:v>
                </c:pt>
                <c:pt idx="96">
                  <c:v>-3.9805050344928108E-2</c:v>
                </c:pt>
                <c:pt idx="97">
                  <c:v>-4.1719293314983905E-2</c:v>
                </c:pt>
                <c:pt idx="98">
                  <c:v>-4.3613991892193116E-2</c:v>
                </c:pt>
                <c:pt idx="99">
                  <c:v>-4.548753571015611E-2</c:v>
                </c:pt>
                <c:pt idx="100">
                  <c:v>-4.73386152888252E-2</c:v>
                </c:pt>
                <c:pt idx="101">
                  <c:v>-4.9166176744329874E-2</c:v>
                </c:pt>
                <c:pt idx="102">
                  <c:v>-5.0969381301882825E-2</c:v>
                </c:pt>
                <c:pt idx="103">
                  <c:v>-5.2747569751629877E-2</c:v>
                </c:pt>
                <c:pt idx="104">
                  <c:v>-5.4500231731366679E-2</c:v>
                </c:pt>
                <c:pt idx="105">
                  <c:v>-5.6226979545648037E-2</c:v>
                </c:pt>
                <c:pt idx="106">
                  <c:v>-5.7927526123047038E-2</c:v>
                </c:pt>
                <c:pt idx="107">
                  <c:v>-5.9601666657567831E-2</c:v>
                </c:pt>
                <c:pt idx="108">
                  <c:v>-6.124926346328087E-2</c:v>
                </c:pt>
                <c:pt idx="109">
                  <c:v>-6.2870233581793417E-2</c:v>
                </c:pt>
                <c:pt idx="110">
                  <c:v>-6.4464538710935188E-2</c:v>
                </c:pt>
                <c:pt idx="111">
                  <c:v>-6.6032177062742101E-2</c:v>
                </c:pt>
                <c:pt idx="112">
                  <c:v>-6.7573176803961466E-2</c:v>
                </c:pt>
                <c:pt idx="113">
                  <c:v>-6.9087590778896965E-2</c:v>
                </c:pt>
                <c:pt idx="114">
                  <c:v>-7.0575492259709077E-2</c:v>
                </c:pt>
                <c:pt idx="115">
                  <c:v>-7.2036971511530837E-2</c:v>
                </c:pt>
                <c:pt idx="116">
                  <c:v>-7.3472132997901549E-2</c:v>
                </c:pt>
                <c:pt idx="117">
                  <c:v>-7.4881093085602021E-2</c:v>
                </c:pt>
                <c:pt idx="118">
                  <c:v>-7.6263978136875604E-2</c:v>
                </c:pt>
                <c:pt idx="119">
                  <c:v>-7.7620922901421266E-2</c:v>
                </c:pt>
                <c:pt idx="120">
                  <c:v>-7.8952069140749911E-2</c:v>
                </c:pt>
                <c:pt idx="121">
                  <c:v>-8.0257564433952572E-2</c:v>
                </c:pt>
                <c:pt idx="122">
                  <c:v>-8.1537561127060704E-2</c:v>
                </c:pt>
                <c:pt idx="123">
                  <c:v>-8.2792215398480584E-2</c:v>
                </c:pt>
                <c:pt idx="124">
                  <c:v>-8.4021686420876499E-2</c:v>
                </c:pt>
                <c:pt idx="125">
                  <c:v>-8.5226135605789746E-2</c:v>
                </c:pt>
                <c:pt idx="126">
                  <c:v>-8.640572592157289E-2</c:v>
                </c:pt>
                <c:pt idx="127">
                  <c:v>-8.7560621278220549E-2</c:v>
                </c:pt>
                <c:pt idx="128">
                  <c:v>-8.8690985974676922E-2</c:v>
                </c:pt>
                <c:pt idx="129">
                  <c:v>-8.9796984205422384E-2</c:v>
                </c:pt>
                <c:pt idx="130">
                  <c:v>-9.0878779623800449E-2</c:v>
                </c:pt>
                <c:pt idx="131">
                  <c:v>-9.1936534959792537E-2</c:v>
                </c:pt>
                <c:pt idx="132">
                  <c:v>-9.2970411689925883E-2</c:v>
                </c:pt>
                <c:pt idx="133">
                  <c:v>-9.3980569756795501E-2</c:v>
                </c:pt>
                <c:pt idx="134">
                  <c:v>-9.4967167335399547E-2</c:v>
                </c:pt>
                <c:pt idx="135">
                  <c:v>-9.5930360643161516E-2</c:v>
                </c:pt>
                <c:pt idx="136">
                  <c:v>-9.6870303790209611E-2</c:v>
                </c:pt>
                <c:pt idx="137">
                  <c:v>-9.7787148666220375E-2</c:v>
                </c:pt>
                <c:pt idx="138">
                  <c:v>-9.8681044859932288E-2</c:v>
                </c:pt>
                <c:pt idx="139">
                  <c:v>-9.9552139607311407E-2</c:v>
                </c:pt>
                <c:pt idx="140">
                  <c:v>-0.10040057776430197</c:v>
                </c:pt>
                <c:pt idx="141">
                  <c:v>-0.10122650180012488</c:v>
                </c:pt>
                <c:pt idx="142">
                  <c:v>-0.10203005180719205</c:v>
                </c:pt>
                <c:pt idx="143">
                  <c:v>-0.10281136552386855</c:v>
                </c:pt>
                <c:pt idx="144">
                  <c:v>-0.10357057836654372</c:v>
                </c:pt>
                <c:pt idx="145">
                  <c:v>-0.10430782346774456</c:v>
                </c:pt>
                <c:pt idx="146">
                  <c:v>-0.1050232317173328</c:v>
                </c:pt>
                <c:pt idx="147">
                  <c:v>-0.10571693180416535</c:v>
                </c:pt>
                <c:pt idx="148">
                  <c:v>-0.10638905025595503</c:v>
                </c:pt>
                <c:pt idx="149">
                  <c:v>-0.10703971147542796</c:v>
                </c:pt>
                <c:pt idx="150">
                  <c:v>-0.10766903777124313</c:v>
                </c:pt>
                <c:pt idx="151">
                  <c:v>-0.10827714938249328</c:v>
                </c:pt>
                <c:pt idx="152">
                  <c:v>-0.10886416449595565</c:v>
                </c:pt>
                <c:pt idx="153">
                  <c:v>-0.10943019925558428</c:v>
                </c:pt>
                <c:pt idx="154">
                  <c:v>-0.10997536776404528</c:v>
                </c:pt>
                <c:pt idx="155">
                  <c:v>-0.11049978207636911</c:v>
                </c:pt>
                <c:pt idx="156">
                  <c:v>-0.11100355218605262</c:v>
                </c:pt>
                <c:pt idx="157">
                  <c:v>-0.11148678600415571</c:v>
                </c:pt>
                <c:pt idx="158">
                  <c:v>-0.1119495893321374</c:v>
                </c:pt>
                <c:pt idx="159">
                  <c:v>-0.11239206582932398</c:v>
                </c:pt>
                <c:pt idx="160">
                  <c:v>-0.11281431697603997</c:v>
                </c:pt>
                <c:pt idx="161">
                  <c:v>-0.11321644203352108</c:v>
                </c:pt>
                <c:pt idx="162">
                  <c:v>-0.11359853800180193</c:v>
                </c:pt>
                <c:pt idx="163">
                  <c:v>-0.11396069957681013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8-44A3-9C08-AFE003ECD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39856"/>
        <c:axId val="1"/>
      </c:scatterChart>
      <c:valAx>
        <c:axId val="782139856"/>
        <c:scaling>
          <c:orientation val="minMax"/>
          <c:max val="2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68846579065075"/>
              <c:y val="0.83988033410717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819766902117E-3"/>
              <c:y val="0.3716018476413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3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82653534867627"/>
          <c:y val="0.93009118541033431"/>
          <c:w val="0.6832802491328455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142517814726841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Q_fit!$D$21:$D$77</c:f>
              <c:numCache>
                <c:formatCode>General</c:formatCode>
                <c:ptCount val="57"/>
                <c:pt idx="0">
                  <c:v>0.55700000000000005</c:v>
                </c:pt>
                <c:pt idx="1">
                  <c:v>0.55900000000000005</c:v>
                </c:pt>
                <c:pt idx="2">
                  <c:v>0.65390000000000004</c:v>
                </c:pt>
                <c:pt idx="3">
                  <c:v>0.65710000000000002</c:v>
                </c:pt>
                <c:pt idx="4">
                  <c:v>0.66769999999999996</c:v>
                </c:pt>
                <c:pt idx="5">
                  <c:v>0.67930000000000001</c:v>
                </c:pt>
                <c:pt idx="6">
                  <c:v>0.6825</c:v>
                </c:pt>
                <c:pt idx="7">
                  <c:v>0.75419999999999998</c:v>
                </c:pt>
                <c:pt idx="8">
                  <c:v>0.75424999999999998</c:v>
                </c:pt>
                <c:pt idx="9">
                  <c:v>0.76029999999999998</c:v>
                </c:pt>
                <c:pt idx="10">
                  <c:v>0.76590000000000003</c:v>
                </c:pt>
                <c:pt idx="11">
                  <c:v>0.76590000000000003</c:v>
                </c:pt>
                <c:pt idx="12">
                  <c:v>0.76590000000000003</c:v>
                </c:pt>
                <c:pt idx="13">
                  <c:v>0.76590000000000003</c:v>
                </c:pt>
                <c:pt idx="14">
                  <c:v>0.76959999999999995</c:v>
                </c:pt>
                <c:pt idx="15">
                  <c:v>0.77995000000000003</c:v>
                </c:pt>
                <c:pt idx="16">
                  <c:v>0.78049999999999997</c:v>
                </c:pt>
                <c:pt idx="17">
                  <c:v>0.78259999999999996</c:v>
                </c:pt>
                <c:pt idx="18">
                  <c:v>0.83365</c:v>
                </c:pt>
                <c:pt idx="19">
                  <c:v>0.8347</c:v>
                </c:pt>
                <c:pt idx="20">
                  <c:v>0.83709999999999996</c:v>
                </c:pt>
                <c:pt idx="21">
                  <c:v>0.85055000000000003</c:v>
                </c:pt>
                <c:pt idx="22">
                  <c:v>0.86119999999999997</c:v>
                </c:pt>
                <c:pt idx="23">
                  <c:v>0.86150000000000004</c:v>
                </c:pt>
                <c:pt idx="24">
                  <c:v>0.86760000000000004</c:v>
                </c:pt>
                <c:pt idx="25">
                  <c:v>0.86865000000000003</c:v>
                </c:pt>
                <c:pt idx="26">
                  <c:v>0.87290000000000001</c:v>
                </c:pt>
                <c:pt idx="27">
                  <c:v>0.87290000000000001</c:v>
                </c:pt>
                <c:pt idx="28">
                  <c:v>0.88349999999999995</c:v>
                </c:pt>
                <c:pt idx="29">
                  <c:v>0.94804999999999995</c:v>
                </c:pt>
                <c:pt idx="30">
                  <c:v>0.94810000000000005</c:v>
                </c:pt>
                <c:pt idx="31">
                  <c:v>0.95525000000000004</c:v>
                </c:pt>
                <c:pt idx="32">
                  <c:v>0.96194999999999997</c:v>
                </c:pt>
                <c:pt idx="33">
                  <c:v>0.97089999999999999</c:v>
                </c:pt>
                <c:pt idx="34">
                  <c:v>1.0229999999999999</c:v>
                </c:pt>
                <c:pt idx="35">
                  <c:v>1.0246</c:v>
                </c:pt>
                <c:pt idx="36">
                  <c:v>1.0358000000000001</c:v>
                </c:pt>
                <c:pt idx="37">
                  <c:v>1.0365</c:v>
                </c:pt>
                <c:pt idx="38">
                  <c:v>1.0374000000000001</c:v>
                </c:pt>
                <c:pt idx="39">
                  <c:v>1.04895</c:v>
                </c:pt>
                <c:pt idx="40">
                  <c:v>1.0489999999999999</c:v>
                </c:pt>
                <c:pt idx="41">
                  <c:v>1.0596000000000001</c:v>
                </c:pt>
                <c:pt idx="42">
                  <c:v>1.0604</c:v>
                </c:pt>
                <c:pt idx="43">
                  <c:v>1.0779000000000001</c:v>
                </c:pt>
                <c:pt idx="44">
                  <c:v>1.1396500000000001</c:v>
                </c:pt>
                <c:pt idx="45">
                  <c:v>1.143</c:v>
                </c:pt>
                <c:pt idx="46">
                  <c:v>1.1536</c:v>
                </c:pt>
                <c:pt idx="47">
                  <c:v>1.17245</c:v>
                </c:pt>
                <c:pt idx="48">
                  <c:v>1.22855</c:v>
                </c:pt>
                <c:pt idx="49">
                  <c:v>1.2298500000000001</c:v>
                </c:pt>
                <c:pt idx="50">
                  <c:v>1.2333000000000001</c:v>
                </c:pt>
                <c:pt idx="51">
                  <c:v>1.2349000000000001</c:v>
                </c:pt>
                <c:pt idx="52">
                  <c:v>1.2411000000000001</c:v>
                </c:pt>
                <c:pt idx="53">
                  <c:v>1.2715000000000001</c:v>
                </c:pt>
                <c:pt idx="54">
                  <c:v>1.2847500000000001</c:v>
                </c:pt>
                <c:pt idx="55">
                  <c:v>1.3732</c:v>
                </c:pt>
                <c:pt idx="56">
                  <c:v>1.5173000000000001</c:v>
                </c:pt>
              </c:numCache>
            </c:numRef>
          </c:xVal>
          <c:yVal>
            <c:numRef>
              <c:f>Q_fit!$E$21:$E$77</c:f>
              <c:numCache>
                <c:formatCode>General</c:formatCode>
                <c:ptCount val="57"/>
                <c:pt idx="0">
                  <c:v>-5.380000002332963E-3</c:v>
                </c:pt>
                <c:pt idx="1">
                  <c:v>-5.3600000028382055E-3</c:v>
                </c:pt>
                <c:pt idx="2">
                  <c:v>-1.2896000000182539E-2</c:v>
                </c:pt>
                <c:pt idx="3">
                  <c:v>-1.8044000004010741E-2</c:v>
                </c:pt>
                <c:pt idx="4">
                  <c:v>-1.4628000004449859E-2</c:v>
                </c:pt>
                <c:pt idx="5">
                  <c:v>-1.465200000529876E-2</c:v>
                </c:pt>
                <c:pt idx="6">
                  <c:v>-1.6200000005483162E-2</c:v>
                </c:pt>
                <c:pt idx="7">
                  <c:v>-2.2188000002643093E-2</c:v>
                </c:pt>
                <c:pt idx="8">
                  <c:v>-2.6370000006863847E-2</c:v>
                </c:pt>
                <c:pt idx="9">
                  <c:v>-2.7392000003601424E-2</c:v>
                </c:pt>
                <c:pt idx="10">
                  <c:v>-2.5606000002881046E-2</c:v>
                </c:pt>
                <c:pt idx="11">
                  <c:v>-2.5576000000000931E-2</c:v>
                </c:pt>
                <c:pt idx="12">
                  <c:v>-2.5306000003183726E-2</c:v>
                </c:pt>
                <c:pt idx="13">
                  <c:v>-2.5276000000303611E-2</c:v>
                </c:pt>
                <c:pt idx="14">
                  <c:v>-2.4544000007153954E-2</c:v>
                </c:pt>
                <c:pt idx="15">
                  <c:v>-2.6018000004114583E-2</c:v>
                </c:pt>
                <c:pt idx="16">
                  <c:v>-2.6620000004186295E-2</c:v>
                </c:pt>
                <c:pt idx="17">
                  <c:v>-2.7364000008674338E-2</c:v>
                </c:pt>
                <c:pt idx="18">
                  <c:v>-3.2286000008753035E-2</c:v>
                </c:pt>
                <c:pt idx="19">
                  <c:v>-3.2008000009227544E-2</c:v>
                </c:pt>
                <c:pt idx="20">
                  <c:v>-3.1544000004942063E-2</c:v>
                </c:pt>
                <c:pt idx="21">
                  <c:v>-3.3002000003762078E-2</c:v>
                </c:pt>
                <c:pt idx="22">
                  <c:v>-3.4468000005290378E-2</c:v>
                </c:pt>
                <c:pt idx="23">
                  <c:v>-3.4560000000055879E-2</c:v>
                </c:pt>
                <c:pt idx="24">
                  <c:v>-3.096400000504218E-2</c:v>
                </c:pt>
                <c:pt idx="25">
                  <c:v>-3.6186000004818197E-2</c:v>
                </c:pt>
                <c:pt idx="26">
                  <c:v>-3.5456000005069654E-2</c:v>
                </c:pt>
                <c:pt idx="27">
                  <c:v>-3.4456000008503906E-2</c:v>
                </c:pt>
                <c:pt idx="28">
                  <c:v>-3.514000000723172E-2</c:v>
                </c:pt>
                <c:pt idx="29">
                  <c:v>-4.1502000007312745E-2</c:v>
                </c:pt>
                <c:pt idx="30">
                  <c:v>-4.2484000005060807E-2</c:v>
                </c:pt>
                <c:pt idx="31">
                  <c:v>-4.1510000010021031E-2</c:v>
                </c:pt>
                <c:pt idx="32">
                  <c:v>-4.4798000002629124E-2</c:v>
                </c:pt>
                <c:pt idx="33">
                  <c:v>-4.6476000003167428E-2</c:v>
                </c:pt>
                <c:pt idx="34">
                  <c:v>-4.7520000000076834E-2</c:v>
                </c:pt>
                <c:pt idx="35">
                  <c:v>-4.8944000009214506E-2</c:v>
                </c:pt>
                <c:pt idx="36">
                  <c:v>-4.9512000005051959E-2</c:v>
                </c:pt>
                <c:pt idx="37">
                  <c:v>-5.0360000001091976E-2</c:v>
                </c:pt>
                <c:pt idx="38">
                  <c:v>-4.473600000346778E-2</c:v>
                </c:pt>
                <c:pt idx="39">
                  <c:v>-5.1178000001527835E-2</c:v>
                </c:pt>
                <c:pt idx="40">
                  <c:v>-5.2160000006551854E-2</c:v>
                </c:pt>
                <c:pt idx="41">
                  <c:v>-5.3343999999924563E-2</c:v>
                </c:pt>
                <c:pt idx="42">
                  <c:v>-5.3456000001460779E-2</c:v>
                </c:pt>
                <c:pt idx="43">
                  <c:v>-5.3555999998934567E-2</c:v>
                </c:pt>
                <c:pt idx="44">
                  <c:v>-5.6326000005356036E-2</c:v>
                </c:pt>
                <c:pt idx="45">
                  <c:v>-6.0120000001916196E-2</c:v>
                </c:pt>
                <c:pt idx="46">
                  <c:v>-6.0504000008222647E-2</c:v>
                </c:pt>
                <c:pt idx="47">
                  <c:v>-6.3428000008570962E-2</c:v>
                </c:pt>
                <c:pt idx="48">
                  <c:v>-6.7422000007354654E-2</c:v>
                </c:pt>
                <c:pt idx="49">
                  <c:v>-6.7954000005556736E-2</c:v>
                </c:pt>
                <c:pt idx="50">
                  <c:v>-6.7611999998916872E-2</c:v>
                </c:pt>
                <c:pt idx="51">
                  <c:v>-6.8036000004212838E-2</c:v>
                </c:pt>
                <c:pt idx="52">
                  <c:v>-7.1304000004602131E-2</c:v>
                </c:pt>
                <c:pt idx="53">
                  <c:v>-7.076000000233762E-2</c:v>
                </c:pt>
                <c:pt idx="54">
                  <c:v>-7.1790000001783483E-2</c:v>
                </c:pt>
                <c:pt idx="55">
                  <c:v>-7.8348000002733897E-2</c:v>
                </c:pt>
                <c:pt idx="56">
                  <c:v>-8.64720000026864E-2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6-4C06-81D1-D242BA47A59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1.5</c:v>
                </c:pt>
                <c:pt idx="21">
                  <c:v>1.55</c:v>
                </c:pt>
                <c:pt idx="22">
                  <c:v>1.6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1.4350651812186383E-3</c:v>
                </c:pt>
                <c:pt idx="1">
                  <c:v>-3.7344771017411181E-3</c:v>
                </c:pt>
                <c:pt idx="2">
                  <c:v>-8.8306696372657117E-3</c:v>
                </c:pt>
                <c:pt idx="3">
                  <c:v>-1.385351242535518E-2</c:v>
                </c:pt>
                <c:pt idx="4">
                  <c:v>-1.8803005466009472E-2</c:v>
                </c:pt>
                <c:pt idx="5">
                  <c:v>-2.3679148759228628E-2</c:v>
                </c:pt>
                <c:pt idx="6">
                  <c:v>-2.8481942305012629E-2</c:v>
                </c:pt>
                <c:pt idx="7">
                  <c:v>-3.3211386103361468E-2</c:v>
                </c:pt>
                <c:pt idx="8">
                  <c:v>-3.7867480154275185E-2</c:v>
                </c:pt>
                <c:pt idx="9">
                  <c:v>-4.2450224457753725E-2</c:v>
                </c:pt>
                <c:pt idx="10">
                  <c:v>-4.6959619013797124E-2</c:v>
                </c:pt>
                <c:pt idx="11">
                  <c:v>-5.1395663822405367E-2</c:v>
                </c:pt>
                <c:pt idx="12">
                  <c:v>-5.5758358883578482E-2</c:v>
                </c:pt>
                <c:pt idx="13">
                  <c:v>-6.0047704197316421E-2</c:v>
                </c:pt>
                <c:pt idx="14">
                  <c:v>-6.4263699763619203E-2</c:v>
                </c:pt>
                <c:pt idx="15">
                  <c:v>-6.8406345582486858E-2</c:v>
                </c:pt>
                <c:pt idx="16">
                  <c:v>-7.247564165391937E-2</c:v>
                </c:pt>
                <c:pt idx="17">
                  <c:v>-7.64715879779167E-2</c:v>
                </c:pt>
                <c:pt idx="18">
                  <c:v>-8.0394184554478887E-2</c:v>
                </c:pt>
                <c:pt idx="19">
                  <c:v>-8.4243431383605918E-2</c:v>
                </c:pt>
                <c:pt idx="20">
                  <c:v>-8.8019328465297836E-2</c:v>
                </c:pt>
                <c:pt idx="21">
                  <c:v>-9.1721875799554584E-2</c:v>
                </c:pt>
                <c:pt idx="22">
                  <c:v>-9.5351073386376162E-2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6-4C06-81D1-D242BA47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0840"/>
        <c:axId val="1"/>
      </c:scatterChart>
      <c:valAx>
        <c:axId val="782140840"/>
        <c:scaling>
          <c:orientation val="minMax"/>
          <c:max val="1.6"/>
          <c:min val="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71021377672214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08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16389548693585"/>
          <c:y val="0.93647058823529417"/>
          <c:w val="0.44536817102137766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114300</xdr:rowOff>
    </xdr:from>
    <xdr:to>
      <xdr:col>17</xdr:col>
      <xdr:colOff>209550</xdr:colOff>
      <xdr:row>18</xdr:row>
      <xdr:rowOff>152400</xdr:rowOff>
    </xdr:to>
    <xdr:graphicFrame macro="">
      <xdr:nvGraphicFramePr>
        <xdr:cNvPr id="59398" name="Chart 1">
          <a:extLst>
            <a:ext uri="{FF2B5EF4-FFF2-40B4-BE49-F238E27FC236}">
              <a16:creationId xmlns:a16="http://schemas.microsoft.com/office/drawing/2014/main" id="{19AD776D-C588-99BA-924A-C0F2191A2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19050</xdr:rowOff>
    </xdr:from>
    <xdr:to>
      <xdr:col>26</xdr:col>
      <xdr:colOff>219075</xdr:colOff>
      <xdr:row>18</xdr:row>
      <xdr:rowOff>66675</xdr:rowOff>
    </xdr:to>
    <xdr:graphicFrame macro="">
      <xdr:nvGraphicFramePr>
        <xdr:cNvPr id="59399" name="Chart 3">
          <a:extLst>
            <a:ext uri="{FF2B5EF4-FFF2-40B4-BE49-F238E27FC236}">
              <a16:creationId xmlns:a16="http://schemas.microsoft.com/office/drawing/2014/main" id="{CE409C7F-A7C9-A15D-7799-BAF259E8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581025</xdr:colOff>
      <xdr:row>0</xdr:row>
      <xdr:rowOff>0</xdr:rowOff>
    </xdr:from>
    <xdr:to>
      <xdr:col>25</xdr:col>
      <xdr:colOff>333375</xdr:colOff>
      <xdr:row>18</xdr:row>
      <xdr:rowOff>38100</xdr:rowOff>
    </xdr:to>
    <xdr:graphicFrame macro="">
      <xdr:nvGraphicFramePr>
        <xdr:cNvPr id="55313" name="Chart 1">
          <a:extLst>
            <a:ext uri="{FF2B5EF4-FFF2-40B4-BE49-F238E27FC236}">
              <a16:creationId xmlns:a16="http://schemas.microsoft.com/office/drawing/2014/main" id="{477D2A6E-1AD4-C869-E33F-A6454F36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352425</xdr:colOff>
      <xdr:row>0</xdr:row>
      <xdr:rowOff>19050</xdr:rowOff>
    </xdr:from>
    <xdr:to>
      <xdr:col>45</xdr:col>
      <xdr:colOff>152400</xdr:colOff>
      <xdr:row>17</xdr:row>
      <xdr:rowOff>57150</xdr:rowOff>
    </xdr:to>
    <xdr:graphicFrame macro="">
      <xdr:nvGraphicFramePr>
        <xdr:cNvPr id="55314" name="Chart 6">
          <a:extLst>
            <a:ext uri="{FF2B5EF4-FFF2-40B4-BE49-F238E27FC236}">
              <a16:creationId xmlns:a16="http://schemas.microsoft.com/office/drawing/2014/main" id="{D710C856-5E55-A708-8A2C-C4D864E1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695325</xdr:colOff>
      <xdr:row>21</xdr:row>
      <xdr:rowOff>152400</xdr:rowOff>
    </xdr:from>
    <xdr:to>
      <xdr:col>35</xdr:col>
      <xdr:colOff>447675</xdr:colOff>
      <xdr:row>41</xdr:row>
      <xdr:rowOff>47625</xdr:rowOff>
    </xdr:to>
    <xdr:graphicFrame macro="">
      <xdr:nvGraphicFramePr>
        <xdr:cNvPr id="55315" name="Chart 7">
          <a:extLst>
            <a:ext uri="{FF2B5EF4-FFF2-40B4-BE49-F238E27FC236}">
              <a16:creationId xmlns:a16="http://schemas.microsoft.com/office/drawing/2014/main" id="{ACF69C3B-A1CD-6ED1-8544-E75A96D16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542925</xdr:colOff>
      <xdr:row>17</xdr:row>
      <xdr:rowOff>85725</xdr:rowOff>
    </xdr:from>
    <xdr:to>
      <xdr:col>45</xdr:col>
      <xdr:colOff>361950</xdr:colOff>
      <xdr:row>36</xdr:row>
      <xdr:rowOff>57150</xdr:rowOff>
    </xdr:to>
    <xdr:graphicFrame macro="">
      <xdr:nvGraphicFramePr>
        <xdr:cNvPr id="55316" name="Chart 10">
          <a:extLst>
            <a:ext uri="{FF2B5EF4-FFF2-40B4-BE49-F238E27FC236}">
              <a16:creationId xmlns:a16="http://schemas.microsoft.com/office/drawing/2014/main" id="{6D2BDA52-0B5B-41E3-163F-1D203DDB5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1114425</xdr:colOff>
      <xdr:row>0</xdr:row>
      <xdr:rowOff>57150</xdr:rowOff>
    </xdr:from>
    <xdr:to>
      <xdr:col>16</xdr:col>
      <xdr:colOff>314325</xdr:colOff>
      <xdr:row>17</xdr:row>
      <xdr:rowOff>104775</xdr:rowOff>
    </xdr:to>
    <xdr:graphicFrame macro="">
      <xdr:nvGraphicFramePr>
        <xdr:cNvPr id="55317" name="Chart 16">
          <a:extLst>
            <a:ext uri="{FF2B5EF4-FFF2-40B4-BE49-F238E27FC236}">
              <a16:creationId xmlns:a16="http://schemas.microsoft.com/office/drawing/2014/main" id="{8CC1FCC9-2739-9934-2B03-5CFA9DC2D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8</xdr:row>
      <xdr:rowOff>76200</xdr:rowOff>
    </xdr:from>
    <xdr:to>
      <xdr:col>20</xdr:col>
      <xdr:colOff>447675</xdr:colOff>
      <xdr:row>33</xdr:row>
      <xdr:rowOff>47625</xdr:rowOff>
    </xdr:to>
    <xdr:graphicFrame macro="">
      <xdr:nvGraphicFramePr>
        <xdr:cNvPr id="61443" name="Chart 1">
          <a:extLst>
            <a:ext uri="{FF2B5EF4-FFF2-40B4-BE49-F238E27FC236}">
              <a16:creationId xmlns:a16="http://schemas.microsoft.com/office/drawing/2014/main" id="{9FC77B58-A848-27F1-FA25-9E7BD0A6F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056" TargetMode="External"/><Relationship Id="rId18" Type="http://schemas.openxmlformats.org/officeDocument/2006/relationships/hyperlink" Target="http://www.konkoly.hu/cgi-bin/IBVS?5364" TargetMode="External"/><Relationship Id="rId26" Type="http://schemas.openxmlformats.org/officeDocument/2006/relationships/hyperlink" Target="http://www.konkoly.hu/cgi-bin/IBVS?5668" TargetMode="External"/><Relationship Id="rId39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186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bav-astro.de/sfs/BAVM_link.php?BAVMnr=209" TargetMode="External"/><Relationship Id="rId55" Type="http://schemas.openxmlformats.org/officeDocument/2006/relationships/hyperlink" Target="http://www.konkoly.hu/cgi-bin/IBVS?5980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www.konkoly.hu/cgi-bin/IBVS?6125" TargetMode="External"/><Relationship Id="rId7" Type="http://schemas.openxmlformats.org/officeDocument/2006/relationships/hyperlink" Target="http://www.konkoly.hu/cgi-bin/IBVS?4855" TargetMode="External"/><Relationship Id="rId71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4855" TargetMode="External"/><Relationship Id="rId16" Type="http://schemas.openxmlformats.org/officeDocument/2006/relationships/hyperlink" Target="http://www.konkoly.hu/cgi-bin/IBVS?5380" TargetMode="External"/><Relationship Id="rId29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4855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98" TargetMode="External"/><Relationship Id="rId45" Type="http://schemas.openxmlformats.org/officeDocument/2006/relationships/hyperlink" Target="http://www.konkoly.hu/cgi-bin/IBVS?5898" TargetMode="External"/><Relationship Id="rId53" Type="http://schemas.openxmlformats.org/officeDocument/2006/relationships/hyperlink" Target="http://www.konkoly.hu/cgi-bin/IBVS?5894" TargetMode="External"/><Relationship Id="rId58" Type="http://schemas.openxmlformats.org/officeDocument/2006/relationships/hyperlink" Target="http://www.konkoly.hu/cgi-bin/IBVS?5980" TargetMode="External"/><Relationship Id="rId66" Type="http://schemas.openxmlformats.org/officeDocument/2006/relationships/hyperlink" Target="http://www.konkoly.hu/cgi-bin/IBVS?6044" TargetMode="External"/><Relationship Id="rId74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4855" TargetMode="External"/><Relationship Id="rId15" Type="http://schemas.openxmlformats.org/officeDocument/2006/relationships/hyperlink" Target="http://www.konkoly.hu/cgi-bin/IBVS?5341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5887" TargetMode="External"/><Relationship Id="rId57" Type="http://schemas.openxmlformats.org/officeDocument/2006/relationships/hyperlink" Target="http://www.konkoly.hu/cgi-bin/IBVS?5974" TargetMode="External"/><Relationship Id="rId61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konkoly.hu/cgi-bin/IBVS?4855" TargetMode="External"/><Relationship Id="rId19" Type="http://schemas.openxmlformats.org/officeDocument/2006/relationships/hyperlink" Target="http://www.konkoly.hu/cgi-bin/IBVS?5364" TargetMode="External"/><Relationship Id="rId31" Type="http://schemas.openxmlformats.org/officeDocument/2006/relationships/hyperlink" Target="http://www.konkoly.hu/cgi-bin/IBVS?5898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www.bav-astro.de/sfs/BAVM_link.php?BAVMnr=209" TargetMode="External"/><Relationship Id="rId60" Type="http://schemas.openxmlformats.org/officeDocument/2006/relationships/hyperlink" Target="http://www.konkoly.hu/cgi-bin/IBVS?5980" TargetMode="External"/><Relationship Id="rId65" Type="http://schemas.openxmlformats.org/officeDocument/2006/relationships/hyperlink" Target="http://www.konkoly.hu/cgi-bin/IBVS?5992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www.konkoly.hu/cgi-bin/IBVS?4855" TargetMode="External"/><Relationship Id="rId14" Type="http://schemas.openxmlformats.org/officeDocument/2006/relationships/hyperlink" Target="http://www.konkoly.hu/cgi-bin/IBVS?5056" TargetMode="External"/><Relationship Id="rId22" Type="http://schemas.openxmlformats.org/officeDocument/2006/relationships/hyperlink" Target="http://www.bav-astro.de/sfs/BAVM_link.php?BAVMnr=172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86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bav-astro.de/sfs/BAVM_link.php?BAVMnr=203" TargetMode="External"/><Relationship Id="rId56" Type="http://schemas.openxmlformats.org/officeDocument/2006/relationships/hyperlink" Target="http://www.konkoly.hu/cgi-bin/IBVS?5980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4855" TargetMode="External"/><Relationship Id="rId51" Type="http://schemas.openxmlformats.org/officeDocument/2006/relationships/hyperlink" Target="http://www.bav-astro.de/sfs/BAVM_link.php?BAVMnr=209" TargetMode="External"/><Relationship Id="rId72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4855" TargetMode="External"/><Relationship Id="rId12" Type="http://schemas.openxmlformats.org/officeDocument/2006/relationships/hyperlink" Target="http://www.konkoly.hu/cgi-bin/IBVS?4855" TargetMode="External"/><Relationship Id="rId17" Type="http://schemas.openxmlformats.org/officeDocument/2006/relationships/hyperlink" Target="http://www.konkoly.hu/cgi-bin/IBVS?5380" TargetMode="External"/><Relationship Id="rId25" Type="http://schemas.openxmlformats.org/officeDocument/2006/relationships/hyperlink" Target="http://www.konkoly.hu/cgi-bin/IBVS?567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898" TargetMode="External"/><Relationship Id="rId59" Type="http://schemas.openxmlformats.org/officeDocument/2006/relationships/hyperlink" Target="http://www.konkoly.hu/cgi-bin/IBVS?5945" TargetMode="External"/><Relationship Id="rId67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vsolj.cetus-net.org/no42.pdf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konkoly.hu/cgi-bin/IBVS?6044" TargetMode="External"/><Relationship Id="rId75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811"/>
  <sheetViews>
    <sheetView tabSelected="1" workbookViewId="0">
      <pane xSplit="14" ySplit="21" topLeftCell="O15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95" customHeight="1"/>
  <cols>
    <col min="1" max="1" width="14.42578125" style="101" customWidth="1"/>
    <col min="2" max="2" width="5.140625" style="101" customWidth="1"/>
    <col min="3" max="3" width="13.28515625" style="101" customWidth="1"/>
    <col min="4" max="4" width="9.42578125" style="101" customWidth="1"/>
    <col min="5" max="5" width="9.140625" style="101" customWidth="1"/>
    <col min="6" max="6" width="17" style="101" customWidth="1"/>
    <col min="7" max="7" width="8.140625" style="101" customWidth="1"/>
    <col min="8" max="14" width="8.5703125" style="101" customWidth="1"/>
    <col min="15" max="15" width="8" style="101" customWidth="1"/>
    <col min="16" max="16" width="7.7109375" style="101" customWidth="1"/>
    <col min="17" max="17" width="9.85546875" style="101" customWidth="1"/>
    <col min="18" max="18" width="10.28515625" style="101" customWidth="1"/>
    <col min="19" max="19" width="10.28515625" style="129" customWidth="1"/>
    <col min="20" max="16384" width="10.28515625" style="101"/>
  </cols>
  <sheetData>
    <row r="1" spans="1:23" customFormat="1" ht="21" thickBot="1">
      <c r="A1" s="86" t="s">
        <v>109</v>
      </c>
      <c r="E1" s="5" t="s">
        <v>112</v>
      </c>
      <c r="S1" s="2"/>
      <c r="V1" s="3" t="s">
        <v>80</v>
      </c>
      <c r="W1" s="3" t="s">
        <v>125</v>
      </c>
    </row>
    <row r="2" spans="1:23" ht="12.95" customHeight="1">
      <c r="A2" s="101" t="s">
        <v>93</v>
      </c>
      <c r="B2" s="102" t="s">
        <v>96</v>
      </c>
      <c r="E2" s="108" t="s">
        <v>107</v>
      </c>
      <c r="V2" s="101">
        <v>0</v>
      </c>
    </row>
    <row r="3" spans="1:23" ht="12.95" customHeight="1" thickBot="1">
      <c r="C3" s="108"/>
      <c r="F3" s="103" t="s">
        <v>622</v>
      </c>
      <c r="V3" s="101">
        <v>500</v>
      </c>
    </row>
    <row r="4" spans="1:23" ht="12.95" customHeight="1" thickBot="1">
      <c r="A4" s="113" t="s">
        <v>71</v>
      </c>
      <c r="C4" s="114" t="s">
        <v>108</v>
      </c>
      <c r="D4" s="115" t="s">
        <v>108</v>
      </c>
      <c r="V4" s="101">
        <v>1000</v>
      </c>
    </row>
    <row r="5" spans="1:23" ht="12.95" customHeight="1">
      <c r="A5" s="119" t="s">
        <v>201</v>
      </c>
      <c r="C5" s="108">
        <v>-9.5</v>
      </c>
      <c r="D5" s="101" t="s">
        <v>202</v>
      </c>
      <c r="V5" s="101">
        <v>1500</v>
      </c>
    </row>
    <row r="6" spans="1:23" ht="12.95" customHeight="1">
      <c r="A6" s="113" t="s">
        <v>72</v>
      </c>
      <c r="V6" s="101">
        <v>2000</v>
      </c>
    </row>
    <row r="7" spans="1:23" ht="12.95" customHeight="1">
      <c r="A7" s="101" t="s">
        <v>73</v>
      </c>
      <c r="C7" s="4">
        <v>51361.426700000004</v>
      </c>
      <c r="V7" s="101">
        <v>2500</v>
      </c>
    </row>
    <row r="8" spans="1:23" ht="12.95" customHeight="1">
      <c r="A8" s="101" t="s">
        <v>74</v>
      </c>
      <c r="C8" s="101">
        <v>0.37656400000000001</v>
      </c>
      <c r="D8" s="119" t="s">
        <v>127</v>
      </c>
      <c r="V8" s="101">
        <v>3000</v>
      </c>
    </row>
    <row r="9" spans="1:23" ht="12.95" customHeight="1">
      <c r="A9" s="119" t="s">
        <v>123</v>
      </c>
      <c r="B9" s="108">
        <v>135</v>
      </c>
      <c r="C9" s="119" t="str">
        <f>"F"&amp;B9</f>
        <v>F135</v>
      </c>
      <c r="D9" s="119" t="str">
        <f>"G"&amp;B9</f>
        <v>G135</v>
      </c>
      <c r="V9" s="101">
        <v>3500</v>
      </c>
    </row>
    <row r="10" spans="1:23" ht="12.95" customHeight="1" thickBot="1">
      <c r="C10" s="124" t="s">
        <v>88</v>
      </c>
      <c r="D10" s="124" t="s">
        <v>89</v>
      </c>
      <c r="V10" s="101">
        <v>4000</v>
      </c>
    </row>
    <row r="11" spans="1:23" ht="12.95" customHeight="1">
      <c r="A11" s="101" t="s">
        <v>84</v>
      </c>
      <c r="C11" s="128">
        <f ca="1">INTERCEPT(INDIRECT(D9):G986,INDIRECT(C9):$F986)</f>
        <v>-1.2407662022859159E-2</v>
      </c>
      <c r="D11" s="129">
        <f>+E11*F11</f>
        <v>2.3354763848302756E-4</v>
      </c>
      <c r="E11" s="130">
        <v>2.3354763848302755E-2</v>
      </c>
      <c r="F11" s="101">
        <v>0.01</v>
      </c>
      <c r="V11" s="101">
        <v>4500</v>
      </c>
    </row>
    <row r="12" spans="1:23" ht="12.95" customHeight="1">
      <c r="A12" s="101" t="s">
        <v>85</v>
      </c>
      <c r="C12" s="128">
        <f ca="1">SLOPE(INDIRECT(D9):G986,INDIRECT(C9):$F986)</f>
        <v>-4.7463345873200429E-6</v>
      </c>
      <c r="D12" s="129">
        <f>+E12*F12</f>
        <v>-5.3125509943579321E-6</v>
      </c>
      <c r="E12" s="133">
        <v>-5.312550994357932E-2</v>
      </c>
      <c r="F12" s="134">
        <v>1E-4</v>
      </c>
      <c r="V12" s="101">
        <v>5000</v>
      </c>
    </row>
    <row r="13" spans="1:23" ht="12.95" customHeight="1" thickBot="1">
      <c r="A13" s="101" t="s">
        <v>87</v>
      </c>
      <c r="C13" s="129"/>
      <c r="D13" s="129">
        <f>+E13*F13</f>
        <v>-1.5524786232847694E-10</v>
      </c>
      <c r="E13" s="136">
        <v>-1.5524786232847693E-2</v>
      </c>
      <c r="F13" s="134">
        <v>1E-8</v>
      </c>
      <c r="V13" s="101">
        <v>5500</v>
      </c>
    </row>
    <row r="14" spans="1:23" ht="12.95" customHeight="1">
      <c r="A14" s="101" t="s">
        <v>92</v>
      </c>
      <c r="D14" s="101">
        <f>2*D13</f>
        <v>-3.1049572465695387E-10</v>
      </c>
      <c r="E14" s="101" t="e">
        <f>SUM(T21:T971)</f>
        <v>#N/A</v>
      </c>
      <c r="V14" s="101">
        <v>6000</v>
      </c>
      <c r="W14" s="101">
        <f t="shared" ref="W14:W29" si="0">+D$11+D$12*V14+D$13*V14^2</f>
        <v>-3.7230681371489729E-2</v>
      </c>
    </row>
    <row r="15" spans="1:23" ht="12.95" customHeight="1">
      <c r="A15" s="139" t="s">
        <v>86</v>
      </c>
      <c r="C15" s="140">
        <f ca="1">(C7+C11)+(C8+C12)*INT(MAX(F21:F3514))</f>
        <v>60064.451763053003</v>
      </c>
      <c r="D15" s="132">
        <f>+C7+INT(MAX(F21:F1569))*C8+D11+D12*INT(MAX(F21:F4004))+D13*INT(MAX(F21:F4031)^2)</f>
        <v>60064.368389965472</v>
      </c>
      <c r="E15" s="128" t="s">
        <v>203</v>
      </c>
      <c r="F15" s="108">
        <v>1</v>
      </c>
      <c r="V15" s="101">
        <v>6500</v>
      </c>
      <c r="W15" s="101">
        <f t="shared" si="0"/>
        <v>-4.0857256008221675E-2</v>
      </c>
    </row>
    <row r="16" spans="1:23" ht="12.95" customHeight="1">
      <c r="A16" s="113" t="s">
        <v>75</v>
      </c>
      <c r="C16" s="141">
        <f ca="1">+C8+C12</f>
        <v>0.37655925366541271</v>
      </c>
      <c r="D16" s="142">
        <f>+C8+D12+2*D13*MAX(F21:F108)</f>
        <v>0.37655604652761959</v>
      </c>
      <c r="E16" s="128" t="s">
        <v>204</v>
      </c>
      <c r="F16" s="143">
        <f ca="1">NOW()+15018.5+$C$5/24</f>
        <v>60313.785565740742</v>
      </c>
      <c r="V16" s="101">
        <v>7000</v>
      </c>
      <c r="W16" s="101">
        <f t="shared" si="0"/>
        <v>-4.4561454576117869E-2</v>
      </c>
    </row>
    <row r="17" spans="1:23" ht="12.95" customHeight="1" thickBot="1">
      <c r="A17" s="128" t="s">
        <v>113</v>
      </c>
      <c r="C17" s="101">
        <f>COUNT(C21:C433)</f>
        <v>148</v>
      </c>
      <c r="E17" s="128" t="s">
        <v>205</v>
      </c>
      <c r="F17" s="143">
        <f ca="1">ROUND(2*(F16-$C$7)/$C$8,0)/2+F15</f>
        <v>23775</v>
      </c>
      <c r="V17" s="101">
        <v>7500</v>
      </c>
      <c r="W17" s="101">
        <f t="shared" si="0"/>
        <v>-4.8343277075178291E-2</v>
      </c>
    </row>
    <row r="18" spans="1:23" ht="12.95" customHeight="1" thickTop="1" thickBot="1">
      <c r="A18" s="113" t="s">
        <v>117</v>
      </c>
      <c r="C18" s="144">
        <f ca="1">+C15</f>
        <v>60064.451763053003</v>
      </c>
      <c r="D18" s="145">
        <f ca="1">C16</f>
        <v>0.37655925366541271</v>
      </c>
      <c r="E18" s="128" t="s">
        <v>206</v>
      </c>
      <c r="F18" s="132">
        <f ca="1">ROUND(2*(F16-$C$15)/$C$16,0)/2+F15</f>
        <v>663</v>
      </c>
      <c r="V18" s="101">
        <v>8000</v>
      </c>
      <c r="W18" s="101">
        <f t="shared" si="0"/>
        <v>-5.2202723505402948E-2</v>
      </c>
    </row>
    <row r="19" spans="1:23" ht="12.95" customHeight="1" thickBot="1">
      <c r="A19" s="113" t="s">
        <v>118</v>
      </c>
      <c r="C19" s="195">
        <f>+D15</f>
        <v>60064.368389965472</v>
      </c>
      <c r="D19" s="196">
        <f>+D16</f>
        <v>0.37655604652761959</v>
      </c>
      <c r="E19" s="128" t="s">
        <v>207</v>
      </c>
      <c r="F19" s="152">
        <f ca="1">+$C$15+$C$16*F18-15018.5-$C$5/24</f>
        <v>45296.006381566505</v>
      </c>
      <c r="V19" s="101">
        <v>8500</v>
      </c>
      <c r="W19" s="101">
        <f t="shared" si="0"/>
        <v>-5.6139793866791847E-2</v>
      </c>
    </row>
    <row r="20" spans="1:23" ht="12.95" customHeight="1" thickBot="1">
      <c r="A20" s="124" t="s">
        <v>76</v>
      </c>
      <c r="B20" s="124" t="s">
        <v>77</v>
      </c>
      <c r="C20" s="124" t="s">
        <v>78</v>
      </c>
      <c r="D20" s="124" t="s">
        <v>82</v>
      </c>
      <c r="E20" s="124" t="s">
        <v>79</v>
      </c>
      <c r="F20" s="124" t="s">
        <v>80</v>
      </c>
      <c r="G20" s="124" t="s">
        <v>81</v>
      </c>
      <c r="H20" s="154" t="s">
        <v>267</v>
      </c>
      <c r="I20" s="154" t="s">
        <v>268</v>
      </c>
      <c r="J20" s="154" t="s">
        <v>269</v>
      </c>
      <c r="K20" s="154" t="s">
        <v>270</v>
      </c>
      <c r="L20" s="154" t="s">
        <v>94</v>
      </c>
      <c r="M20" s="154" t="s">
        <v>95</v>
      </c>
      <c r="N20" s="154" t="s">
        <v>98</v>
      </c>
      <c r="O20" s="154" t="s">
        <v>91</v>
      </c>
      <c r="P20" s="155" t="s">
        <v>90</v>
      </c>
      <c r="Q20" s="124" t="s">
        <v>83</v>
      </c>
      <c r="R20" s="155" t="s">
        <v>609</v>
      </c>
      <c r="S20" s="124" t="s">
        <v>274</v>
      </c>
      <c r="T20" s="155" t="s">
        <v>5</v>
      </c>
      <c r="U20" s="197" t="s">
        <v>4</v>
      </c>
      <c r="V20" s="101">
        <v>9000</v>
      </c>
      <c r="W20" s="101">
        <f t="shared" si="0"/>
        <v>-6.0154488159344995E-2</v>
      </c>
    </row>
    <row r="21" spans="1:23" ht="12.95" customHeight="1">
      <c r="A21" s="47" t="s">
        <v>124</v>
      </c>
      <c r="B21" s="45" t="s">
        <v>97</v>
      </c>
      <c r="C21" s="44">
        <v>48500.296000000002</v>
      </c>
      <c r="D21" s="44"/>
      <c r="E21" s="101">
        <f t="shared" ref="E21:E52" si="1">+(C21-C$7)/C$8</f>
        <v>-7597.9931698197424</v>
      </c>
      <c r="F21" s="101">
        <f t="shared" ref="F21:F52" si="2">ROUND(2*E21,0)/2</f>
        <v>-7598</v>
      </c>
      <c r="G21" s="101">
        <f t="shared" ref="G21:G52" si="3">+C21-(C$7+F21*C$8)</f>
        <v>2.5719999975990504E-3</v>
      </c>
      <c r="J21" s="101">
        <f>G21</f>
        <v>2.5719999975990504E-3</v>
      </c>
      <c r="Q21" s="158">
        <f t="shared" ref="Q21:Q52" si="4">+C21-15018.5</f>
        <v>33481.796000000002</v>
      </c>
      <c r="R21" s="101">
        <f t="shared" ref="R21:R52" si="5">+(P21-G21)^2</f>
        <v>6.6151839876495153E-6</v>
      </c>
      <c r="S21" s="129">
        <v>1</v>
      </c>
      <c r="T21" s="101">
        <f>VLOOKUP(C21,'Active 2'!C$21:E$166,3,FALSE)</f>
        <v>-7597.9931698197424</v>
      </c>
      <c r="V21" s="101">
        <v>9500</v>
      </c>
      <c r="W21" s="101">
        <f t="shared" si="0"/>
        <v>-6.4246806383062363E-2</v>
      </c>
    </row>
    <row r="22" spans="1:23" ht="12.95" customHeight="1">
      <c r="A22" s="48" t="s">
        <v>248</v>
      </c>
      <c r="B22" s="45" t="s">
        <v>97</v>
      </c>
      <c r="C22" s="44">
        <v>50955.870999999999</v>
      </c>
      <c r="D22" s="44"/>
      <c r="E22" s="101">
        <f t="shared" si="1"/>
        <v>-1076.99009995646</v>
      </c>
      <c r="F22" s="101">
        <f t="shared" si="2"/>
        <v>-1077</v>
      </c>
      <c r="G22" s="101">
        <f t="shared" si="3"/>
        <v>3.727999996044673E-3</v>
      </c>
      <c r="K22" s="101">
        <f>G22</f>
        <v>3.727999996044673E-3</v>
      </c>
      <c r="P22" s="101">
        <f>+D$11+D$12*F22+D$13*F22^2</f>
        <v>5.7750885617037125E-3</v>
      </c>
      <c r="Q22" s="158">
        <f t="shared" si="4"/>
        <v>35937.370999999999</v>
      </c>
      <c r="R22" s="101">
        <f t="shared" si="5"/>
        <v>4.190571595651983E-6</v>
      </c>
      <c r="S22" s="129">
        <v>1</v>
      </c>
      <c r="T22" s="101">
        <f>VLOOKUP(C22,'Active 2'!C$21:E$166,3,FALSE)</f>
        <v>-1076.99009995646</v>
      </c>
      <c r="U22" s="198"/>
      <c r="V22" s="101">
        <v>10000</v>
      </c>
      <c r="W22" s="101">
        <f t="shared" si="0"/>
        <v>-6.841674853794398E-2</v>
      </c>
    </row>
    <row r="23" spans="1:23" ht="12.95" customHeight="1">
      <c r="A23" s="47" t="s">
        <v>124</v>
      </c>
      <c r="B23" s="45" t="s">
        <v>97</v>
      </c>
      <c r="C23" s="44">
        <v>50955.871099999997</v>
      </c>
      <c r="D23" s="44"/>
      <c r="E23" s="101">
        <f t="shared" si="1"/>
        <v>-1076.9898343973587</v>
      </c>
      <c r="F23" s="101">
        <f t="shared" si="2"/>
        <v>-1077</v>
      </c>
      <c r="G23" s="101">
        <f t="shared" si="3"/>
        <v>3.8279999935184605E-3</v>
      </c>
      <c r="J23" s="101">
        <f>G23</f>
        <v>3.8279999935184605E-3</v>
      </c>
      <c r="Q23" s="158">
        <f t="shared" si="4"/>
        <v>35937.371099999997</v>
      </c>
      <c r="R23" s="101">
        <f t="shared" si="5"/>
        <v>1.4653583950377335E-5</v>
      </c>
      <c r="S23" s="129">
        <v>1</v>
      </c>
      <c r="T23" s="101">
        <f>VLOOKUP(C23,'Active 2'!C$21:E$166,3,FALSE)</f>
        <v>-1076.9898343973587</v>
      </c>
      <c r="U23" s="198"/>
      <c r="V23" s="101">
        <v>10500</v>
      </c>
      <c r="W23" s="101">
        <f t="shared" si="0"/>
        <v>-7.266431462398984E-2</v>
      </c>
    </row>
    <row r="24" spans="1:23" ht="12.95" customHeight="1">
      <c r="A24" s="48" t="s">
        <v>265</v>
      </c>
      <c r="B24" s="45" t="s">
        <v>97</v>
      </c>
      <c r="C24" s="44">
        <v>51318.498500000002</v>
      </c>
      <c r="D24" s="44"/>
      <c r="E24" s="101">
        <f t="shared" si="1"/>
        <v>-113.99974506326177</v>
      </c>
      <c r="F24" s="101">
        <f t="shared" si="2"/>
        <v>-114</v>
      </c>
      <c r="G24" s="101">
        <f t="shared" si="3"/>
        <v>9.5999996119644493E-5</v>
      </c>
      <c r="K24" s="101">
        <f>G24</f>
        <v>9.5999996119644493E-5</v>
      </c>
      <c r="P24" s="101">
        <f>+D$11+D$12*F24+D$13*F24^2</f>
        <v>8.371608506210109E-4</v>
      </c>
      <c r="Q24" s="158">
        <f t="shared" si="4"/>
        <v>36299.998500000002</v>
      </c>
      <c r="R24" s="101">
        <f t="shared" si="5"/>
        <v>5.4931941224519559E-7</v>
      </c>
      <c r="S24" s="129">
        <v>1</v>
      </c>
      <c r="T24" s="101">
        <f>VLOOKUP(C24,'Active 2'!C$21:E$166,3,FALSE)</f>
        <v>-113.99974506326177</v>
      </c>
      <c r="U24" s="198"/>
      <c r="V24" s="101">
        <v>11000</v>
      </c>
      <c r="W24" s="101">
        <f t="shared" si="0"/>
        <v>-7.6989504641199941E-2</v>
      </c>
    </row>
    <row r="25" spans="1:23" ht="12.95" customHeight="1">
      <c r="A25" s="47" t="s">
        <v>124</v>
      </c>
      <c r="B25" s="45" t="s">
        <v>97</v>
      </c>
      <c r="C25" s="44">
        <v>51318.499199999998</v>
      </c>
      <c r="D25" s="44"/>
      <c r="E25" s="101">
        <f t="shared" si="1"/>
        <v>-113.99788614951306</v>
      </c>
      <c r="F25" s="101">
        <f t="shared" si="2"/>
        <v>-114</v>
      </c>
      <c r="G25" s="101">
        <f t="shared" si="3"/>
        <v>7.9599999298807234E-4</v>
      </c>
      <c r="J25" s="101">
        <f>G25</f>
        <v>7.9599999298807234E-4</v>
      </c>
      <c r="Q25" s="158">
        <f t="shared" si="4"/>
        <v>36299.999199999998</v>
      </c>
      <c r="R25" s="101">
        <f t="shared" si="5"/>
        <v>6.3361598883701121E-7</v>
      </c>
      <c r="S25" s="129">
        <v>1</v>
      </c>
      <c r="T25" s="101">
        <f>VLOOKUP(C25,'Active 2'!C$21:E$166,3,FALSE)</f>
        <v>-113.99788614951306</v>
      </c>
      <c r="U25" s="198"/>
      <c r="V25" s="101">
        <v>11500</v>
      </c>
      <c r="W25" s="101">
        <f t="shared" si="0"/>
        <v>-8.139231858957427E-2</v>
      </c>
    </row>
    <row r="26" spans="1:23" ht="12.95" customHeight="1">
      <c r="A26" s="48" t="s">
        <v>265</v>
      </c>
      <c r="B26" s="45" t="s">
        <v>97</v>
      </c>
      <c r="C26" s="44">
        <v>51318.499400000001</v>
      </c>
      <c r="D26" s="44"/>
      <c r="E26" s="101">
        <f t="shared" si="1"/>
        <v>-113.99735503129087</v>
      </c>
      <c r="F26" s="101">
        <f t="shared" si="2"/>
        <v>-114</v>
      </c>
      <c r="G26" s="101">
        <f t="shared" si="3"/>
        <v>9.9599999521160498E-4</v>
      </c>
      <c r="K26" s="101">
        <f>G26</f>
        <v>9.9599999521160498E-4</v>
      </c>
      <c r="P26" s="101">
        <f>+D$11+D$12*F26+D$13*F26^2</f>
        <v>8.371608506210109E-4</v>
      </c>
      <c r="Q26" s="158">
        <f t="shared" si="4"/>
        <v>36299.999400000001</v>
      </c>
      <c r="R26" s="101">
        <f t="shared" si="5"/>
        <v>2.5229873854271655E-8</v>
      </c>
      <c r="S26" s="129">
        <v>1</v>
      </c>
      <c r="T26" s="101">
        <f>VLOOKUP(C26,'Active 2'!C$21:E$166,3,FALSE)</f>
        <v>-113.99735503129087</v>
      </c>
      <c r="U26" s="198"/>
      <c r="V26" s="101">
        <v>12000</v>
      </c>
      <c r="W26" s="101">
        <f t="shared" si="0"/>
        <v>-8.5872756469112826E-2</v>
      </c>
    </row>
    <row r="27" spans="1:23" ht="12.95" customHeight="1">
      <c r="A27" s="44" t="s">
        <v>99</v>
      </c>
      <c r="B27" s="45" t="s">
        <v>97</v>
      </c>
      <c r="C27" s="44">
        <v>51361.426700000004</v>
      </c>
      <c r="D27" s="44">
        <v>2.9999999999999997E-4</v>
      </c>
      <c r="E27" s="101">
        <f t="shared" si="1"/>
        <v>0</v>
      </c>
      <c r="F27" s="101">
        <f t="shared" si="2"/>
        <v>0</v>
      </c>
      <c r="G27" s="101">
        <f t="shared" si="3"/>
        <v>0</v>
      </c>
      <c r="J27" s="101">
        <f t="shared" ref="J27:J37" si="6">G27</f>
        <v>0</v>
      </c>
      <c r="Q27" s="158">
        <f t="shared" si="4"/>
        <v>36342.926700000004</v>
      </c>
      <c r="R27" s="101">
        <f t="shared" si="5"/>
        <v>0</v>
      </c>
      <c r="S27" s="129">
        <v>1</v>
      </c>
      <c r="T27" s="101">
        <f>VLOOKUP(C27,'Active 2'!C$21:E$166,3,FALSE)</f>
        <v>0</v>
      </c>
      <c r="U27" s="198"/>
      <c r="V27" s="101">
        <v>12500</v>
      </c>
      <c r="W27" s="101">
        <f t="shared" si="0"/>
        <v>-9.0430818279815639E-2</v>
      </c>
    </row>
    <row r="28" spans="1:23" ht="12.95" customHeight="1">
      <c r="A28" s="44" t="s">
        <v>99</v>
      </c>
      <c r="B28" s="45" t="s">
        <v>97</v>
      </c>
      <c r="C28" s="44">
        <v>51361.426800000001</v>
      </c>
      <c r="D28" s="44">
        <v>2.0000000000000001E-4</v>
      </c>
      <c r="E28" s="101">
        <f t="shared" si="1"/>
        <v>2.6555910143770384E-4</v>
      </c>
      <c r="F28" s="101">
        <f t="shared" si="2"/>
        <v>0</v>
      </c>
      <c r="G28" s="101">
        <f t="shared" si="3"/>
        <v>9.9999997473787516E-5</v>
      </c>
      <c r="J28" s="101">
        <f t="shared" si="6"/>
        <v>9.9999997473787516E-5</v>
      </c>
      <c r="Q28" s="158">
        <f t="shared" si="4"/>
        <v>36342.926800000001</v>
      </c>
      <c r="R28" s="101">
        <f t="shared" si="5"/>
        <v>9.9999994947575097E-9</v>
      </c>
      <c r="S28" s="129">
        <v>1</v>
      </c>
      <c r="T28" s="101">
        <f>VLOOKUP(C28,'Active 2'!C$21:E$166,3,FALSE)</f>
        <v>2.6555910143770384E-4</v>
      </c>
      <c r="U28" s="198"/>
      <c r="V28" s="101">
        <v>13000</v>
      </c>
      <c r="W28" s="101">
        <f t="shared" si="0"/>
        <v>-9.506650402168268E-2</v>
      </c>
    </row>
    <row r="29" spans="1:23" ht="12.95" customHeight="1">
      <c r="A29" s="44" t="s">
        <v>99</v>
      </c>
      <c r="B29" s="45" t="s">
        <v>100</v>
      </c>
      <c r="C29" s="44">
        <v>51368.395700000001</v>
      </c>
      <c r="D29" s="44">
        <v>4.0000000000000002E-4</v>
      </c>
      <c r="E29" s="101">
        <f t="shared" si="1"/>
        <v>18.506814246707922</v>
      </c>
      <c r="F29" s="101">
        <f t="shared" si="2"/>
        <v>18.5</v>
      </c>
      <c r="G29" s="101">
        <f t="shared" si="3"/>
        <v>2.5659999955678359E-3</v>
      </c>
      <c r="J29" s="101">
        <f t="shared" si="6"/>
        <v>2.5659999955678359E-3</v>
      </c>
      <c r="Q29" s="158">
        <f t="shared" si="4"/>
        <v>36349.895700000001</v>
      </c>
      <c r="R29" s="101">
        <f t="shared" si="5"/>
        <v>6.5843559772541335E-6</v>
      </c>
      <c r="S29" s="129">
        <v>1</v>
      </c>
      <c r="T29" s="101">
        <f>VLOOKUP(C29,'Active 2'!C$21:E$166,3,FALSE)</f>
        <v>18.506814246707922</v>
      </c>
      <c r="U29" s="198"/>
      <c r="V29" s="101">
        <v>13500</v>
      </c>
      <c r="W29" s="101">
        <f t="shared" si="0"/>
        <v>-9.9779813694713976E-2</v>
      </c>
    </row>
    <row r="30" spans="1:23" ht="12.95" customHeight="1">
      <c r="A30" s="44" t="s">
        <v>99</v>
      </c>
      <c r="B30" s="45" t="s">
        <v>100</v>
      </c>
      <c r="C30" s="44">
        <v>51368.395799999998</v>
      </c>
      <c r="D30" s="44">
        <v>4.0000000000000002E-4</v>
      </c>
      <c r="E30" s="101">
        <f t="shared" si="1"/>
        <v>18.507079805809362</v>
      </c>
      <c r="F30" s="101">
        <f t="shared" si="2"/>
        <v>18.5</v>
      </c>
      <c r="G30" s="101">
        <f t="shared" si="3"/>
        <v>2.6659999930416234E-3</v>
      </c>
      <c r="J30" s="101">
        <f t="shared" si="6"/>
        <v>2.6659999930416234E-3</v>
      </c>
      <c r="Q30" s="158">
        <f t="shared" si="4"/>
        <v>36349.895799999998</v>
      </c>
      <c r="R30" s="101">
        <f t="shared" si="5"/>
        <v>7.1075559628979359E-6</v>
      </c>
      <c r="S30" s="129">
        <v>1</v>
      </c>
      <c r="T30" s="101">
        <f>VLOOKUP(C30,'Active 2'!C$21:E$166,3,FALSE)</f>
        <v>18.507079805809362</v>
      </c>
      <c r="U30" s="198"/>
      <c r="V30" s="101">
        <v>14000</v>
      </c>
      <c r="W30" s="101">
        <f t="shared" ref="W30:W41" si="7">+D$11+D$12*V30+D$13*V30^2</f>
        <v>-0.1045707472989095</v>
      </c>
    </row>
    <row r="31" spans="1:23" ht="12.95" customHeight="1">
      <c r="A31" s="44" t="s">
        <v>99</v>
      </c>
      <c r="B31" s="45" t="s">
        <v>100</v>
      </c>
      <c r="C31" s="44">
        <v>51368.395799999998</v>
      </c>
      <c r="D31" s="44">
        <v>4.0000000000000002E-4</v>
      </c>
      <c r="E31" s="101">
        <f t="shared" si="1"/>
        <v>18.507079805809362</v>
      </c>
      <c r="F31" s="101">
        <f t="shared" si="2"/>
        <v>18.5</v>
      </c>
      <c r="G31" s="101">
        <f t="shared" si="3"/>
        <v>2.6659999930416234E-3</v>
      </c>
      <c r="J31" s="101">
        <f t="shared" si="6"/>
        <v>2.6659999930416234E-3</v>
      </c>
      <c r="Q31" s="158">
        <f t="shared" si="4"/>
        <v>36349.895799999998</v>
      </c>
      <c r="R31" s="101">
        <f t="shared" si="5"/>
        <v>7.1075559628979359E-6</v>
      </c>
      <c r="S31" s="129">
        <v>1</v>
      </c>
      <c r="T31" s="101">
        <f>VLOOKUP(C31,'Active 2'!C$21:E$166,3,FALSE)</f>
        <v>18.507079805809362</v>
      </c>
      <c r="U31" s="198"/>
      <c r="V31" s="101">
        <v>14500</v>
      </c>
      <c r="W31" s="101">
        <f t="shared" si="7"/>
        <v>-0.10943930483426927</v>
      </c>
    </row>
    <row r="32" spans="1:23" ht="12.95" customHeight="1">
      <c r="A32" s="44" t="s">
        <v>99</v>
      </c>
      <c r="B32" s="45" t="s">
        <v>97</v>
      </c>
      <c r="C32" s="44">
        <v>51370.465199999999</v>
      </c>
      <c r="D32" s="44">
        <v>5.9999999999999995E-4</v>
      </c>
      <c r="E32" s="101">
        <f t="shared" si="1"/>
        <v>24.002559989789546</v>
      </c>
      <c r="F32" s="101">
        <f t="shared" si="2"/>
        <v>24</v>
      </c>
      <c r="G32" s="101">
        <f t="shared" si="3"/>
        <v>9.6399999165441841E-4</v>
      </c>
      <c r="J32" s="101">
        <f t="shared" si="6"/>
        <v>9.6399999165441841E-4</v>
      </c>
      <c r="Q32" s="158">
        <f t="shared" si="4"/>
        <v>36351.965199999999</v>
      </c>
      <c r="R32" s="101">
        <f t="shared" si="5"/>
        <v>9.2929598390971876E-7</v>
      </c>
      <c r="S32" s="129">
        <v>1</v>
      </c>
      <c r="T32" s="101">
        <f>VLOOKUP(C32,'Active 2'!C$21:E$166,3,FALSE)</f>
        <v>24.002559989789546</v>
      </c>
      <c r="U32" s="198"/>
      <c r="V32" s="101">
        <v>15000</v>
      </c>
      <c r="W32" s="101">
        <f t="shared" si="7"/>
        <v>-0.11438548630079326</v>
      </c>
    </row>
    <row r="33" spans="1:25" ht="12.95" customHeight="1">
      <c r="A33" s="44" t="s">
        <v>99</v>
      </c>
      <c r="B33" s="45" t="s">
        <v>97</v>
      </c>
      <c r="C33" s="44">
        <v>51370.465199999999</v>
      </c>
      <c r="D33" s="44">
        <v>5.0000000000000001E-4</v>
      </c>
      <c r="E33" s="101">
        <f t="shared" si="1"/>
        <v>24.002559989789546</v>
      </c>
      <c r="F33" s="101">
        <f t="shared" si="2"/>
        <v>24</v>
      </c>
      <c r="G33" s="101">
        <f t="shared" si="3"/>
        <v>9.6399999165441841E-4</v>
      </c>
      <c r="J33" s="101">
        <f t="shared" si="6"/>
        <v>9.6399999165441841E-4</v>
      </c>
      <c r="Q33" s="158">
        <f t="shared" si="4"/>
        <v>36351.965199999999</v>
      </c>
      <c r="R33" s="101">
        <f t="shared" si="5"/>
        <v>9.2929598390971876E-7</v>
      </c>
      <c r="S33" s="129">
        <v>1</v>
      </c>
      <c r="T33" s="101">
        <f>VLOOKUP(C33,'Active 2'!C$21:E$166,3,FALSE)</f>
        <v>24.002559989789546</v>
      </c>
      <c r="U33" s="198"/>
      <c r="V33" s="101">
        <v>15500</v>
      </c>
      <c r="W33" s="101">
        <f t="shared" si="7"/>
        <v>-0.1194092916984815</v>
      </c>
    </row>
    <row r="34" spans="1:25" ht="12.95" customHeight="1">
      <c r="A34" s="44" t="s">
        <v>99</v>
      </c>
      <c r="B34" s="45" t="s">
        <v>97</v>
      </c>
      <c r="C34" s="44">
        <v>51370.465499999998</v>
      </c>
      <c r="D34" s="44">
        <v>5.9999999999999995E-4</v>
      </c>
      <c r="E34" s="101">
        <f t="shared" si="1"/>
        <v>24.003356667113181</v>
      </c>
      <c r="F34" s="101">
        <f t="shared" si="2"/>
        <v>24</v>
      </c>
      <c r="G34" s="101">
        <f t="shared" si="3"/>
        <v>1.2639999913517386E-3</v>
      </c>
      <c r="J34" s="101">
        <f t="shared" si="6"/>
        <v>1.2639999913517386E-3</v>
      </c>
      <c r="Q34" s="158">
        <f t="shared" si="4"/>
        <v>36351.965499999998</v>
      </c>
      <c r="R34" s="101">
        <f t="shared" si="5"/>
        <v>1.5976959781371952E-6</v>
      </c>
      <c r="S34" s="129">
        <v>1</v>
      </c>
      <c r="T34" s="101">
        <f>VLOOKUP(C34,'Active 2'!C$21:E$166,3,FALSE)</f>
        <v>24.003356667113181</v>
      </c>
      <c r="U34" s="198"/>
      <c r="V34" s="101">
        <v>16000</v>
      </c>
      <c r="W34" s="101">
        <f t="shared" si="7"/>
        <v>-0.12451072102733399</v>
      </c>
    </row>
    <row r="35" spans="1:25" ht="12.95" customHeight="1">
      <c r="A35" s="44" t="s">
        <v>99</v>
      </c>
      <c r="B35" s="45" t="s">
        <v>97</v>
      </c>
      <c r="C35" s="44">
        <v>51372.348400000003</v>
      </c>
      <c r="D35" s="44">
        <v>2.9999999999999997E-4</v>
      </c>
      <c r="E35" s="101">
        <f t="shared" si="1"/>
        <v>29.003569114410734</v>
      </c>
      <c r="F35" s="101">
        <f t="shared" si="2"/>
        <v>29</v>
      </c>
      <c r="G35" s="101">
        <f t="shared" si="3"/>
        <v>1.3439999966067262E-3</v>
      </c>
      <c r="J35" s="101">
        <f t="shared" si="6"/>
        <v>1.3439999966067262E-3</v>
      </c>
      <c r="Q35" s="158">
        <f t="shared" si="4"/>
        <v>36353.848400000003</v>
      </c>
      <c r="R35" s="101">
        <f t="shared" si="5"/>
        <v>1.80633599087888E-6</v>
      </c>
      <c r="S35" s="129">
        <v>1</v>
      </c>
      <c r="T35" s="101">
        <f>VLOOKUP(C35,'Active 2'!C$21:E$166,3,FALSE)</f>
        <v>29.003569114410734</v>
      </c>
      <c r="U35" s="198"/>
      <c r="V35" s="101">
        <v>17000</v>
      </c>
      <c r="W35" s="101">
        <f t="shared" si="7"/>
        <v>-0.13494645147853165</v>
      </c>
    </row>
    <row r="36" spans="1:25" ht="12.95" customHeight="1">
      <c r="A36" s="44" t="s">
        <v>99</v>
      </c>
      <c r="B36" s="45" t="s">
        <v>97</v>
      </c>
      <c r="C36" s="44">
        <v>51372.348599999998</v>
      </c>
      <c r="D36" s="44">
        <v>2.9999999999999997E-4</v>
      </c>
      <c r="E36" s="101">
        <f t="shared" si="1"/>
        <v>29.004100232613609</v>
      </c>
      <c r="F36" s="101">
        <f t="shared" si="2"/>
        <v>29</v>
      </c>
      <c r="G36" s="101">
        <f t="shared" si="3"/>
        <v>1.5439999915543012E-3</v>
      </c>
      <c r="J36" s="101">
        <f t="shared" si="6"/>
        <v>1.5439999915543012E-3</v>
      </c>
      <c r="Q36" s="158">
        <f t="shared" si="4"/>
        <v>36353.848599999998</v>
      </c>
      <c r="R36" s="101">
        <f t="shared" si="5"/>
        <v>2.3839359739196822E-6</v>
      </c>
      <c r="S36" s="129">
        <v>1</v>
      </c>
      <c r="T36" s="101">
        <f>VLOOKUP(C36,'Active 2'!C$21:E$166,3,FALSE)</f>
        <v>29.004100232613609</v>
      </c>
      <c r="U36" s="198"/>
      <c r="V36" s="101">
        <v>18000</v>
      </c>
      <c r="W36" s="101">
        <f t="shared" si="7"/>
        <v>-0.14569267765438629</v>
      </c>
    </row>
    <row r="37" spans="1:25" ht="12.95" customHeight="1">
      <c r="A37" s="44" t="s">
        <v>99</v>
      </c>
      <c r="B37" s="45" t="s">
        <v>97</v>
      </c>
      <c r="C37" s="44">
        <v>51372.348599999998</v>
      </c>
      <c r="D37" s="44">
        <v>2.9999999999999997E-4</v>
      </c>
      <c r="E37" s="101">
        <f t="shared" si="1"/>
        <v>29.004100232613609</v>
      </c>
      <c r="F37" s="101">
        <f t="shared" si="2"/>
        <v>29</v>
      </c>
      <c r="G37" s="101">
        <f t="shared" si="3"/>
        <v>1.5439999915543012E-3</v>
      </c>
      <c r="J37" s="101">
        <f t="shared" si="6"/>
        <v>1.5439999915543012E-3</v>
      </c>
      <c r="Q37" s="158">
        <f t="shared" si="4"/>
        <v>36353.848599999998</v>
      </c>
      <c r="R37" s="101">
        <f t="shared" si="5"/>
        <v>2.3839359739196822E-6</v>
      </c>
      <c r="S37" s="129">
        <v>1</v>
      </c>
      <c r="T37" s="101">
        <f>VLOOKUP(C37,'Active 2'!C$21:E$166,3,FALSE)</f>
        <v>29.004100232613609</v>
      </c>
      <c r="U37" s="198"/>
      <c r="V37" s="101">
        <v>19000</v>
      </c>
      <c r="W37" s="101">
        <f t="shared" si="7"/>
        <v>-0.15674939955489786</v>
      </c>
    </row>
    <row r="38" spans="1:25" ht="12.95" customHeight="1">
      <c r="A38" s="48" t="s">
        <v>265</v>
      </c>
      <c r="B38" s="45" t="s">
        <v>97</v>
      </c>
      <c r="C38" s="44">
        <v>51668.329400000002</v>
      </c>
      <c r="D38" s="44"/>
      <c r="E38" s="101">
        <f t="shared" si="1"/>
        <v>815.00807299688427</v>
      </c>
      <c r="F38" s="101">
        <f t="shared" si="2"/>
        <v>815</v>
      </c>
      <c r="G38" s="101">
        <f t="shared" si="3"/>
        <v>3.0399999959627166E-3</v>
      </c>
      <c r="K38" s="101">
        <f>G38</f>
        <v>3.0399999959627166E-3</v>
      </c>
      <c r="P38" s="101">
        <f>+D$11+D$12*F38+D$13*F38^2</f>
        <v>-4.1993009332738198E-3</v>
      </c>
      <c r="Q38" s="158">
        <f t="shared" si="4"/>
        <v>36649.829400000002</v>
      </c>
      <c r="R38" s="101">
        <f t="shared" si="5"/>
        <v>5.2407477944044979E-5</v>
      </c>
      <c r="S38" s="129">
        <v>1</v>
      </c>
      <c r="T38" s="101">
        <f>VLOOKUP(C38,'Active 2'!C$21:E$166,3,FALSE)</f>
        <v>815.00807299688427</v>
      </c>
      <c r="U38" s="198"/>
      <c r="V38" s="101">
        <v>20000</v>
      </c>
      <c r="W38" s="101">
        <f t="shared" si="7"/>
        <v>-0.16811661718006637</v>
      </c>
    </row>
    <row r="39" spans="1:25" ht="12.95" customHeight="1">
      <c r="A39" s="47" t="s">
        <v>124</v>
      </c>
      <c r="B39" s="45" t="s">
        <v>97</v>
      </c>
      <c r="C39" s="44">
        <v>51668.330600000001</v>
      </c>
      <c r="D39" s="44"/>
      <c r="E39" s="101">
        <f t="shared" si="1"/>
        <v>815.01125970617875</v>
      </c>
      <c r="F39" s="101">
        <f t="shared" si="2"/>
        <v>815</v>
      </c>
      <c r="G39" s="101">
        <f t="shared" si="3"/>
        <v>4.2399999947519973E-3</v>
      </c>
      <c r="J39" s="101">
        <f>G39</f>
        <v>4.2399999947519973E-3</v>
      </c>
      <c r="Q39" s="158">
        <f t="shared" si="4"/>
        <v>36649.830600000001</v>
      </c>
      <c r="R39" s="101">
        <f t="shared" si="5"/>
        <v>1.7977599955496939E-5</v>
      </c>
      <c r="S39" s="129">
        <v>1</v>
      </c>
      <c r="T39" s="101">
        <f>VLOOKUP(C39,'Active 2'!C$21:E$166,3,FALSE)</f>
        <v>815.01125970617875</v>
      </c>
      <c r="U39" s="198"/>
      <c r="V39" s="101">
        <v>21000</v>
      </c>
      <c r="W39" s="101">
        <f t="shared" si="7"/>
        <v>-0.17979433052989185</v>
      </c>
    </row>
    <row r="40" spans="1:25" ht="12.95" customHeight="1">
      <c r="A40" s="48" t="s">
        <v>265</v>
      </c>
      <c r="B40" s="45" t="s">
        <v>97</v>
      </c>
      <c r="C40" s="44">
        <v>51668.335200000001</v>
      </c>
      <c r="D40" s="44"/>
      <c r="E40" s="101">
        <f t="shared" si="1"/>
        <v>815.02347542515406</v>
      </c>
      <c r="F40" s="101">
        <f t="shared" si="2"/>
        <v>815</v>
      </c>
      <c r="G40" s="101">
        <f t="shared" si="3"/>
        <v>8.8399999949615449E-3</v>
      </c>
      <c r="K40" s="101">
        <f>G40</f>
        <v>8.8399999949615449E-3</v>
      </c>
      <c r="P40" s="101">
        <f>+D$11+D$12*F40+D$13*F40^2</f>
        <v>-4.1993009332738198E-3</v>
      </c>
      <c r="Q40" s="158">
        <f t="shared" si="4"/>
        <v>36649.835200000001</v>
      </c>
      <c r="R40" s="101">
        <f t="shared" si="5"/>
        <v>1.7002336869707962E-4</v>
      </c>
      <c r="S40" s="129">
        <v>1</v>
      </c>
      <c r="T40" s="101">
        <f>VLOOKUP(C40,'Active 2'!C$21:E$166,3,FALSE)</f>
        <v>815.02347542515406</v>
      </c>
      <c r="U40" s="198"/>
      <c r="V40" s="101">
        <v>22000</v>
      </c>
      <c r="W40" s="101">
        <f t="shared" si="7"/>
        <v>-0.1917825396043743</v>
      </c>
    </row>
    <row r="41" spans="1:25" ht="12.95" customHeight="1">
      <c r="A41" s="48" t="s">
        <v>265</v>
      </c>
      <c r="B41" s="45" t="s">
        <v>97</v>
      </c>
      <c r="C41" s="44">
        <v>51669.458200000001</v>
      </c>
      <c r="D41" s="44"/>
      <c r="E41" s="101">
        <f t="shared" si="1"/>
        <v>818.00570420963584</v>
      </c>
      <c r="F41" s="101">
        <f t="shared" si="2"/>
        <v>818</v>
      </c>
      <c r="G41" s="101">
        <f t="shared" si="3"/>
        <v>2.1479999995790422E-3</v>
      </c>
      <c r="K41" s="101">
        <f>G41</f>
        <v>2.1479999995790422E-3</v>
      </c>
      <c r="P41" s="101">
        <f>+D$11+D$12*F41+D$13*F41^2</f>
        <v>-4.2159991455344411E-3</v>
      </c>
      <c r="Q41" s="158">
        <f t="shared" si="4"/>
        <v>36650.958200000001</v>
      </c>
      <c r="R41" s="101">
        <f t="shared" si="5"/>
        <v>4.0500485119005143E-5</v>
      </c>
      <c r="S41" s="129">
        <v>1</v>
      </c>
      <c r="T41" s="101">
        <f>VLOOKUP(C41,'Active 2'!C$21:E$166,3,FALSE)</f>
        <v>818.00570420963584</v>
      </c>
      <c r="U41" s="198"/>
      <c r="V41" s="101">
        <v>24000</v>
      </c>
      <c r="W41" s="101">
        <f t="shared" si="7"/>
        <v>-0.21669044492731007</v>
      </c>
    </row>
    <row r="42" spans="1:25" ht="12.95" customHeight="1">
      <c r="A42" s="47" t="s">
        <v>124</v>
      </c>
      <c r="B42" s="45" t="s">
        <v>97</v>
      </c>
      <c r="C42" s="44">
        <v>51669.4588</v>
      </c>
      <c r="D42" s="44"/>
      <c r="E42" s="101">
        <f t="shared" si="1"/>
        <v>818.00729756428314</v>
      </c>
      <c r="F42" s="101">
        <f t="shared" si="2"/>
        <v>818</v>
      </c>
      <c r="G42" s="101">
        <f t="shared" si="3"/>
        <v>2.7479999989736825E-3</v>
      </c>
      <c r="J42" s="101">
        <f>G42</f>
        <v>2.7479999989736825E-3</v>
      </c>
      <c r="Q42" s="158">
        <f t="shared" si="4"/>
        <v>36650.9588</v>
      </c>
      <c r="R42" s="101">
        <f t="shared" si="5"/>
        <v>7.5515039943593591E-6</v>
      </c>
      <c r="S42" s="129">
        <v>1</v>
      </c>
      <c r="T42" s="101">
        <f>VLOOKUP(C42,'Active 2'!C$21:E$166,3,FALSE)</f>
        <v>818.00729756428314</v>
      </c>
      <c r="U42" s="198"/>
      <c r="Y42" s="101" t="s">
        <v>126</v>
      </c>
    </row>
    <row r="43" spans="1:25" ht="12.95" customHeight="1">
      <c r="A43" s="48" t="s">
        <v>265</v>
      </c>
      <c r="B43" s="45" t="s">
        <v>97</v>
      </c>
      <c r="C43" s="44">
        <v>51669.4594</v>
      </c>
      <c r="D43" s="44"/>
      <c r="E43" s="101">
        <f t="shared" si="1"/>
        <v>818.00889091893043</v>
      </c>
      <c r="F43" s="101">
        <f t="shared" si="2"/>
        <v>818</v>
      </c>
      <c r="G43" s="101">
        <f t="shared" si="3"/>
        <v>3.3479999983683228E-3</v>
      </c>
      <c r="K43" s="101">
        <f>G43</f>
        <v>3.3479999983683228E-3</v>
      </c>
      <c r="P43" s="101">
        <f>+D$11+D$12*F43+D$13*F43^2</f>
        <v>-4.2159991455344411E-3</v>
      </c>
      <c r="Q43" s="158">
        <f t="shared" si="4"/>
        <v>36650.9594</v>
      </c>
      <c r="R43" s="101">
        <f t="shared" si="5"/>
        <v>5.7214083048961749E-5</v>
      </c>
      <c r="S43" s="129">
        <v>1</v>
      </c>
      <c r="T43" s="101">
        <f>VLOOKUP(C43,'Active 2'!C$21:E$166,3,FALSE)</f>
        <v>818.00889091893043</v>
      </c>
      <c r="U43" s="198"/>
    </row>
    <row r="44" spans="1:25" ht="12.95" customHeight="1">
      <c r="A44" s="48" t="s">
        <v>265</v>
      </c>
      <c r="B44" s="45" t="s">
        <v>100</v>
      </c>
      <c r="C44" s="44">
        <v>51670.396800000002</v>
      </c>
      <c r="D44" s="44"/>
      <c r="E44" s="101">
        <f t="shared" si="1"/>
        <v>820.49824199870045</v>
      </c>
      <c r="F44" s="101">
        <f t="shared" si="2"/>
        <v>820.5</v>
      </c>
      <c r="G44" s="101">
        <f t="shared" si="3"/>
        <v>-6.6199999855598435E-4</v>
      </c>
      <c r="K44" s="101">
        <f>G44</f>
        <v>-6.6199999855598435E-4</v>
      </c>
      <c r="P44" s="101">
        <f>+D$11+D$12*F44+D$13*F44^2</f>
        <v>-4.2299164570763987E-3</v>
      </c>
      <c r="Q44" s="158">
        <f t="shared" si="4"/>
        <v>36651.896800000002</v>
      </c>
      <c r="R44" s="101">
        <f t="shared" si="5"/>
        <v>1.2730027854980855E-5</v>
      </c>
      <c r="S44" s="129">
        <v>1</v>
      </c>
      <c r="T44" s="101">
        <f>VLOOKUP(C44,'Active 2'!C$21:E$166,3,FALSE)</f>
        <v>820.49824199870045</v>
      </c>
      <c r="U44" s="198"/>
    </row>
    <row r="45" spans="1:25" ht="12.95" customHeight="1">
      <c r="A45" s="47" t="s">
        <v>124</v>
      </c>
      <c r="B45" s="45" t="s">
        <v>100</v>
      </c>
      <c r="C45" s="44">
        <v>51670.397100000002</v>
      </c>
      <c r="D45" s="44"/>
      <c r="E45" s="101">
        <f t="shared" si="1"/>
        <v>820.49903867602404</v>
      </c>
      <c r="F45" s="101">
        <f t="shared" si="2"/>
        <v>820.5</v>
      </c>
      <c r="G45" s="101">
        <f t="shared" si="3"/>
        <v>-3.6199999885866418E-4</v>
      </c>
      <c r="J45" s="101">
        <f>G45</f>
        <v>-3.6199999885866418E-4</v>
      </c>
      <c r="Q45" s="158">
        <f t="shared" si="4"/>
        <v>36651.897100000002</v>
      </c>
      <c r="R45" s="101">
        <f t="shared" si="5"/>
        <v>1.3104399917367287E-7</v>
      </c>
      <c r="S45" s="129">
        <v>1</v>
      </c>
      <c r="T45" s="101">
        <f>VLOOKUP(C45,'Active 2'!C$21:E$166,3,FALSE)</f>
        <v>820.49903867602404</v>
      </c>
      <c r="U45" s="198"/>
    </row>
    <row r="46" spans="1:25" ht="12.95" customHeight="1">
      <c r="A46" s="48" t="s">
        <v>265</v>
      </c>
      <c r="B46" s="45" t="s">
        <v>100</v>
      </c>
      <c r="C46" s="44">
        <v>51670.397599999997</v>
      </c>
      <c r="D46" s="44"/>
      <c r="E46" s="101">
        <f t="shared" si="1"/>
        <v>820.50036647155059</v>
      </c>
      <c r="F46" s="101">
        <f t="shared" si="2"/>
        <v>820.5</v>
      </c>
      <c r="G46" s="101">
        <f t="shared" si="3"/>
        <v>1.3799999578623101E-4</v>
      </c>
      <c r="K46" s="101">
        <f>G46</f>
        <v>1.3799999578623101E-4</v>
      </c>
      <c r="P46" s="101">
        <f>+D$11+D$12*F46+D$13*F46^2</f>
        <v>-4.2299164570763987E-3</v>
      </c>
      <c r="Q46" s="158">
        <f t="shared" si="4"/>
        <v>36651.897599999997</v>
      </c>
      <c r="R46" s="101">
        <f t="shared" si="5"/>
        <v>1.9078694139188057E-5</v>
      </c>
      <c r="S46" s="129">
        <v>1</v>
      </c>
      <c r="T46" s="101">
        <f>VLOOKUP(C46,'Active 2'!C$21:E$166,3,FALSE)</f>
        <v>820.50036647155059</v>
      </c>
      <c r="U46" s="198"/>
    </row>
    <row r="47" spans="1:25" ht="12.95" customHeight="1">
      <c r="A47" s="47" t="s">
        <v>124</v>
      </c>
      <c r="B47" s="45" t="s">
        <v>100</v>
      </c>
      <c r="C47" s="44">
        <v>51673.414700000001</v>
      </c>
      <c r="D47" s="44"/>
      <c r="E47" s="101">
        <f t="shared" si="1"/>
        <v>828.51255032344443</v>
      </c>
      <c r="F47" s="101">
        <f t="shared" si="2"/>
        <v>828.5</v>
      </c>
      <c r="G47" s="101">
        <f t="shared" si="3"/>
        <v>4.7259999992093071E-3</v>
      </c>
      <c r="J47" s="101">
        <f>G47</f>
        <v>4.7259999992093071E-3</v>
      </c>
      <c r="Q47" s="158">
        <f t="shared" si="4"/>
        <v>36654.914700000001</v>
      </c>
      <c r="R47" s="101">
        <f t="shared" si="5"/>
        <v>2.2335075992526371E-5</v>
      </c>
      <c r="S47" s="129">
        <v>1</v>
      </c>
      <c r="T47" s="101">
        <f>VLOOKUP(C47,'Active 2'!C$21:E$166,3,FALSE)</f>
        <v>828.51255032344443</v>
      </c>
      <c r="U47" s="198"/>
    </row>
    <row r="48" spans="1:25" ht="12.95" customHeight="1">
      <c r="A48" s="47" t="s">
        <v>124</v>
      </c>
      <c r="B48" s="45" t="s">
        <v>97</v>
      </c>
      <c r="C48" s="44">
        <v>51674.3583</v>
      </c>
      <c r="D48" s="44"/>
      <c r="E48" s="101">
        <f t="shared" si="1"/>
        <v>831.01836606790937</v>
      </c>
      <c r="F48" s="101">
        <f t="shared" si="2"/>
        <v>831</v>
      </c>
      <c r="G48" s="101">
        <f t="shared" si="3"/>
        <v>6.9159999984549358E-3</v>
      </c>
      <c r="J48" s="101">
        <f>G48</f>
        <v>6.9159999984549358E-3</v>
      </c>
      <c r="Q48" s="158">
        <f t="shared" si="4"/>
        <v>36655.8583</v>
      </c>
      <c r="R48" s="101">
        <f t="shared" si="5"/>
        <v>4.7831055978628671E-5</v>
      </c>
      <c r="S48" s="129">
        <v>1</v>
      </c>
      <c r="T48" s="101">
        <f>VLOOKUP(C48,'Active 2'!C$21:E$166,3,FALSE)</f>
        <v>831.01836606790937</v>
      </c>
      <c r="U48" s="198"/>
    </row>
    <row r="49" spans="1:21" ht="12.95" customHeight="1">
      <c r="A49" s="48" t="s">
        <v>265</v>
      </c>
      <c r="B49" s="45" t="s">
        <v>97</v>
      </c>
      <c r="C49" s="44">
        <v>51692.429100000001</v>
      </c>
      <c r="D49" s="44"/>
      <c r="E49" s="101">
        <f t="shared" si="1"/>
        <v>879.00702138281292</v>
      </c>
      <c r="F49" s="101">
        <f t="shared" si="2"/>
        <v>879</v>
      </c>
      <c r="G49" s="101">
        <f t="shared" si="3"/>
        <v>2.644000000145752E-3</v>
      </c>
      <c r="K49" s="101">
        <f>G49</f>
        <v>2.644000000145752E-3</v>
      </c>
      <c r="P49" s="101">
        <f>+D$11+D$12*F49+D$13*F49^2</f>
        <v>-4.5561355491549318E-3</v>
      </c>
      <c r="Q49" s="158">
        <f t="shared" si="4"/>
        <v>36673.929100000001</v>
      </c>
      <c r="R49" s="101">
        <f t="shared" si="5"/>
        <v>5.1841951928303457E-5</v>
      </c>
      <c r="S49" s="129">
        <v>1</v>
      </c>
      <c r="T49" s="101">
        <f>VLOOKUP(C49,'Active 2'!C$21:E$166,3,FALSE)</f>
        <v>879.00702138281292</v>
      </c>
      <c r="U49" s="198"/>
    </row>
    <row r="50" spans="1:21" ht="12.95" customHeight="1">
      <c r="A50" s="47" t="s">
        <v>124</v>
      </c>
      <c r="B50" s="45" t="s">
        <v>97</v>
      </c>
      <c r="C50" s="44">
        <v>51692.430500000002</v>
      </c>
      <c r="D50" s="44"/>
      <c r="E50" s="101">
        <f t="shared" si="1"/>
        <v>879.01073921032969</v>
      </c>
      <c r="F50" s="101">
        <f t="shared" si="2"/>
        <v>879</v>
      </c>
      <c r="G50" s="101">
        <f t="shared" si="3"/>
        <v>4.0440000011585653E-3</v>
      </c>
      <c r="J50" s="101">
        <f>G50</f>
        <v>4.0440000011585653E-3</v>
      </c>
      <c r="Q50" s="158">
        <f t="shared" si="4"/>
        <v>36673.930500000002</v>
      </c>
      <c r="R50" s="101">
        <f t="shared" si="5"/>
        <v>1.6353936009370476E-5</v>
      </c>
      <c r="S50" s="129">
        <v>1</v>
      </c>
      <c r="T50" s="101">
        <f>VLOOKUP(C50,'Active 2'!C$21:E$166,3,FALSE)</f>
        <v>879.01073921032969</v>
      </c>
      <c r="U50" s="198"/>
    </row>
    <row r="51" spans="1:21" ht="12.95" customHeight="1">
      <c r="A51" s="48" t="s">
        <v>265</v>
      </c>
      <c r="B51" s="45" t="s">
        <v>97</v>
      </c>
      <c r="C51" s="44">
        <v>51692.431100000002</v>
      </c>
      <c r="D51" s="44"/>
      <c r="E51" s="101">
        <f t="shared" si="1"/>
        <v>879.01233256497699</v>
      </c>
      <c r="F51" s="101">
        <f t="shared" si="2"/>
        <v>879</v>
      </c>
      <c r="G51" s="101">
        <f t="shared" si="3"/>
        <v>4.6440000005532056E-3</v>
      </c>
      <c r="K51" s="101">
        <f>G51</f>
        <v>4.6440000005532056E-3</v>
      </c>
      <c r="P51" s="101">
        <f>+D$11+D$12*F51+D$13*F51^2</f>
        <v>-4.5561355491549318E-3</v>
      </c>
      <c r="Q51" s="158">
        <f t="shared" si="4"/>
        <v>36673.931100000002</v>
      </c>
      <c r="R51" s="101">
        <f t="shared" si="5"/>
        <v>8.464249413300347E-5</v>
      </c>
      <c r="S51" s="129">
        <v>1</v>
      </c>
      <c r="T51" s="101">
        <f>VLOOKUP(C51,'Active 2'!C$21:E$166,3,FALSE)</f>
        <v>879.01233256497699</v>
      </c>
      <c r="U51" s="198"/>
    </row>
    <row r="52" spans="1:21" ht="12.95" customHeight="1">
      <c r="A52" s="44" t="s">
        <v>101</v>
      </c>
      <c r="B52" s="45" t="s">
        <v>97</v>
      </c>
      <c r="C52" s="44">
        <v>51975.605300000003</v>
      </c>
      <c r="D52" s="44">
        <v>1E-4</v>
      </c>
      <c r="E52" s="101">
        <f t="shared" si="1"/>
        <v>1631.0072125853753</v>
      </c>
      <c r="F52" s="101">
        <f t="shared" si="2"/>
        <v>1631</v>
      </c>
      <c r="G52" s="101">
        <f t="shared" si="3"/>
        <v>2.7160000026924536E-3</v>
      </c>
      <c r="J52" s="101">
        <f>G52</f>
        <v>2.7160000026924536E-3</v>
      </c>
      <c r="Q52" s="158">
        <f t="shared" si="4"/>
        <v>36957.105300000003</v>
      </c>
      <c r="R52" s="101">
        <f t="shared" si="5"/>
        <v>7.3766560146254076E-6</v>
      </c>
      <c r="S52" s="129">
        <v>1</v>
      </c>
      <c r="T52" s="101">
        <f>VLOOKUP(C52,'Active 2'!C$21:E$166,3,FALSE)</f>
        <v>1631.0072125853753</v>
      </c>
      <c r="U52" s="198"/>
    </row>
    <row r="53" spans="1:21" ht="12.95" customHeight="1">
      <c r="A53" s="44" t="s">
        <v>101</v>
      </c>
      <c r="B53" s="45" t="s">
        <v>97</v>
      </c>
      <c r="C53" s="44">
        <v>51975.605600000003</v>
      </c>
      <c r="D53" s="44">
        <v>1E-4</v>
      </c>
      <c r="E53" s="101">
        <f t="shared" ref="E53:E84" si="8">+(C53-C$7)/C$8</f>
        <v>1631.008009262699</v>
      </c>
      <c r="F53" s="101">
        <f t="shared" ref="F53:F84" si="9">ROUND(2*E53,0)/2</f>
        <v>1631</v>
      </c>
      <c r="G53" s="101">
        <f t="shared" ref="G53:G84" si="10">+C53-(C$7+F53*C$8)</f>
        <v>3.0160000023897737E-3</v>
      </c>
      <c r="J53" s="101">
        <f>G53</f>
        <v>3.0160000023897737E-3</v>
      </c>
      <c r="Q53" s="158">
        <f t="shared" ref="Q53:Q84" si="11">+C53-15018.5</f>
        <v>36957.105600000003</v>
      </c>
      <c r="R53" s="101">
        <f t="shared" ref="R53:R70" si="12">+(P53-G53)^2</f>
        <v>9.0962560144151143E-6</v>
      </c>
      <c r="S53" s="129">
        <v>1</v>
      </c>
      <c r="T53" s="101">
        <f>VLOOKUP(C53,'Active 2'!C$21:E$166,3,FALSE)</f>
        <v>1631.008009262699</v>
      </c>
      <c r="U53" s="198"/>
    </row>
    <row r="54" spans="1:21" ht="12.95" customHeight="1">
      <c r="A54" s="48" t="s">
        <v>252</v>
      </c>
      <c r="B54" s="45" t="s">
        <v>97</v>
      </c>
      <c r="C54" s="44">
        <v>52029.453800000003</v>
      </c>
      <c r="D54" s="44"/>
      <c r="E54" s="101">
        <f t="shared" si="8"/>
        <v>1774.0068089355311</v>
      </c>
      <c r="F54" s="101">
        <f t="shared" si="9"/>
        <v>1774</v>
      </c>
      <c r="G54" s="101">
        <f t="shared" si="10"/>
        <v>2.564000002166722E-3</v>
      </c>
      <c r="K54" s="101">
        <f>G54</f>
        <v>2.564000002166722E-3</v>
      </c>
      <c r="P54" s="101">
        <f>+D$11+D$12*F54+D$13*F54^2</f>
        <v>-9.6794946470931988E-3</v>
      </c>
      <c r="Q54" s="158">
        <f t="shared" si="11"/>
        <v>37010.953800000003</v>
      </c>
      <c r="R54" s="101">
        <f t="shared" si="12"/>
        <v>1.4990316122645632E-4</v>
      </c>
      <c r="S54" s="129">
        <v>1</v>
      </c>
      <c r="T54" s="101">
        <f>VLOOKUP(C54,'Active 2'!C$21:E$166,3,FALSE)</f>
        <v>1774.0068089355311</v>
      </c>
      <c r="U54" s="198"/>
    </row>
    <row r="55" spans="1:21" ht="12.95" customHeight="1">
      <c r="A55" s="47" t="s">
        <v>124</v>
      </c>
      <c r="B55" s="46" t="s">
        <v>97</v>
      </c>
      <c r="C55" s="44">
        <v>52029.454299999998</v>
      </c>
      <c r="D55" s="44"/>
      <c r="E55" s="101">
        <f t="shared" si="8"/>
        <v>1774.0081367310577</v>
      </c>
      <c r="F55" s="101">
        <f t="shared" si="9"/>
        <v>1774</v>
      </c>
      <c r="G55" s="101">
        <f t="shared" si="10"/>
        <v>3.0639999968116172E-3</v>
      </c>
      <c r="J55" s="101">
        <f>G55</f>
        <v>3.0639999968116172E-3</v>
      </c>
      <c r="Q55" s="158">
        <f t="shared" si="11"/>
        <v>37010.954299999998</v>
      </c>
      <c r="R55" s="101">
        <f t="shared" si="12"/>
        <v>9.3880959804615908E-6</v>
      </c>
      <c r="S55" s="129">
        <v>1</v>
      </c>
      <c r="T55" s="101">
        <f>VLOOKUP(C55,'Active 2'!C$21:E$166,3,FALSE)</f>
        <v>1774.0081367310577</v>
      </c>
      <c r="U55" s="198"/>
    </row>
    <row r="56" spans="1:21" ht="12.95" customHeight="1">
      <c r="A56" s="48" t="s">
        <v>252</v>
      </c>
      <c r="B56" s="45" t="s">
        <v>97</v>
      </c>
      <c r="C56" s="44">
        <v>52029.454599999997</v>
      </c>
      <c r="D56" s="44"/>
      <c r="E56" s="101">
        <f t="shared" si="8"/>
        <v>1774.0089334083812</v>
      </c>
      <c r="F56" s="101">
        <f t="shared" si="9"/>
        <v>1774</v>
      </c>
      <c r="G56" s="101">
        <f t="shared" si="10"/>
        <v>3.3639999965089373E-3</v>
      </c>
      <c r="K56" s="101">
        <f>G56</f>
        <v>3.3639999965089373E-3</v>
      </c>
      <c r="P56" s="101">
        <f>+D$11+D$12*F56+D$13*F56^2</f>
        <v>-9.6794946470931988E-3</v>
      </c>
      <c r="Q56" s="158">
        <f t="shared" si="11"/>
        <v>37010.954599999997</v>
      </c>
      <c r="R56" s="101">
        <f t="shared" si="12"/>
        <v>1.7013275251767762E-4</v>
      </c>
      <c r="S56" s="129">
        <v>1</v>
      </c>
      <c r="T56" s="101">
        <f>VLOOKUP(C56,'Active 2'!C$21:E$166,3,FALSE)</f>
        <v>1774.0089334083812</v>
      </c>
      <c r="U56" s="198"/>
    </row>
    <row r="57" spans="1:21" ht="12.95" customHeight="1">
      <c r="A57" s="48" t="s">
        <v>252</v>
      </c>
      <c r="B57" s="45" t="s">
        <v>100</v>
      </c>
      <c r="C57" s="44">
        <v>52031.524400000002</v>
      </c>
      <c r="D57" s="44"/>
      <c r="E57" s="101">
        <f t="shared" si="8"/>
        <v>1779.5054758288059</v>
      </c>
      <c r="F57" s="101">
        <f t="shared" si="9"/>
        <v>1779.5</v>
      </c>
      <c r="G57" s="101">
        <f t="shared" si="10"/>
        <v>2.0619999995687976E-3</v>
      </c>
      <c r="K57" s="101">
        <f>G57</f>
        <v>2.0619999995687976E-3</v>
      </c>
      <c r="P57" s="101">
        <f>+D$11+D$12*F57+D$13*F57^2</f>
        <v>-9.71174788059548E-3</v>
      </c>
      <c r="Q57" s="158">
        <f t="shared" si="11"/>
        <v>37013.024400000002</v>
      </c>
      <c r="R57" s="101">
        <f t="shared" si="12"/>
        <v>1.3862113914567281E-4</v>
      </c>
      <c r="S57" s="129">
        <v>1</v>
      </c>
      <c r="T57" s="101">
        <f>VLOOKUP(C57,'Active 2'!C$21:E$166,3,FALSE)</f>
        <v>1779.5054758288059</v>
      </c>
      <c r="U57" s="198"/>
    </row>
    <row r="58" spans="1:21" ht="12.95" customHeight="1">
      <c r="A58" s="47" t="s">
        <v>124</v>
      </c>
      <c r="B58" s="48"/>
      <c r="C58" s="44">
        <v>52031.5245</v>
      </c>
      <c r="D58" s="44"/>
      <c r="E58" s="101">
        <f t="shared" si="8"/>
        <v>1779.5057413879072</v>
      </c>
      <c r="F58" s="101">
        <f t="shared" si="9"/>
        <v>1779.5</v>
      </c>
      <c r="G58" s="101">
        <f t="shared" si="10"/>
        <v>2.1619999970425852E-3</v>
      </c>
      <c r="J58" s="101">
        <f>G58</f>
        <v>2.1619999970425852E-3</v>
      </c>
      <c r="Q58" s="158">
        <f t="shared" si="11"/>
        <v>37013.0245</v>
      </c>
      <c r="R58" s="101">
        <f t="shared" si="12"/>
        <v>4.6742439872121382E-6</v>
      </c>
      <c r="S58" s="129">
        <v>1</v>
      </c>
      <c r="T58" s="101">
        <f>VLOOKUP(C58,'Active 2'!C$21:E$166,3,FALSE)</f>
        <v>1779.5057413879072</v>
      </c>
      <c r="U58" s="198"/>
    </row>
    <row r="59" spans="1:21" ht="12.95" customHeight="1">
      <c r="A59" s="48" t="s">
        <v>252</v>
      </c>
      <c r="B59" s="45" t="s">
        <v>100</v>
      </c>
      <c r="C59" s="44">
        <v>52031.524700000002</v>
      </c>
      <c r="D59" s="44"/>
      <c r="E59" s="101">
        <f t="shared" si="8"/>
        <v>1779.5062725061293</v>
      </c>
      <c r="F59" s="101">
        <f t="shared" si="9"/>
        <v>1779.5</v>
      </c>
      <c r="G59" s="101">
        <f t="shared" si="10"/>
        <v>2.3619999992661178E-3</v>
      </c>
      <c r="K59" s="101">
        <f>G59</f>
        <v>2.3619999992661178E-3</v>
      </c>
      <c r="P59" s="101">
        <f>+D$11+D$12*F59+D$13*F59^2</f>
        <v>-9.71174788059548E-3</v>
      </c>
      <c r="Q59" s="158">
        <f t="shared" si="11"/>
        <v>37013.024700000002</v>
      </c>
      <c r="R59" s="101">
        <f t="shared" si="12"/>
        <v>1.4577538786646242E-4</v>
      </c>
      <c r="S59" s="129">
        <v>1</v>
      </c>
      <c r="T59" s="101">
        <f>VLOOKUP(C59,'Active 2'!C$21:E$166,3,FALSE)</f>
        <v>1779.5062725061293</v>
      </c>
      <c r="U59" s="198"/>
    </row>
    <row r="60" spans="1:21" ht="12.95" customHeight="1">
      <c r="A60" s="48" t="s">
        <v>265</v>
      </c>
      <c r="B60" s="45" t="s">
        <v>100</v>
      </c>
      <c r="C60" s="44">
        <v>52045.457000000002</v>
      </c>
      <c r="D60" s="44"/>
      <c r="E60" s="101">
        <f t="shared" si="8"/>
        <v>1816.5047641303961</v>
      </c>
      <c r="F60" s="101">
        <f t="shared" si="9"/>
        <v>1816.5</v>
      </c>
      <c r="G60" s="101">
        <f t="shared" si="10"/>
        <v>1.7939999961527064E-3</v>
      </c>
      <c r="K60" s="101">
        <f>G60</f>
        <v>1.7939999961527064E-3</v>
      </c>
      <c r="P60" s="101">
        <f>+D$11+D$12*F60+D$13*F60^2</f>
        <v>-9.9289683059652512E-3</v>
      </c>
      <c r="Q60" s="158">
        <f t="shared" si="11"/>
        <v>37026.957000000002</v>
      </c>
      <c r="R60" s="101">
        <f t="shared" si="12"/>
        <v>1.3742798581246239E-4</v>
      </c>
      <c r="S60" s="129">
        <v>1</v>
      </c>
      <c r="T60" s="101">
        <f>VLOOKUP(C60,'Active 2'!C$21:E$166,3,FALSE)</f>
        <v>1816.5047641303961</v>
      </c>
      <c r="U60" s="198"/>
    </row>
    <row r="61" spans="1:21" ht="12.95" customHeight="1">
      <c r="A61" s="47" t="s">
        <v>124</v>
      </c>
      <c r="B61" s="45" t="s">
        <v>97</v>
      </c>
      <c r="C61" s="44">
        <v>52045.457399999999</v>
      </c>
      <c r="D61" s="44"/>
      <c r="E61" s="101">
        <f t="shared" si="8"/>
        <v>1816.5058263668213</v>
      </c>
      <c r="F61" s="101">
        <f t="shared" si="9"/>
        <v>1816.5</v>
      </c>
      <c r="G61" s="101">
        <f t="shared" si="10"/>
        <v>2.1939999933238141E-3</v>
      </c>
      <c r="J61" s="101">
        <f>G61</f>
        <v>2.1939999933238141E-3</v>
      </c>
      <c r="Q61" s="158">
        <f t="shared" si="11"/>
        <v>37026.957399999999</v>
      </c>
      <c r="R61" s="101">
        <f t="shared" si="12"/>
        <v>4.8136359707048964E-6</v>
      </c>
      <c r="S61" s="129">
        <v>1</v>
      </c>
      <c r="T61" s="101">
        <f>VLOOKUP(C61,'Active 2'!C$21:E$166,3,FALSE)</f>
        <v>1816.5058263668213</v>
      </c>
      <c r="U61" s="198"/>
    </row>
    <row r="62" spans="1:21" ht="12.95" customHeight="1">
      <c r="A62" s="48" t="s">
        <v>265</v>
      </c>
      <c r="B62" s="45" t="s">
        <v>100</v>
      </c>
      <c r="C62" s="44">
        <v>52045.458100000003</v>
      </c>
      <c r="D62" s="44"/>
      <c r="E62" s="101">
        <f t="shared" si="8"/>
        <v>1816.5076852805894</v>
      </c>
      <c r="F62" s="101">
        <f t="shared" si="9"/>
        <v>1816.5</v>
      </c>
      <c r="G62" s="101">
        <f t="shared" si="10"/>
        <v>2.8939999974681996E-3</v>
      </c>
      <c r="K62" s="101">
        <f>G62</f>
        <v>2.8939999974681996E-3</v>
      </c>
      <c r="P62" s="101">
        <f>+D$11+D$12*F62+D$13*F62^2</f>
        <v>-9.9289683059652512E-3</v>
      </c>
      <c r="Q62" s="158">
        <f t="shared" si="11"/>
        <v>37026.958100000003</v>
      </c>
      <c r="R62" s="101">
        <f t="shared" si="12"/>
        <v>1.6442851611085896E-4</v>
      </c>
      <c r="S62" s="129">
        <v>1</v>
      </c>
      <c r="T62" s="101">
        <f>VLOOKUP(C62,'Active 2'!C$21:E$166,3,FALSE)</f>
        <v>1816.5076852805894</v>
      </c>
      <c r="U62" s="198"/>
    </row>
    <row r="63" spans="1:21" ht="12.95" customHeight="1">
      <c r="A63" s="48" t="s">
        <v>265</v>
      </c>
      <c r="B63" s="45" t="s">
        <v>97</v>
      </c>
      <c r="C63" s="44">
        <v>52060.331200000001</v>
      </c>
      <c r="D63" s="44"/>
      <c r="E63" s="101">
        <f t="shared" si="8"/>
        <v>1856.0045569942874</v>
      </c>
      <c r="F63" s="101">
        <f t="shared" si="9"/>
        <v>1856</v>
      </c>
      <c r="G63" s="101">
        <f t="shared" si="10"/>
        <v>1.7159999988507479E-3</v>
      </c>
      <c r="K63" s="101">
        <f>G63</f>
        <v>1.7159999988507479E-3</v>
      </c>
      <c r="P63" s="101">
        <f>+D$11+D$12*F63+D$13*F63^2</f>
        <v>-1.0161334907331242E-2</v>
      </c>
      <c r="Q63" s="158">
        <f t="shared" si="11"/>
        <v>37041.831200000001</v>
      </c>
      <c r="R63" s="101">
        <f t="shared" si="12"/>
        <v>1.4107108447360914E-4</v>
      </c>
      <c r="S63" s="129">
        <v>1</v>
      </c>
      <c r="T63" s="101">
        <f>VLOOKUP(C63,'Active 2'!C$21:E$166,3,FALSE)</f>
        <v>1856.0045569942874</v>
      </c>
      <c r="U63" s="198"/>
    </row>
    <row r="64" spans="1:21" ht="12.95" customHeight="1">
      <c r="A64" s="47" t="s">
        <v>124</v>
      </c>
      <c r="B64" s="45" t="s">
        <v>97</v>
      </c>
      <c r="C64" s="44">
        <v>52060.333100000003</v>
      </c>
      <c r="D64" s="44"/>
      <c r="E64" s="101">
        <f t="shared" si="8"/>
        <v>1856.0096026173501</v>
      </c>
      <c r="F64" s="101">
        <f t="shared" si="9"/>
        <v>1856</v>
      </c>
      <c r="G64" s="101">
        <f t="shared" si="10"/>
        <v>3.6160000017844141E-3</v>
      </c>
      <c r="J64" s="101">
        <f>G64</f>
        <v>3.6160000017844141E-3</v>
      </c>
      <c r="Q64" s="158">
        <f t="shared" si="11"/>
        <v>37041.833100000003</v>
      </c>
      <c r="R64" s="101">
        <f t="shared" si="12"/>
        <v>1.3075456012904882E-5</v>
      </c>
      <c r="S64" s="129">
        <v>1</v>
      </c>
      <c r="T64" s="101">
        <f>VLOOKUP(C64,'Active 2'!C$21:E$166,3,FALSE)</f>
        <v>1856.0096026173501</v>
      </c>
      <c r="U64" s="198"/>
    </row>
    <row r="65" spans="1:21" ht="12.95" customHeight="1">
      <c r="A65" s="48" t="s">
        <v>265</v>
      </c>
      <c r="B65" s="45" t="s">
        <v>97</v>
      </c>
      <c r="C65" s="44">
        <v>52060.3344</v>
      </c>
      <c r="D65" s="44"/>
      <c r="E65" s="101">
        <f t="shared" si="8"/>
        <v>1856.013054885746</v>
      </c>
      <c r="F65" s="101">
        <f t="shared" si="9"/>
        <v>1856</v>
      </c>
      <c r="G65" s="101">
        <f t="shared" si="10"/>
        <v>4.9159999980474822E-3</v>
      </c>
      <c r="K65" s="101">
        <f>G65</f>
        <v>4.9159999980474822E-3</v>
      </c>
      <c r="P65" s="101">
        <f>+D$11+D$12*F65+D$13*F65^2</f>
        <v>-1.0161334907331242E-2</v>
      </c>
      <c r="Q65" s="158">
        <f t="shared" si="11"/>
        <v>37041.8344</v>
      </c>
      <c r="R65" s="101">
        <f t="shared" si="12"/>
        <v>2.2732602784895169E-4</v>
      </c>
      <c r="S65" s="129">
        <v>1</v>
      </c>
      <c r="T65" s="101">
        <f>VLOOKUP(C65,'Active 2'!C$21:E$166,3,FALSE)</f>
        <v>1856.013054885746</v>
      </c>
      <c r="U65" s="198"/>
    </row>
    <row r="66" spans="1:21" ht="12.95" customHeight="1">
      <c r="A66" s="44" t="s">
        <v>102</v>
      </c>
      <c r="B66" s="45" t="s">
        <v>97</v>
      </c>
      <c r="C66" s="44">
        <v>52352.546600000001</v>
      </c>
      <c r="D66" s="44">
        <v>2.0000000000000001E-4</v>
      </c>
      <c r="E66" s="101">
        <f t="shared" si="8"/>
        <v>2632.0091671004075</v>
      </c>
      <c r="F66" s="101">
        <f t="shared" si="9"/>
        <v>2632</v>
      </c>
      <c r="G66" s="101">
        <f t="shared" si="10"/>
        <v>3.4519999971962534E-3</v>
      </c>
      <c r="J66" s="101">
        <f>G66</f>
        <v>3.4519999971962534E-3</v>
      </c>
      <c r="Q66" s="158">
        <f t="shared" si="11"/>
        <v>37334.046600000001</v>
      </c>
      <c r="R66" s="101">
        <f t="shared" si="12"/>
        <v>1.1916303980642933E-5</v>
      </c>
      <c r="S66" s="129">
        <v>1</v>
      </c>
      <c r="T66" s="101">
        <f>VLOOKUP(C66,'Active 2'!C$21:E$166,3,FALSE)</f>
        <v>2632.0091671004075</v>
      </c>
      <c r="U66" s="198"/>
    </row>
    <row r="67" spans="1:21" ht="12.95" customHeight="1">
      <c r="A67" s="44" t="s">
        <v>103</v>
      </c>
      <c r="B67" s="46" t="s">
        <v>97</v>
      </c>
      <c r="C67" s="47">
        <v>52400.179600000003</v>
      </c>
      <c r="D67" s="47">
        <v>8.0000000000000004E-4</v>
      </c>
      <c r="E67" s="101">
        <f t="shared" si="8"/>
        <v>2758.5029370837347</v>
      </c>
      <c r="F67" s="101">
        <f t="shared" si="9"/>
        <v>2758.5</v>
      </c>
      <c r="G67" s="101">
        <f t="shared" si="10"/>
        <v>1.1059999960707501E-3</v>
      </c>
      <c r="K67" s="101">
        <f>G67</f>
        <v>1.1059999960707501E-3</v>
      </c>
      <c r="Q67" s="158">
        <f t="shared" si="11"/>
        <v>37381.679600000003</v>
      </c>
      <c r="R67" s="101">
        <f t="shared" si="12"/>
        <v>1.2232359913084991E-6</v>
      </c>
      <c r="S67" s="129">
        <v>1</v>
      </c>
      <c r="T67" s="101">
        <f>VLOOKUP(C67,'Active 2'!C$21:E$166,3,FALSE)</f>
        <v>2758.5029370837347</v>
      </c>
      <c r="U67" s="198"/>
    </row>
    <row r="68" spans="1:21" ht="12.95" customHeight="1">
      <c r="A68" s="44" t="s">
        <v>103</v>
      </c>
      <c r="B68" s="46" t="s">
        <v>100</v>
      </c>
      <c r="C68" s="47">
        <v>52400.365299999998</v>
      </c>
      <c r="D68" s="47">
        <v>8.9999999999999998E-4</v>
      </c>
      <c r="E68" s="101">
        <f t="shared" si="8"/>
        <v>2758.9960803475478</v>
      </c>
      <c r="F68" s="101">
        <f t="shared" si="9"/>
        <v>2759</v>
      </c>
      <c r="G68" s="101">
        <f t="shared" si="10"/>
        <v>-1.4760000049136579E-3</v>
      </c>
      <c r="K68" s="101">
        <f>G68</f>
        <v>-1.4760000049136579E-3</v>
      </c>
      <c r="Q68" s="158">
        <f t="shared" si="11"/>
        <v>37381.865299999998</v>
      </c>
      <c r="R68" s="101">
        <f t="shared" si="12"/>
        <v>2.1785760145051182E-6</v>
      </c>
      <c r="S68" s="129">
        <v>1</v>
      </c>
      <c r="T68" s="101">
        <f>VLOOKUP(C68,'Active 2'!C$21:E$166,3,FALSE)</f>
        <v>2758.9960803475478</v>
      </c>
      <c r="U68" s="198"/>
    </row>
    <row r="69" spans="1:21" ht="12.95" customHeight="1">
      <c r="A69" s="44" t="s">
        <v>210</v>
      </c>
      <c r="B69" s="46" t="s">
        <v>100</v>
      </c>
      <c r="C69" s="47">
        <v>52469.4692</v>
      </c>
      <c r="D69" s="47">
        <v>4.0000000000000002E-4</v>
      </c>
      <c r="E69" s="101">
        <f t="shared" si="8"/>
        <v>2942.5077808818578</v>
      </c>
      <c r="F69" s="101">
        <f t="shared" si="9"/>
        <v>2942.5</v>
      </c>
      <c r="G69" s="101">
        <f t="shared" si="10"/>
        <v>2.9299999951035716E-3</v>
      </c>
      <c r="J69" s="101">
        <f>G69</f>
        <v>2.9299999951035716E-3</v>
      </c>
      <c r="P69" s="101">
        <f t="shared" ref="P69:P75" si="13">+D$11+D$12*F69+D$13*F69^2</f>
        <v>-1.674281719911298E-2</v>
      </c>
      <c r="Q69" s="158">
        <f t="shared" si="11"/>
        <v>37450.9692</v>
      </c>
      <c r="R69" s="101">
        <f t="shared" si="12"/>
        <v>3.870197363570624E-4</v>
      </c>
      <c r="S69" s="129">
        <v>1</v>
      </c>
      <c r="T69" s="101">
        <f>VLOOKUP(C69,'Active 2'!C$21:E$166,3,FALSE)</f>
        <v>2942.5077808818578</v>
      </c>
      <c r="U69" s="198"/>
    </row>
    <row r="70" spans="1:21" ht="12.95" customHeight="1">
      <c r="A70" s="160" t="s">
        <v>611</v>
      </c>
      <c r="B70" s="161" t="s">
        <v>97</v>
      </c>
      <c r="C70" s="160">
        <v>52472.289100000002</v>
      </c>
      <c r="D70" s="160">
        <v>2.0000000000000001E-4</v>
      </c>
      <c r="E70" s="101">
        <f t="shared" si="8"/>
        <v>2949.9962821724812</v>
      </c>
      <c r="F70" s="101">
        <f t="shared" si="9"/>
        <v>2950</v>
      </c>
      <c r="G70" s="101">
        <f t="shared" si="10"/>
        <v>-1.4000000010128133E-3</v>
      </c>
      <c r="K70" s="101">
        <f>G70</f>
        <v>-1.4000000010128133E-3</v>
      </c>
      <c r="P70" s="101">
        <f t="shared" si="13"/>
        <v>-1.6789522316786442E-2</v>
      </c>
      <c r="Q70" s="158">
        <f t="shared" si="11"/>
        <v>37453.789100000002</v>
      </c>
      <c r="R70" s="101">
        <f t="shared" si="12"/>
        <v>2.3683739710769452E-4</v>
      </c>
      <c r="S70" s="129">
        <v>1</v>
      </c>
      <c r="T70" s="101">
        <f>VLOOKUP(C70,'Active 2'!C$21:E$166,3,FALSE)</f>
        <v>2949.9962821724812</v>
      </c>
      <c r="U70" s="198"/>
    </row>
    <row r="71" spans="1:21" ht="12.95" customHeight="1">
      <c r="A71" s="162" t="s">
        <v>255</v>
      </c>
      <c r="B71" s="161" t="s">
        <v>97</v>
      </c>
      <c r="C71" s="160">
        <v>52472.351600000002</v>
      </c>
      <c r="D71" s="160"/>
      <c r="E71" s="101">
        <f t="shared" si="8"/>
        <v>2950.1622566150722</v>
      </c>
      <c r="F71" s="101">
        <f t="shared" si="9"/>
        <v>2950</v>
      </c>
      <c r="P71" s="101">
        <f t="shared" si="13"/>
        <v>-1.6789522316786442E-2</v>
      </c>
      <c r="Q71" s="158">
        <f t="shared" si="11"/>
        <v>37453.851600000002</v>
      </c>
      <c r="R71" s="101">
        <f>+(P71-U71)^2</f>
        <v>6.066777686579399E-3</v>
      </c>
      <c r="S71" s="129">
        <v>1</v>
      </c>
      <c r="T71" s="101">
        <f>VLOOKUP(C71,'Active 2'!C$21:E$166,3,FALSE)</f>
        <v>2950.1622566150722</v>
      </c>
      <c r="U71" s="101">
        <f>+C71-(C$7+F71*C$8)</f>
        <v>6.1099999998987187E-2</v>
      </c>
    </row>
    <row r="72" spans="1:21" ht="12.95" customHeight="1">
      <c r="A72" s="160" t="s">
        <v>611</v>
      </c>
      <c r="B72" s="161" t="s">
        <v>97</v>
      </c>
      <c r="C72" s="160">
        <v>52473.419000000002</v>
      </c>
      <c r="D72" s="160">
        <v>2.0000000000000001E-4</v>
      </c>
      <c r="E72" s="101">
        <f t="shared" si="8"/>
        <v>2952.9968345354255</v>
      </c>
      <c r="F72" s="101">
        <f t="shared" si="9"/>
        <v>2953</v>
      </c>
      <c r="G72" s="101">
        <f>+C72-(C$7+F72*C$8)</f>
        <v>-1.1920000033569522E-3</v>
      </c>
      <c r="K72" s="101">
        <f>G72</f>
        <v>-1.1920000033569522E-3</v>
      </c>
      <c r="P72" s="101">
        <f t="shared" si="13"/>
        <v>-1.680820925416349E-2</v>
      </c>
      <c r="Q72" s="158">
        <f t="shared" si="11"/>
        <v>37454.919000000002</v>
      </c>
      <c r="R72" s="101">
        <f>+(P72-G72)^2</f>
        <v>2.4386599136497569E-4</v>
      </c>
      <c r="S72" s="129">
        <v>1</v>
      </c>
      <c r="T72" s="101">
        <f>VLOOKUP(C72,'Active 2'!C$21:E$166,3,FALSE)</f>
        <v>2952.9968345354255</v>
      </c>
      <c r="U72" s="198"/>
    </row>
    <row r="73" spans="1:21" ht="12.95" customHeight="1">
      <c r="A73" s="44" t="s">
        <v>210</v>
      </c>
      <c r="B73" s="46" t="s">
        <v>97</v>
      </c>
      <c r="C73" s="47">
        <v>52473.423999999999</v>
      </c>
      <c r="D73" s="47">
        <v>4.0000000000000002E-4</v>
      </c>
      <c r="E73" s="101">
        <f t="shared" si="8"/>
        <v>2953.010112490826</v>
      </c>
      <c r="F73" s="101">
        <f t="shared" si="9"/>
        <v>2953</v>
      </c>
      <c r="G73" s="101">
        <f>+C73-(C$7+F73*C$8)</f>
        <v>3.807999994023703E-3</v>
      </c>
      <c r="J73" s="101">
        <f>G73</f>
        <v>3.807999994023703E-3</v>
      </c>
      <c r="P73" s="101">
        <f t="shared" si="13"/>
        <v>-1.680820925416349E-2</v>
      </c>
      <c r="Q73" s="158">
        <f t="shared" si="11"/>
        <v>37454.923999999999</v>
      </c>
      <c r="R73" s="101">
        <f>+(P73-G73)^2</f>
        <v>4.2502808376503916E-4</v>
      </c>
      <c r="S73" s="129">
        <v>1</v>
      </c>
      <c r="T73" s="101">
        <f>VLOOKUP(C73,'Active 2'!C$21:E$166,3,FALSE)</f>
        <v>2953.010112490826</v>
      </c>
      <c r="U73" s="198"/>
    </row>
    <row r="74" spans="1:21" ht="12.95" customHeight="1">
      <c r="A74" s="162" t="s">
        <v>255</v>
      </c>
      <c r="B74" s="161" t="s">
        <v>97</v>
      </c>
      <c r="C74" s="160">
        <v>52473.481500000002</v>
      </c>
      <c r="D74" s="160"/>
      <c r="E74" s="101">
        <f t="shared" si="8"/>
        <v>2953.162808978017</v>
      </c>
      <c r="F74" s="101">
        <f t="shared" si="9"/>
        <v>2953</v>
      </c>
      <c r="P74" s="101">
        <f t="shared" si="13"/>
        <v>-1.680820925416349E-2</v>
      </c>
      <c r="Q74" s="158">
        <f t="shared" si="11"/>
        <v>37454.981500000002</v>
      </c>
      <c r="R74" s="101">
        <f>+(P74-U74)^2</f>
        <v>6.1021421477157924E-3</v>
      </c>
      <c r="S74" s="129">
        <v>0</v>
      </c>
      <c r="T74" s="101">
        <f>VLOOKUP(C74,'Active 2'!C$21:E$166,3,FALSE)</f>
        <v>2953.162808978017</v>
      </c>
      <c r="U74" s="101">
        <f>+C74-(C$7+F74*C$8)</f>
        <v>6.1307999996643048E-2</v>
      </c>
    </row>
    <row r="75" spans="1:21" ht="12.95" customHeight="1">
      <c r="A75" s="162" t="s">
        <v>346</v>
      </c>
      <c r="B75" s="161" t="s">
        <v>97</v>
      </c>
      <c r="C75" s="160">
        <v>52719.319300000003</v>
      </c>
      <c r="D75" s="160" t="s">
        <v>268</v>
      </c>
      <c r="E75" s="101">
        <f t="shared" si="8"/>
        <v>3606.0074781444832</v>
      </c>
      <c r="F75" s="101">
        <f t="shared" si="9"/>
        <v>3606</v>
      </c>
      <c r="G75" s="101">
        <f t="shared" ref="G75:G106" si="14">+C75-(C$7+F75*C$8)</f>
        <v>2.8160000001662411E-3</v>
      </c>
      <c r="K75" s="101">
        <f>G75</f>
        <v>2.8160000001662411E-3</v>
      </c>
      <c r="P75" s="101">
        <f t="shared" si="13"/>
        <v>-2.094223583952437E-2</v>
      </c>
      <c r="Q75" s="158">
        <f t="shared" si="11"/>
        <v>37700.819300000003</v>
      </c>
      <c r="R75" s="101">
        <f t="shared" ref="R75:R106" si="15">+(P75-G75)^2</f>
        <v>5.6445377021435944E-4</v>
      </c>
      <c r="S75" s="129">
        <v>1</v>
      </c>
      <c r="T75" s="101">
        <f>VLOOKUP(C75,'Active 2'!C$21:E$166,3,FALSE)</f>
        <v>3606.0074781444832</v>
      </c>
      <c r="U75" s="198"/>
    </row>
    <row r="76" spans="1:21" ht="12.95" customHeight="1">
      <c r="A76" s="48" t="s">
        <v>106</v>
      </c>
      <c r="B76" s="164"/>
      <c r="C76" s="44">
        <v>52764.5075</v>
      </c>
      <c r="D76" s="44">
        <v>2.3E-3</v>
      </c>
      <c r="E76" s="101">
        <f t="shared" si="8"/>
        <v>3726.0088590518371</v>
      </c>
      <c r="F76" s="101">
        <f t="shared" si="9"/>
        <v>3726</v>
      </c>
      <c r="G76" s="101">
        <f t="shared" si="14"/>
        <v>3.3359999943058938E-3</v>
      </c>
      <c r="J76" s="101">
        <f>G76</f>
        <v>3.3359999943058938E-3</v>
      </c>
      <c r="Q76" s="158">
        <f t="shared" si="11"/>
        <v>37746.0075</v>
      </c>
      <c r="R76" s="101">
        <f t="shared" si="15"/>
        <v>1.1128895962008922E-5</v>
      </c>
      <c r="S76" s="129">
        <v>1</v>
      </c>
      <c r="T76" s="101">
        <f>VLOOKUP(C76,'Active 2'!C$21:E$166,3,FALSE)</f>
        <v>3726.0088590518371</v>
      </c>
      <c r="U76" s="198"/>
    </row>
    <row r="77" spans="1:21" ht="12.95" customHeight="1">
      <c r="A77" s="44" t="s">
        <v>104</v>
      </c>
      <c r="B77" s="46" t="s">
        <v>97</v>
      </c>
      <c r="C77" s="47">
        <v>52786.349300000002</v>
      </c>
      <c r="D77" s="47">
        <v>2.0000000000000001E-4</v>
      </c>
      <c r="E77" s="101">
        <f t="shared" si="8"/>
        <v>3784.0117483349391</v>
      </c>
      <c r="F77" s="101">
        <f t="shared" si="9"/>
        <v>3784</v>
      </c>
      <c r="G77" s="101">
        <f t="shared" si="14"/>
        <v>4.4239999988349155E-3</v>
      </c>
      <c r="J77" s="101">
        <f>G77</f>
        <v>4.4239999988349155E-3</v>
      </c>
      <c r="Q77" s="158">
        <f t="shared" si="11"/>
        <v>37767.849300000002</v>
      </c>
      <c r="R77" s="101">
        <f t="shared" si="15"/>
        <v>1.9571775989691333E-5</v>
      </c>
      <c r="S77" s="129">
        <v>1</v>
      </c>
      <c r="T77" s="101">
        <f>VLOOKUP(C77,'Active 2'!C$21:E$166,3,FALSE)</f>
        <v>3784.0117483349391</v>
      </c>
      <c r="U77" s="198"/>
    </row>
    <row r="78" spans="1:21" ht="12.95" customHeight="1">
      <c r="A78" s="44" t="s">
        <v>104</v>
      </c>
      <c r="B78" s="46" t="s">
        <v>97</v>
      </c>
      <c r="C78" s="47">
        <v>52793.503100000002</v>
      </c>
      <c r="D78" s="47">
        <v>2.0000000000000001E-4</v>
      </c>
      <c r="E78" s="101">
        <f t="shared" si="8"/>
        <v>3803.0093158135087</v>
      </c>
      <c r="F78" s="101">
        <f t="shared" si="9"/>
        <v>3803</v>
      </c>
      <c r="G78" s="101">
        <f t="shared" si="14"/>
        <v>3.5079999943263829E-3</v>
      </c>
      <c r="J78" s="101">
        <f>G78</f>
        <v>3.5079999943263829E-3</v>
      </c>
      <c r="Q78" s="158">
        <f t="shared" si="11"/>
        <v>37775.003100000002</v>
      </c>
      <c r="R78" s="101">
        <f t="shared" si="15"/>
        <v>1.2306063960193902E-5</v>
      </c>
      <c r="S78" s="129">
        <v>1</v>
      </c>
      <c r="T78" s="101">
        <f>VLOOKUP(C78,'Active 2'!C$21:E$166,3,FALSE)</f>
        <v>3803.0093158135087</v>
      </c>
      <c r="U78" s="198"/>
    </row>
    <row r="79" spans="1:21" ht="12.95" customHeight="1">
      <c r="A79" s="48" t="s">
        <v>106</v>
      </c>
      <c r="B79" s="164"/>
      <c r="C79" s="44">
        <v>52793.503499999999</v>
      </c>
      <c r="D79" s="44">
        <v>2.0999999999999999E-3</v>
      </c>
      <c r="E79" s="101">
        <f t="shared" si="8"/>
        <v>3803.0103780499335</v>
      </c>
      <c r="F79" s="101">
        <f t="shared" si="9"/>
        <v>3803</v>
      </c>
      <c r="G79" s="101">
        <f t="shared" si="14"/>
        <v>3.9079999914974906E-3</v>
      </c>
      <c r="J79" s="101">
        <f>G79</f>
        <v>3.9079999914974906E-3</v>
      </c>
      <c r="Q79" s="158">
        <f t="shared" si="11"/>
        <v>37775.003499999999</v>
      </c>
      <c r="R79" s="101">
        <f t="shared" si="15"/>
        <v>1.5272463933544385E-5</v>
      </c>
      <c r="S79" s="129">
        <v>1</v>
      </c>
      <c r="T79" s="101">
        <f>VLOOKUP(C79,'Active 2'!C$21:E$166,3,FALSE)</f>
        <v>3803.0103780499335</v>
      </c>
      <c r="U79" s="198"/>
    </row>
    <row r="80" spans="1:21" ht="12.95" customHeight="1">
      <c r="A80" s="48" t="s">
        <v>260</v>
      </c>
      <c r="B80" s="45" t="s">
        <v>97</v>
      </c>
      <c r="C80" s="44">
        <v>52793.504000000001</v>
      </c>
      <c r="D80" s="44"/>
      <c r="E80" s="101">
        <f t="shared" si="8"/>
        <v>3803.0117058454794</v>
      </c>
      <c r="F80" s="101">
        <f t="shared" si="9"/>
        <v>3803</v>
      </c>
      <c r="G80" s="101">
        <f t="shared" si="14"/>
        <v>4.4079999934183434E-3</v>
      </c>
      <c r="K80" s="101">
        <f>G80</f>
        <v>4.4079999934183434E-3</v>
      </c>
      <c r="P80" s="101">
        <f>+D$11+D$12*F80+D$13*F80^2</f>
        <v>-2.2215403973575243E-2</v>
      </c>
      <c r="Q80" s="158">
        <f t="shared" si="11"/>
        <v>37775.004000000001</v>
      </c>
      <c r="R80" s="101">
        <f t="shared" si="15"/>
        <v>7.0880563878972984E-4</v>
      </c>
      <c r="S80" s="129">
        <v>1</v>
      </c>
      <c r="T80" s="101">
        <f>VLOOKUP(C80,'Active 2'!C$21:E$166,3,FALSE)</f>
        <v>3803.0117058454794</v>
      </c>
      <c r="U80" s="198"/>
    </row>
    <row r="81" spans="1:22" ht="12.95" customHeight="1">
      <c r="A81" s="44" t="s">
        <v>104</v>
      </c>
      <c r="B81" s="46" t="s">
        <v>100</v>
      </c>
      <c r="C81" s="47">
        <v>52814.399599999997</v>
      </c>
      <c r="D81" s="47">
        <v>2.9999999999999997E-4</v>
      </c>
      <c r="E81" s="101">
        <f t="shared" si="8"/>
        <v>3858.5018748472858</v>
      </c>
      <c r="F81" s="101">
        <f t="shared" si="9"/>
        <v>3858.5</v>
      </c>
      <c r="G81" s="101">
        <f t="shared" si="14"/>
        <v>7.0599999162368476E-4</v>
      </c>
      <c r="J81" s="101">
        <f>G81</f>
        <v>7.0599999162368476E-4</v>
      </c>
      <c r="Q81" s="158">
        <f t="shared" si="11"/>
        <v>37795.899599999997</v>
      </c>
      <c r="R81" s="101">
        <f t="shared" si="15"/>
        <v>4.9843598817264296E-7</v>
      </c>
      <c r="S81" s="129">
        <v>1</v>
      </c>
      <c r="T81" s="101">
        <f>VLOOKUP(C81,'Active 2'!C$21:E$166,3,FALSE)</f>
        <v>3858.5018748472858</v>
      </c>
      <c r="U81" s="198"/>
      <c r="V81" s="101" t="s">
        <v>126</v>
      </c>
    </row>
    <row r="82" spans="1:22" ht="12.95" customHeight="1">
      <c r="A82" s="44" t="s">
        <v>105</v>
      </c>
      <c r="B82" s="46" t="s">
        <v>100</v>
      </c>
      <c r="C82" s="47">
        <v>52814.400399999999</v>
      </c>
      <c r="D82" s="47">
        <v>1E-4</v>
      </c>
      <c r="E82" s="101">
        <f t="shared" si="8"/>
        <v>3858.5039993201553</v>
      </c>
      <c r="F82" s="101">
        <f t="shared" si="9"/>
        <v>3858.5</v>
      </c>
      <c r="G82" s="101">
        <f t="shared" si="14"/>
        <v>1.5059999932418577E-3</v>
      </c>
      <c r="J82" s="101">
        <f>G82</f>
        <v>1.5059999932418577E-3</v>
      </c>
      <c r="Q82" s="158">
        <f t="shared" si="11"/>
        <v>37795.900399999999</v>
      </c>
      <c r="R82" s="101">
        <f t="shared" si="15"/>
        <v>2.2680359796444755E-6</v>
      </c>
      <c r="S82" s="129">
        <v>1</v>
      </c>
      <c r="T82" s="101">
        <f>VLOOKUP(C82,'Active 2'!C$21:E$166,3,FALSE)</f>
        <v>3858.5039993201553</v>
      </c>
      <c r="U82" s="198"/>
    </row>
    <row r="83" spans="1:22" ht="12.95" customHeight="1">
      <c r="A83" s="143" t="s">
        <v>361</v>
      </c>
      <c r="B83" s="141" t="s">
        <v>100</v>
      </c>
      <c r="C83" s="163">
        <v>53072.342600000004</v>
      </c>
      <c r="D83" s="163" t="s">
        <v>268</v>
      </c>
      <c r="E83" s="101">
        <f t="shared" si="8"/>
        <v>4543.4930051730917</v>
      </c>
      <c r="F83" s="101">
        <f t="shared" si="9"/>
        <v>4543.5</v>
      </c>
      <c r="G83" s="101">
        <f t="shared" si="14"/>
        <v>-2.6339999967603944E-3</v>
      </c>
      <c r="K83" s="101">
        <f t="shared" ref="K83:K89" si="16">G83</f>
        <v>-2.6339999967603944E-3</v>
      </c>
      <c r="P83" s="101">
        <f t="shared" ref="P83:P114" si="17">+D$11+D$12*F83+D$13*F83^2</f>
        <v>-2.7108870322402983E-2</v>
      </c>
      <c r="Q83" s="158">
        <f t="shared" si="11"/>
        <v>38053.842600000004</v>
      </c>
      <c r="R83" s="101">
        <f t="shared" si="15"/>
        <v>5.9901927745702015E-4</v>
      </c>
      <c r="S83" s="129">
        <v>1</v>
      </c>
      <c r="T83" s="101">
        <f>VLOOKUP(C83,'Active 2'!C$21:E$166,3,FALSE)</f>
        <v>4543.4930051730917</v>
      </c>
      <c r="U83" s="198"/>
    </row>
    <row r="84" spans="1:22" ht="12.95" customHeight="1">
      <c r="A84" s="143" t="s">
        <v>361</v>
      </c>
      <c r="B84" s="141" t="s">
        <v>100</v>
      </c>
      <c r="C84" s="163">
        <v>53151.046300000002</v>
      </c>
      <c r="D84" s="163" t="s">
        <v>268</v>
      </c>
      <c r="E84" s="101">
        <f t="shared" si="8"/>
        <v>4752.4978489712194</v>
      </c>
      <c r="F84" s="101">
        <f t="shared" si="9"/>
        <v>4752.5</v>
      </c>
      <c r="G84" s="101">
        <f t="shared" si="14"/>
        <v>-8.1000000500353053E-4</v>
      </c>
      <c r="K84" s="101">
        <f t="shared" si="16"/>
        <v>-8.1000000500353053E-4</v>
      </c>
      <c r="P84" s="101">
        <f t="shared" si="17"/>
        <v>-2.8520818963018744E-2</v>
      </c>
      <c r="Q84" s="158">
        <f t="shared" si="11"/>
        <v>38132.546300000002</v>
      </c>
      <c r="R84" s="101">
        <f t="shared" si="15"/>
        <v>7.6788948732389544E-4</v>
      </c>
      <c r="S84" s="129">
        <v>1</v>
      </c>
      <c r="T84" s="101">
        <f>VLOOKUP(C84,'Active 2'!C$21:E$166,3,FALSE)</f>
        <v>4752.4978489712194</v>
      </c>
      <c r="U84" s="198"/>
    </row>
    <row r="85" spans="1:22" ht="12.95" customHeight="1">
      <c r="A85" s="48" t="s">
        <v>111</v>
      </c>
      <c r="B85" s="46" t="s">
        <v>97</v>
      </c>
      <c r="C85" s="47">
        <v>53458.882799999999</v>
      </c>
      <c r="D85" s="47">
        <v>2.0000000000000001E-4</v>
      </c>
      <c r="E85" s="101">
        <f t="shared" ref="E85:E116" si="18">+(C85-C$7)/C$8</f>
        <v>5569.98571291997</v>
      </c>
      <c r="F85" s="101">
        <f t="shared" ref="F85:F116" si="19">ROUND(2*E85,0)/2</f>
        <v>5570</v>
      </c>
      <c r="G85" s="101">
        <f t="shared" si="14"/>
        <v>-5.380000002332963E-3</v>
      </c>
      <c r="K85" s="101">
        <f t="shared" si="16"/>
        <v>-5.380000002332963E-3</v>
      </c>
      <c r="P85" s="101">
        <f t="shared" si="17"/>
        <v>-3.4173910804045415E-2</v>
      </c>
      <c r="Q85" s="158">
        <f t="shared" ref="Q85:Q116" si="20">+C85-15018.5</f>
        <v>38440.382799999999</v>
      </c>
      <c r="R85" s="101">
        <f t="shared" si="15"/>
        <v>8.2908929925697302E-4</v>
      </c>
      <c r="S85" s="129">
        <v>1</v>
      </c>
      <c r="T85" s="101">
        <f>VLOOKUP(C85,'Active 2'!C$21:E$166,3,FALSE)</f>
        <v>5569.98571291997</v>
      </c>
      <c r="U85" s="198"/>
    </row>
    <row r="86" spans="1:22" ht="12.95" customHeight="1">
      <c r="A86" s="48" t="s">
        <v>110</v>
      </c>
      <c r="B86" s="46" t="s">
        <v>97</v>
      </c>
      <c r="C86" s="47">
        <v>53466.414100000002</v>
      </c>
      <c r="D86" s="47">
        <v>1E-4</v>
      </c>
      <c r="E86" s="101">
        <f t="shared" si="18"/>
        <v>5589.9857660317984</v>
      </c>
      <c r="F86" s="101">
        <f t="shared" si="19"/>
        <v>5590</v>
      </c>
      <c r="G86" s="101">
        <f t="shared" si="14"/>
        <v>-5.3600000028382055E-3</v>
      </c>
      <c r="K86" s="101">
        <f t="shared" si="16"/>
        <v>-5.3600000028382055E-3</v>
      </c>
      <c r="P86" s="101">
        <f t="shared" si="17"/>
        <v>-3.4314813146804291E-2</v>
      </c>
      <c r="Q86" s="158">
        <f t="shared" si="20"/>
        <v>38447.914100000002</v>
      </c>
      <c r="R86" s="101">
        <f t="shared" si="15"/>
        <v>8.3838120420199117E-4</v>
      </c>
      <c r="S86" s="129">
        <v>1</v>
      </c>
      <c r="T86" s="101">
        <f>VLOOKUP(C86,'Active 2'!C$21:E$166,3,FALSE)</f>
        <v>5589.9857660317984</v>
      </c>
      <c r="U86" s="198"/>
    </row>
    <row r="87" spans="1:22" ht="12.95" customHeight="1">
      <c r="A87" s="44" t="s">
        <v>214</v>
      </c>
      <c r="B87" s="45" t="s">
        <v>100</v>
      </c>
      <c r="C87" s="44">
        <v>53823.765800000001</v>
      </c>
      <c r="D87" s="44">
        <v>1E-4</v>
      </c>
      <c r="E87" s="101">
        <f t="shared" si="18"/>
        <v>6538.9657534974067</v>
      </c>
      <c r="F87" s="101">
        <f t="shared" si="19"/>
        <v>6539</v>
      </c>
      <c r="G87" s="101">
        <f t="shared" si="14"/>
        <v>-1.2896000000182539E-2</v>
      </c>
      <c r="K87" s="101">
        <f t="shared" si="16"/>
        <v>-1.2896000000182539E-2</v>
      </c>
      <c r="P87" s="101">
        <f t="shared" si="17"/>
        <v>-4.1143392295200781E-2</v>
      </c>
      <c r="Q87" s="158">
        <f t="shared" si="20"/>
        <v>38805.265800000001</v>
      </c>
      <c r="R87" s="101">
        <f t="shared" si="15"/>
        <v>7.9791517146865596E-4</v>
      </c>
      <c r="S87" s="129">
        <v>1</v>
      </c>
      <c r="T87" s="101">
        <f>VLOOKUP(C87,'Active 2'!C$21:E$166,3,FALSE)</f>
        <v>6538.9657534974067</v>
      </c>
      <c r="U87" s="198"/>
    </row>
    <row r="88" spans="1:22" ht="12.95" customHeight="1">
      <c r="A88" s="44" t="s">
        <v>214</v>
      </c>
      <c r="B88" s="45" t="s">
        <v>100</v>
      </c>
      <c r="C88" s="44">
        <v>53835.810700000002</v>
      </c>
      <c r="D88" s="44">
        <v>8.0000000000000004E-4</v>
      </c>
      <c r="E88" s="101">
        <f t="shared" si="18"/>
        <v>6570.952082514521</v>
      </c>
      <c r="F88" s="101">
        <f t="shared" si="19"/>
        <v>6571</v>
      </c>
      <c r="G88" s="101">
        <f t="shared" si="14"/>
        <v>-1.8044000004010741E-2</v>
      </c>
      <c r="K88" s="101">
        <f t="shared" si="16"/>
        <v>-1.8044000004010741E-2</v>
      </c>
      <c r="P88" s="101">
        <f t="shared" si="17"/>
        <v>-4.137852351022428E-2</v>
      </c>
      <c r="Q88" s="158">
        <f t="shared" si="20"/>
        <v>38817.310700000002</v>
      </c>
      <c r="R88" s="101">
        <f t="shared" si="15"/>
        <v>5.4449998726203216E-4</v>
      </c>
      <c r="S88" s="129">
        <v>1</v>
      </c>
      <c r="T88" s="101">
        <f>VLOOKUP(C88,'Active 2'!C$21:E$166,3,FALSE)</f>
        <v>6570.952082514521</v>
      </c>
      <c r="U88" s="198"/>
    </row>
    <row r="89" spans="1:22" ht="12.95" customHeight="1">
      <c r="A89" s="44" t="s">
        <v>214</v>
      </c>
      <c r="B89" s="45" t="s">
        <v>100</v>
      </c>
      <c r="C89" s="44">
        <v>53875.729899999998</v>
      </c>
      <c r="D89" s="44">
        <v>2.0000000000000001E-4</v>
      </c>
      <c r="E89" s="101">
        <f t="shared" si="18"/>
        <v>6676.9611540136466</v>
      </c>
      <c r="F89" s="101">
        <f t="shared" si="19"/>
        <v>6677</v>
      </c>
      <c r="G89" s="101">
        <f t="shared" si="14"/>
        <v>-1.4628000004449859E-2</v>
      </c>
      <c r="K89" s="101">
        <f t="shared" si="16"/>
        <v>-1.4628000004449859E-2</v>
      </c>
      <c r="P89" s="101">
        <f t="shared" si="17"/>
        <v>-4.2159666625719745E-2</v>
      </c>
      <c r="Q89" s="158">
        <f t="shared" si="20"/>
        <v>38857.229899999998</v>
      </c>
      <c r="R89" s="101">
        <f t="shared" si="15"/>
        <v>7.5799266694474637E-4</v>
      </c>
      <c r="S89" s="129">
        <v>1</v>
      </c>
      <c r="T89" s="101">
        <f>VLOOKUP(C89,'Active 2'!C$21:E$166,3,FALSE)</f>
        <v>6676.9611540136466</v>
      </c>
      <c r="U89" s="198"/>
    </row>
    <row r="90" spans="1:22" ht="12.95" customHeight="1">
      <c r="A90" s="48" t="s">
        <v>114</v>
      </c>
      <c r="B90" s="164"/>
      <c r="C90" s="44">
        <v>53919.4113</v>
      </c>
      <c r="D90" s="44">
        <v>1E-3</v>
      </c>
      <c r="E90" s="101">
        <f t="shared" si="18"/>
        <v>6792.9610902794639</v>
      </c>
      <c r="F90" s="101">
        <f t="shared" si="19"/>
        <v>6793</v>
      </c>
      <c r="G90" s="101">
        <f t="shared" si="14"/>
        <v>-1.465200000529876E-2</v>
      </c>
      <c r="J90" s="101">
        <f>G90</f>
        <v>-1.465200000529876E-2</v>
      </c>
      <c r="P90" s="101">
        <f t="shared" si="17"/>
        <v>-4.301850043091076E-2</v>
      </c>
      <c r="Q90" s="158">
        <f t="shared" si="20"/>
        <v>38900.9113</v>
      </c>
      <c r="R90" s="101">
        <f t="shared" si="15"/>
        <v>8.0465834639624576E-4</v>
      </c>
      <c r="S90" s="129">
        <v>1</v>
      </c>
      <c r="T90" s="101">
        <f>VLOOKUP(C90,'Active 2'!C$21:E$166,3,FALSE)</f>
        <v>6792.9610902794639</v>
      </c>
      <c r="U90" s="198"/>
    </row>
    <row r="91" spans="1:22" ht="12.95" customHeight="1">
      <c r="A91" s="48" t="s">
        <v>114</v>
      </c>
      <c r="B91" s="164"/>
      <c r="C91" s="44">
        <v>53931.459799999997</v>
      </c>
      <c r="D91" s="44">
        <v>2.3999999999999998E-3</v>
      </c>
      <c r="E91" s="101">
        <f t="shared" si="18"/>
        <v>6824.9569794244626</v>
      </c>
      <c r="F91" s="101">
        <f t="shared" si="19"/>
        <v>6825</v>
      </c>
      <c r="G91" s="101">
        <f t="shared" si="14"/>
        <v>-1.6200000005483162E-2</v>
      </c>
      <c r="J91" s="101">
        <f>G91</f>
        <v>-1.6200000005483162E-2</v>
      </c>
      <c r="P91" s="101">
        <f t="shared" si="17"/>
        <v>-4.3256155355184268E-2</v>
      </c>
      <c r="Q91" s="158">
        <f t="shared" si="20"/>
        <v>38912.959799999997</v>
      </c>
      <c r="R91" s="101">
        <f t="shared" si="15"/>
        <v>7.3203554230715981E-4</v>
      </c>
      <c r="S91" s="129">
        <v>1</v>
      </c>
      <c r="T91" s="101">
        <f>VLOOKUP(C91,'Active 2'!C$21:E$166,3,FALSE)</f>
        <v>6824.9569794244626</v>
      </c>
      <c r="U91" s="198"/>
    </row>
    <row r="92" spans="1:22" ht="12.95" customHeight="1">
      <c r="A92" s="87" t="s">
        <v>614</v>
      </c>
      <c r="B92" s="88" t="s">
        <v>97</v>
      </c>
      <c r="C92" s="87">
        <v>54198.813999999998</v>
      </c>
      <c r="D92" s="87">
        <v>2.0000000000000001E-4</v>
      </c>
      <c r="E92" s="101">
        <f t="shared" si="18"/>
        <v>7534.9404085361184</v>
      </c>
      <c r="F92" s="101">
        <f t="shared" si="19"/>
        <v>7535</v>
      </c>
      <c r="G92" s="101">
        <f t="shared" si="14"/>
        <v>-2.244000000791857E-2</v>
      </c>
      <c r="K92" s="101">
        <f>G92</f>
        <v>-2.244000000791857E-2</v>
      </c>
      <c r="P92" s="101">
        <f t="shared" si="17"/>
        <v>-4.8610911666334619E-2</v>
      </c>
      <c r="Q92" s="158">
        <f t="shared" si="20"/>
        <v>39180.313999999998</v>
      </c>
      <c r="R92" s="101">
        <f t="shared" si="15"/>
        <v>6.849166170326171E-4</v>
      </c>
      <c r="S92" s="129">
        <v>1</v>
      </c>
      <c r="T92" s="101">
        <f>VLOOKUP(C92,'Active 2'!C$21:E$166,3,FALSE)</f>
        <v>7534.9404085361184</v>
      </c>
      <c r="U92" s="198"/>
    </row>
    <row r="93" spans="1:22" ht="12.95" customHeight="1">
      <c r="A93" s="44" t="s">
        <v>116</v>
      </c>
      <c r="B93" s="46"/>
      <c r="C93" s="44">
        <v>54201.450199999999</v>
      </c>
      <c r="D93" s="44">
        <v>1.6000000000000001E-3</v>
      </c>
      <c r="E93" s="101">
        <f t="shared" si="18"/>
        <v>7541.941077745073</v>
      </c>
      <c r="F93" s="101">
        <f t="shared" si="19"/>
        <v>7542</v>
      </c>
      <c r="G93" s="101">
        <f t="shared" si="14"/>
        <v>-2.2188000002643093E-2</v>
      </c>
      <c r="J93" s="101">
        <f>G93</f>
        <v>-2.2188000002643093E-2</v>
      </c>
      <c r="P93" s="101">
        <f t="shared" si="17"/>
        <v>-4.8664484227437403E-2</v>
      </c>
      <c r="Q93" s="158">
        <f t="shared" si="20"/>
        <v>39182.950199999999</v>
      </c>
      <c r="R93" s="101">
        <f t="shared" si="15"/>
        <v>7.0100421690578194E-4</v>
      </c>
      <c r="S93" s="129">
        <v>1</v>
      </c>
      <c r="T93" s="101">
        <f>VLOOKUP(C93,'Active 2'!C$21:E$166,3,FALSE)</f>
        <v>7541.941077745073</v>
      </c>
      <c r="U93" s="198"/>
    </row>
    <row r="94" spans="1:22" ht="12.95" customHeight="1">
      <c r="A94" s="44" t="s">
        <v>116</v>
      </c>
      <c r="B94" s="46"/>
      <c r="C94" s="44">
        <v>54201.634299999998</v>
      </c>
      <c r="D94" s="44">
        <v>1.6999999999999999E-3</v>
      </c>
      <c r="E94" s="101">
        <f t="shared" si="18"/>
        <v>7542.4299720631661</v>
      </c>
      <c r="F94" s="101">
        <f t="shared" si="19"/>
        <v>7542.5</v>
      </c>
      <c r="G94" s="101">
        <f t="shared" si="14"/>
        <v>-2.6370000006863847E-2</v>
      </c>
      <c r="J94" s="101">
        <f>G94</f>
        <v>-2.6370000006863847E-2</v>
      </c>
      <c r="P94" s="101">
        <f t="shared" si="17"/>
        <v>-4.8668311421124238E-2</v>
      </c>
      <c r="Q94" s="158">
        <f t="shared" si="20"/>
        <v>39183.134299999998</v>
      </c>
      <c r="R94" s="101">
        <f t="shared" si="15"/>
        <v>4.9721469192733525E-4</v>
      </c>
      <c r="S94" s="129">
        <v>1</v>
      </c>
      <c r="T94" s="101">
        <f>VLOOKUP(C94,'Active 2'!C$21:E$166,3,FALSE)</f>
        <v>7542.4299720631661</v>
      </c>
      <c r="U94" s="198"/>
    </row>
    <row r="95" spans="1:22" ht="12.95" customHeight="1">
      <c r="A95" s="47" t="s">
        <v>121</v>
      </c>
      <c r="B95" s="46" t="s">
        <v>97</v>
      </c>
      <c r="C95" s="47">
        <v>54224.415399999998</v>
      </c>
      <c r="D95" s="47">
        <v>2.0000000000000001E-4</v>
      </c>
      <c r="E95" s="101">
        <f t="shared" si="18"/>
        <v>7602.9272580490815</v>
      </c>
      <c r="F95" s="101">
        <f t="shared" si="19"/>
        <v>7603</v>
      </c>
      <c r="G95" s="101">
        <f t="shared" si="14"/>
        <v>-2.7392000003601424E-2</v>
      </c>
      <c r="K95" s="101">
        <f>G95</f>
        <v>-2.7392000003601424E-2</v>
      </c>
      <c r="P95" s="101">
        <f t="shared" si="17"/>
        <v>-4.9131974799466092E-2</v>
      </c>
      <c r="Q95" s="158">
        <f t="shared" si="20"/>
        <v>39205.915399999998</v>
      </c>
      <c r="R95" s="101">
        <f t="shared" si="15"/>
        <v>4.7262650412483099E-4</v>
      </c>
      <c r="S95" s="129">
        <v>1</v>
      </c>
      <c r="T95" s="101">
        <f>VLOOKUP(C95,'Active 2'!C$21:E$166,3,FALSE)</f>
        <v>7602.9272580490815</v>
      </c>
      <c r="U95" s="198"/>
    </row>
    <row r="96" spans="1:22" ht="12.95" customHeight="1">
      <c r="A96" s="44" t="s">
        <v>122</v>
      </c>
      <c r="B96" s="45" t="s">
        <v>97</v>
      </c>
      <c r="C96" s="44">
        <v>54245.50477</v>
      </c>
      <c r="D96" s="44">
        <v>2.0000000000000001E-4</v>
      </c>
      <c r="E96" s="101">
        <f t="shared" si="18"/>
        <v>7658.9320009347566</v>
      </c>
      <c r="F96" s="101">
        <f t="shared" si="19"/>
        <v>7659</v>
      </c>
      <c r="G96" s="101">
        <f t="shared" si="14"/>
        <v>-2.5606000002881046E-2</v>
      </c>
      <c r="K96" s="101">
        <f>G96</f>
        <v>-2.5606000002881046E-2</v>
      </c>
      <c r="P96" s="101">
        <f t="shared" si="17"/>
        <v>-4.956216365614214E-2</v>
      </c>
      <c r="Q96" s="158">
        <f t="shared" si="20"/>
        <v>39227.00477</v>
      </c>
      <c r="R96" s="101">
        <f t="shared" si="15"/>
        <v>5.7389777698182791E-4</v>
      </c>
      <c r="S96" s="129">
        <v>1</v>
      </c>
      <c r="T96" s="101">
        <f>VLOOKUP(C96,'Active 2'!C$21:E$166,3,FALSE)</f>
        <v>7658.9320009347566</v>
      </c>
      <c r="U96" s="198"/>
    </row>
    <row r="97" spans="1:21" ht="12.95" customHeight="1">
      <c r="A97" s="48" t="s">
        <v>259</v>
      </c>
      <c r="B97" s="45" t="s">
        <v>97</v>
      </c>
      <c r="C97" s="44">
        <v>54245.504800000002</v>
      </c>
      <c r="D97" s="44"/>
      <c r="E97" s="101">
        <f t="shared" si="18"/>
        <v>7658.9320806024971</v>
      </c>
      <c r="F97" s="101">
        <f t="shared" si="19"/>
        <v>7659</v>
      </c>
      <c r="G97" s="101">
        <f t="shared" si="14"/>
        <v>-2.5576000000000931E-2</v>
      </c>
      <c r="K97" s="101">
        <f>G97</f>
        <v>-2.5576000000000931E-2</v>
      </c>
      <c r="P97" s="101">
        <f t="shared" si="17"/>
        <v>-4.956216365614214E-2</v>
      </c>
      <c r="Q97" s="158">
        <f t="shared" si="20"/>
        <v>39227.004800000002</v>
      </c>
      <c r="R97" s="101">
        <f t="shared" si="15"/>
        <v>5.7533604693918937E-4</v>
      </c>
      <c r="S97" s="129">
        <v>1</v>
      </c>
      <c r="T97" s="101">
        <f>VLOOKUP(C97,'Active 2'!C$21:E$166,3,FALSE)</f>
        <v>7658.9320806024971</v>
      </c>
      <c r="U97" s="198"/>
    </row>
    <row r="98" spans="1:21" ht="12.95" customHeight="1">
      <c r="A98" s="44" t="s">
        <v>122</v>
      </c>
      <c r="B98" s="45" t="s">
        <v>97</v>
      </c>
      <c r="C98" s="44">
        <v>54245.505069999999</v>
      </c>
      <c r="D98" s="44">
        <v>2.0000000000000001E-4</v>
      </c>
      <c r="E98" s="101">
        <f t="shared" si="18"/>
        <v>7658.9327976120803</v>
      </c>
      <c r="F98" s="101">
        <f t="shared" si="19"/>
        <v>7659</v>
      </c>
      <c r="G98" s="101">
        <f t="shared" si="14"/>
        <v>-2.5306000003183726E-2</v>
      </c>
      <c r="K98" s="101">
        <f>G98</f>
        <v>-2.5306000003183726E-2</v>
      </c>
      <c r="P98" s="101">
        <f t="shared" si="17"/>
        <v>-4.956216365614214E-2</v>
      </c>
      <c r="Q98" s="158">
        <f t="shared" si="20"/>
        <v>39227.005069999999</v>
      </c>
      <c r="R98" s="101">
        <f t="shared" si="15"/>
        <v>5.8836147515910089E-4</v>
      </c>
      <c r="S98" s="129">
        <v>1</v>
      </c>
      <c r="T98" s="101">
        <f>VLOOKUP(C98,'Active 2'!C$21:E$166,3,FALSE)</f>
        <v>7658.9327976120803</v>
      </c>
      <c r="U98" s="198"/>
    </row>
    <row r="99" spans="1:21" ht="12.95" customHeight="1">
      <c r="A99" s="48" t="s">
        <v>259</v>
      </c>
      <c r="B99" s="45" t="s">
        <v>97</v>
      </c>
      <c r="C99" s="44">
        <v>54245.505100000002</v>
      </c>
      <c r="D99" s="44"/>
      <c r="E99" s="101">
        <f t="shared" si="18"/>
        <v>7658.9328772798208</v>
      </c>
      <c r="F99" s="101">
        <f t="shared" si="19"/>
        <v>7659</v>
      </c>
      <c r="G99" s="101">
        <f t="shared" si="14"/>
        <v>-2.5276000000303611E-2</v>
      </c>
      <c r="K99" s="101">
        <f>G99</f>
        <v>-2.5276000000303611E-2</v>
      </c>
      <c r="P99" s="101">
        <f t="shared" si="17"/>
        <v>-4.956216365614214E-2</v>
      </c>
      <c r="Q99" s="158">
        <f t="shared" si="20"/>
        <v>39227.005100000002</v>
      </c>
      <c r="R99" s="101">
        <f t="shared" si="15"/>
        <v>5.8981774511817221E-4</v>
      </c>
      <c r="S99" s="129">
        <v>1</v>
      </c>
      <c r="T99" s="101">
        <f>VLOOKUP(C99,'Active 2'!C$21:E$166,3,FALSE)</f>
        <v>7658.9328772798208</v>
      </c>
      <c r="U99" s="198"/>
    </row>
    <row r="100" spans="1:21" ht="12.95" customHeight="1">
      <c r="A100" s="44" t="s">
        <v>116</v>
      </c>
      <c r="B100" s="46"/>
      <c r="C100" s="44">
        <v>54259.438699999999</v>
      </c>
      <c r="D100" s="44">
        <v>8.9999999999999998E-4</v>
      </c>
      <c r="E100" s="101">
        <f t="shared" si="18"/>
        <v>7695.9348211724837</v>
      </c>
      <c r="F100" s="101">
        <f t="shared" si="19"/>
        <v>7696</v>
      </c>
      <c r="G100" s="101">
        <f t="shared" si="14"/>
        <v>-2.4544000007153954E-2</v>
      </c>
      <c r="J100" s="101">
        <f>G100</f>
        <v>-2.4544000007153954E-2</v>
      </c>
      <c r="O100" s="101">
        <f t="shared" ref="O100:O131" ca="1" si="21">+C$11+C$12*$F100</f>
        <v>-4.8935453006874206E-2</v>
      </c>
      <c r="P100" s="101">
        <f t="shared" si="17"/>
        <v>-4.9846929787197375E-2</v>
      </c>
      <c r="Q100" s="158">
        <f t="shared" si="20"/>
        <v>39240.938699999999</v>
      </c>
      <c r="R100" s="101">
        <f t="shared" si="15"/>
        <v>6.4023825545380818E-4</v>
      </c>
      <c r="S100" s="129">
        <v>1</v>
      </c>
      <c r="T100" s="101">
        <f>VLOOKUP(C100,'Active 2'!C$21:E$166,3,FALSE)</f>
        <v>7695.9348211724837</v>
      </c>
      <c r="U100" s="198"/>
    </row>
    <row r="101" spans="1:21" ht="12.95" customHeight="1">
      <c r="A101" s="47" t="s">
        <v>121</v>
      </c>
      <c r="B101" s="46" t="s">
        <v>100</v>
      </c>
      <c r="C101" s="47">
        <v>54298.411599999999</v>
      </c>
      <c r="D101" s="47">
        <v>2.0000000000000001E-4</v>
      </c>
      <c r="E101" s="101">
        <f t="shared" si="18"/>
        <v>7799.4309068312314</v>
      </c>
      <c r="F101" s="101">
        <f t="shared" si="19"/>
        <v>7799.5</v>
      </c>
      <c r="G101" s="101">
        <f t="shared" si="14"/>
        <v>-2.6018000004114583E-2</v>
      </c>
      <c r="K101" s="101">
        <f t="shared" ref="K101:K106" si="22">G101</f>
        <v>-2.6018000004114583E-2</v>
      </c>
      <c r="O101" s="101">
        <f t="shared" ca="1" si="21"/>
        <v>-4.9426698636661832E-2</v>
      </c>
      <c r="P101" s="101">
        <f t="shared" si="17"/>
        <v>-5.0645762891562002E-2</v>
      </c>
      <c r="Q101" s="158">
        <f t="shared" si="20"/>
        <v>39279.911599999999</v>
      </c>
      <c r="R101" s="101">
        <f t="shared" si="15"/>
        <v>6.0652670484033239E-4</v>
      </c>
      <c r="S101" s="129">
        <v>1</v>
      </c>
      <c r="T101" s="101">
        <f>VLOOKUP(C101,'Active 2'!C$21:E$166,3,FALSE)</f>
        <v>7799.4309068312314</v>
      </c>
      <c r="U101" s="198"/>
    </row>
    <row r="102" spans="1:21" ht="12.95" customHeight="1">
      <c r="A102" s="47" t="s">
        <v>121</v>
      </c>
      <c r="B102" s="46" t="s">
        <v>97</v>
      </c>
      <c r="C102" s="47">
        <v>54300.482100000001</v>
      </c>
      <c r="D102" s="47">
        <v>1E-3</v>
      </c>
      <c r="E102" s="101">
        <f t="shared" si="18"/>
        <v>7804.9293081654041</v>
      </c>
      <c r="F102" s="101">
        <f t="shared" si="19"/>
        <v>7805</v>
      </c>
      <c r="G102" s="101">
        <f t="shared" si="14"/>
        <v>-2.6620000004186295E-2</v>
      </c>
      <c r="K102" s="101">
        <f t="shared" si="22"/>
        <v>-2.6620000004186295E-2</v>
      </c>
      <c r="O102" s="101">
        <f t="shared" ca="1" si="21"/>
        <v>-4.9452803476892092E-2</v>
      </c>
      <c r="P102" s="101">
        <f t="shared" si="17"/>
        <v>-5.0688306031003348E-2</v>
      </c>
      <c r="Q102" s="158">
        <f t="shared" si="20"/>
        <v>39281.982100000001</v>
      </c>
      <c r="R102" s="101">
        <f t="shared" si="15"/>
        <v>5.7928335500051812E-4</v>
      </c>
      <c r="S102" s="129">
        <v>1</v>
      </c>
      <c r="T102" s="101">
        <f>VLOOKUP(C102,'Active 2'!C$21:E$166,3,FALSE)</f>
        <v>7804.9293081654041</v>
      </c>
      <c r="U102" s="198"/>
    </row>
    <row r="103" spans="1:21" ht="12.95" customHeight="1">
      <c r="A103" s="47" t="s">
        <v>121</v>
      </c>
      <c r="B103" s="46" t="s">
        <v>97</v>
      </c>
      <c r="C103" s="47">
        <v>54308.389199999998</v>
      </c>
      <c r="D103" s="47">
        <v>2.0000000000000001E-4</v>
      </c>
      <c r="E103" s="101">
        <f t="shared" si="18"/>
        <v>7825.9273324056312</v>
      </c>
      <c r="F103" s="101">
        <f t="shared" si="19"/>
        <v>7826</v>
      </c>
      <c r="G103" s="101">
        <f t="shared" si="14"/>
        <v>-2.7364000008674338E-2</v>
      </c>
      <c r="K103" s="101">
        <f t="shared" si="22"/>
        <v>-2.7364000008674338E-2</v>
      </c>
      <c r="O103" s="101">
        <f t="shared" ca="1" si="21"/>
        <v>-4.9552476503225813E-2</v>
      </c>
      <c r="P103" s="101">
        <f t="shared" si="17"/>
        <v>-5.0850829867942052E-2</v>
      </c>
      <c r="Q103" s="158">
        <f t="shared" si="20"/>
        <v>39289.889199999998</v>
      </c>
      <c r="R103" s="101">
        <f t="shared" si="15"/>
        <v>5.516311768381894E-4</v>
      </c>
      <c r="S103" s="129">
        <v>1</v>
      </c>
      <c r="T103" s="101">
        <f>VLOOKUP(C103,'Active 2'!C$21:E$166,3,FALSE)</f>
        <v>7825.9273324056312</v>
      </c>
      <c r="U103" s="198"/>
    </row>
    <row r="104" spans="1:21" ht="12.95" customHeight="1">
      <c r="A104" s="47" t="s">
        <v>121</v>
      </c>
      <c r="B104" s="46" t="s">
        <v>100</v>
      </c>
      <c r="C104" s="47">
        <v>54500.620199999998</v>
      </c>
      <c r="D104" s="47">
        <v>2.9999999999999997E-4</v>
      </c>
      <c r="E104" s="101">
        <f t="shared" si="18"/>
        <v>8336.4142615863275</v>
      </c>
      <c r="F104" s="101">
        <f t="shared" si="19"/>
        <v>8336.5</v>
      </c>
      <c r="G104" s="101">
        <f t="shared" si="14"/>
        <v>-3.2286000008753035E-2</v>
      </c>
      <c r="K104" s="101">
        <f t="shared" si="22"/>
        <v>-3.2286000008753035E-2</v>
      </c>
      <c r="O104" s="101">
        <f t="shared" ca="1" si="21"/>
        <v>-5.1975480310052696E-2</v>
      </c>
      <c r="P104" s="101">
        <f t="shared" si="17"/>
        <v>-5.4843830470540061E-2</v>
      </c>
      <c r="Q104" s="158">
        <f t="shared" si="20"/>
        <v>39482.120199999998</v>
      </c>
      <c r="R104" s="101">
        <f t="shared" si="15"/>
        <v>5.0885571514272673E-4</v>
      </c>
      <c r="S104" s="129">
        <v>1</v>
      </c>
      <c r="T104" s="101">
        <f>VLOOKUP(C104,'Active 2'!C$21:E$166,3,FALSE)</f>
        <v>8336.4142615863275</v>
      </c>
      <c r="U104" s="198"/>
    </row>
    <row r="105" spans="1:21" ht="12.95" customHeight="1">
      <c r="A105" s="47" t="s">
        <v>121</v>
      </c>
      <c r="B105" s="46" t="s">
        <v>97</v>
      </c>
      <c r="C105" s="47">
        <v>54504.574399999998</v>
      </c>
      <c r="D105" s="47">
        <v>8.0000000000000004E-4</v>
      </c>
      <c r="E105" s="101">
        <f t="shared" si="18"/>
        <v>8346.9149998406483</v>
      </c>
      <c r="F105" s="101">
        <f t="shared" si="19"/>
        <v>8347</v>
      </c>
      <c r="G105" s="101">
        <f t="shared" si="14"/>
        <v>-3.2008000009227544E-2</v>
      </c>
      <c r="K105" s="101">
        <f t="shared" si="22"/>
        <v>-3.2008000009227544E-2</v>
      </c>
      <c r="O105" s="101">
        <f t="shared" ca="1" si="21"/>
        <v>-5.2025316823219557E-2</v>
      </c>
      <c r="P105" s="101">
        <f t="shared" si="17"/>
        <v>-5.4926808071947969E-2</v>
      </c>
      <c r="Q105" s="158">
        <f t="shared" si="20"/>
        <v>39486.074399999998</v>
      </c>
      <c r="R105" s="101">
        <f t="shared" si="15"/>
        <v>5.2527176301581872E-4</v>
      </c>
      <c r="S105" s="129">
        <v>1</v>
      </c>
      <c r="T105" s="101">
        <f>VLOOKUP(C105,'Active 2'!C$21:E$166,3,FALSE)</f>
        <v>8346.9149998406483</v>
      </c>
      <c r="U105" s="198"/>
    </row>
    <row r="106" spans="1:21" ht="12.95" customHeight="1">
      <c r="A106" s="47" t="s">
        <v>121</v>
      </c>
      <c r="B106" s="46" t="s">
        <v>97</v>
      </c>
      <c r="C106" s="47">
        <v>54513.612399999998</v>
      </c>
      <c r="D106" s="47">
        <v>5.9999999999999995E-4</v>
      </c>
      <c r="E106" s="101">
        <f t="shared" si="18"/>
        <v>8370.9162320349114</v>
      </c>
      <c r="F106" s="101">
        <f t="shared" si="19"/>
        <v>8371</v>
      </c>
      <c r="G106" s="101">
        <f t="shared" si="14"/>
        <v>-3.1544000004942063E-2</v>
      </c>
      <c r="K106" s="101">
        <f t="shared" si="22"/>
        <v>-3.1544000004942063E-2</v>
      </c>
      <c r="O106" s="101">
        <f t="shared" ca="1" si="21"/>
        <v>-5.2139228853315241E-2</v>
      </c>
      <c r="P106" s="101">
        <f t="shared" si="17"/>
        <v>-5.5116599706110339E-2</v>
      </c>
      <c r="Q106" s="158">
        <f t="shared" si="20"/>
        <v>39495.112399999998</v>
      </c>
      <c r="R106" s="101">
        <f t="shared" si="15"/>
        <v>5.5566745667151867E-4</v>
      </c>
      <c r="S106" s="129">
        <v>1</v>
      </c>
      <c r="T106" s="101">
        <f>VLOOKUP(C106,'Active 2'!C$21:E$166,3,FALSE)</f>
        <v>8370.9162320349114</v>
      </c>
      <c r="U106" s="198"/>
    </row>
    <row r="107" spans="1:21" ht="12.95" customHeight="1">
      <c r="A107" s="143" t="s">
        <v>460</v>
      </c>
      <c r="B107" s="141" t="s">
        <v>100</v>
      </c>
      <c r="C107" s="163">
        <v>54560.129000000001</v>
      </c>
      <c r="D107" s="163" t="s">
        <v>268</v>
      </c>
      <c r="E107" s="101">
        <f t="shared" si="18"/>
        <v>8494.4453001348957</v>
      </c>
      <c r="F107" s="101">
        <f t="shared" si="19"/>
        <v>8494.5</v>
      </c>
      <c r="O107" s="101">
        <f t="shared" ca="1" si="21"/>
        <v>-5.2725401174849265E-2</v>
      </c>
      <c r="P107" s="101">
        <f t="shared" si="17"/>
        <v>-5.6096063857443007E-2</v>
      </c>
      <c r="Q107" s="158">
        <f t="shared" si="20"/>
        <v>39541.629000000001</v>
      </c>
      <c r="R107" s="101">
        <f>+(P107-U107)^2</f>
        <v>1.2601125374288728E-3</v>
      </c>
      <c r="S107" s="129">
        <v>0</v>
      </c>
      <c r="T107" s="101">
        <f>VLOOKUP(C107,'Active 2'!C$21:E$166,3,FALSE)</f>
        <v>8494.4453001348957</v>
      </c>
      <c r="U107" s="198">
        <f>+C107-(C$7+F107*C$8)</f>
        <v>-2.0598000002792105E-2</v>
      </c>
    </row>
    <row r="108" spans="1:21" ht="12.95" customHeight="1">
      <c r="A108" s="143" t="s">
        <v>460</v>
      </c>
      <c r="B108" s="141" t="s">
        <v>100</v>
      </c>
      <c r="C108" s="163">
        <v>54564.258800000003</v>
      </c>
      <c r="D108" s="163" t="s">
        <v>268</v>
      </c>
      <c r="E108" s="101">
        <f t="shared" si="18"/>
        <v>8505.4123601831288</v>
      </c>
      <c r="F108" s="101">
        <f t="shared" si="19"/>
        <v>8505.5</v>
      </c>
      <c r="G108" s="101">
        <f t="shared" ref="G108:G139" si="23">+C108-(C$7+F108*C$8)</f>
        <v>-3.3002000003762078E-2</v>
      </c>
      <c r="K108" s="101">
        <f>G108</f>
        <v>-3.3002000003762078E-2</v>
      </c>
      <c r="O108" s="101">
        <f t="shared" ca="1" si="21"/>
        <v>-5.2777610855309784E-2</v>
      </c>
      <c r="P108" s="101">
        <f t="shared" si="17"/>
        <v>-5.6183533268636371E-2</v>
      </c>
      <c r="Q108" s="158">
        <f t="shared" si="20"/>
        <v>39545.758800000003</v>
      </c>
      <c r="R108" s="101">
        <f t="shared" ref="R108:R139" si="24">+(P108-G108)^2</f>
        <v>5.3738348451047341E-4</v>
      </c>
      <c r="S108" s="129">
        <v>1</v>
      </c>
      <c r="T108" s="101">
        <f>VLOOKUP(C108,'Active 2'!C$21:E$166,3,FALSE)</f>
        <v>8505.4123601831288</v>
      </c>
      <c r="U108" s="198"/>
    </row>
    <row r="109" spans="1:21" ht="12.95" customHeight="1">
      <c r="A109" s="44" t="s">
        <v>119</v>
      </c>
      <c r="B109" s="45" t="s">
        <v>97</v>
      </c>
      <c r="C109" s="44">
        <v>54604.361400000002</v>
      </c>
      <c r="D109" s="44">
        <v>1E-4</v>
      </c>
      <c r="E109" s="101">
        <f t="shared" si="18"/>
        <v>8611.9084670865977</v>
      </c>
      <c r="F109" s="101">
        <f t="shared" si="19"/>
        <v>8612</v>
      </c>
      <c r="G109" s="101">
        <f t="shared" si="23"/>
        <v>-3.4468000005290378E-2</v>
      </c>
      <c r="J109" s="101">
        <f>G109</f>
        <v>-3.4468000005290378E-2</v>
      </c>
      <c r="O109" s="101">
        <f t="shared" ca="1" si="21"/>
        <v>-5.3283095488859365E-2</v>
      </c>
      <c r="P109" s="101">
        <f t="shared" si="17"/>
        <v>-5.7032338937218409E-2</v>
      </c>
      <c r="Q109" s="158">
        <f t="shared" si="20"/>
        <v>39585.861400000002</v>
      </c>
      <c r="R109" s="101">
        <f t="shared" si="24"/>
        <v>5.0914939143492308E-4</v>
      </c>
      <c r="S109" s="129">
        <v>1</v>
      </c>
      <c r="T109" s="101">
        <f>VLOOKUP(C109,'Active 2'!C$21:E$166,3,FALSE)</f>
        <v>8611.9084670865977</v>
      </c>
      <c r="U109" s="198"/>
    </row>
    <row r="110" spans="1:21" ht="12.95" customHeight="1">
      <c r="A110" s="44" t="s">
        <v>119</v>
      </c>
      <c r="B110" s="45" t="s">
        <v>97</v>
      </c>
      <c r="C110" s="44">
        <v>54605.491000000002</v>
      </c>
      <c r="D110" s="44">
        <v>2.0000000000000001E-4</v>
      </c>
      <c r="E110" s="101">
        <f t="shared" si="18"/>
        <v>8614.9082227722192</v>
      </c>
      <c r="F110" s="101">
        <f t="shared" si="19"/>
        <v>8615</v>
      </c>
      <c r="G110" s="101">
        <f t="shared" si="23"/>
        <v>-3.4560000000055879E-2</v>
      </c>
      <c r="J110" s="101">
        <f>G110</f>
        <v>-3.4560000000055879E-2</v>
      </c>
      <c r="O110" s="101">
        <f t="shared" ca="1" si="21"/>
        <v>-5.3297334492621327E-2</v>
      </c>
      <c r="P110" s="101">
        <f t="shared" si="17"/>
        <v>-5.7056299954974479E-2</v>
      </c>
      <c r="Q110" s="158">
        <f t="shared" si="20"/>
        <v>39586.991000000002</v>
      </c>
      <c r="R110" s="101">
        <f t="shared" si="24"/>
        <v>5.0608351166167055E-4</v>
      </c>
      <c r="S110" s="129">
        <v>1</v>
      </c>
      <c r="T110" s="101">
        <f>VLOOKUP(C110,'Active 2'!C$21:E$166,3,FALSE)</f>
        <v>8614.9082227722192</v>
      </c>
      <c r="U110" s="198"/>
    </row>
    <row r="111" spans="1:21" ht="12.95" customHeight="1">
      <c r="A111" s="47" t="s">
        <v>121</v>
      </c>
      <c r="B111" s="46" t="s">
        <v>97</v>
      </c>
      <c r="C111" s="47">
        <v>54628.464999999997</v>
      </c>
      <c r="D111" s="47">
        <v>2.0000000000000001E-4</v>
      </c>
      <c r="E111" s="101">
        <f t="shared" si="18"/>
        <v>8675.9177722777349</v>
      </c>
      <c r="F111" s="101">
        <f t="shared" si="19"/>
        <v>8676</v>
      </c>
      <c r="G111" s="101">
        <f t="shared" si="23"/>
        <v>-3.096400000504218E-2</v>
      </c>
      <c r="K111" s="101">
        <f>G111</f>
        <v>-3.096400000504218E-2</v>
      </c>
      <c r="O111" s="101">
        <f t="shared" ca="1" si="21"/>
        <v>-5.3586860902447853E-2</v>
      </c>
      <c r="P111" s="101">
        <f t="shared" si="17"/>
        <v>-5.7544113403669134E-2</v>
      </c>
      <c r="Q111" s="158">
        <f t="shared" si="20"/>
        <v>39609.964999999997</v>
      </c>
      <c r="R111" s="101">
        <f t="shared" si="24"/>
        <v>7.0650242828386813E-4</v>
      </c>
      <c r="S111" s="129">
        <v>1</v>
      </c>
      <c r="T111" s="101">
        <f>VLOOKUP(C111,'Active 2'!C$21:E$166,3,FALSE)</f>
        <v>8675.9177722777349</v>
      </c>
      <c r="U111" s="198"/>
    </row>
    <row r="112" spans="1:21" ht="12.95" customHeight="1">
      <c r="A112" s="47" t="s">
        <v>121</v>
      </c>
      <c r="B112" s="46" t="s">
        <v>100</v>
      </c>
      <c r="C112" s="47">
        <v>54632.413699999997</v>
      </c>
      <c r="D112" s="47">
        <v>2.9999999999999997E-4</v>
      </c>
      <c r="E112" s="101">
        <f t="shared" si="18"/>
        <v>8686.4039047811093</v>
      </c>
      <c r="F112" s="101">
        <f t="shared" si="19"/>
        <v>8686.5</v>
      </c>
      <c r="G112" s="101">
        <f t="shared" si="23"/>
        <v>-3.6186000004818197E-2</v>
      </c>
      <c r="K112" s="101">
        <f>G112</f>
        <v>-3.6186000004818197E-2</v>
      </c>
      <c r="O112" s="101">
        <f t="shared" ca="1" si="21"/>
        <v>-5.3636697415614713E-2</v>
      </c>
      <c r="P112" s="101">
        <f t="shared" si="17"/>
        <v>-5.7628197844711515E-2</v>
      </c>
      <c r="Q112" s="158">
        <f t="shared" si="20"/>
        <v>39613.913699999997</v>
      </c>
      <c r="R112" s="101">
        <f t="shared" si="24"/>
        <v>4.5976784820512563E-4</v>
      </c>
      <c r="S112" s="129">
        <v>1</v>
      </c>
      <c r="T112" s="101">
        <f>VLOOKUP(C112,'Active 2'!C$21:E$166,3,FALSE)</f>
        <v>8686.4039047811093</v>
      </c>
      <c r="U112" s="198"/>
    </row>
    <row r="113" spans="1:21" ht="12.95" customHeight="1">
      <c r="A113" s="47" t="s">
        <v>121</v>
      </c>
      <c r="B113" s="46" t="s">
        <v>97</v>
      </c>
      <c r="C113" s="47">
        <v>54648.418400000002</v>
      </c>
      <c r="D113" s="47">
        <v>3.0000000000000001E-3</v>
      </c>
      <c r="E113" s="101">
        <f t="shared" si="18"/>
        <v>8728.9058433626124</v>
      </c>
      <c r="F113" s="101">
        <f t="shared" si="19"/>
        <v>8729</v>
      </c>
      <c r="G113" s="101">
        <f t="shared" si="23"/>
        <v>-3.5456000005069654E-2</v>
      </c>
      <c r="K113" s="101">
        <f>G113</f>
        <v>-3.5456000005069654E-2</v>
      </c>
      <c r="O113" s="101">
        <f t="shared" ca="1" si="21"/>
        <v>-5.3838416635575814E-2</v>
      </c>
      <c r="P113" s="101">
        <f t="shared" si="17"/>
        <v>-5.7968889325692947E-2</v>
      </c>
      <c r="Q113" s="158">
        <f t="shared" si="20"/>
        <v>39629.918400000002</v>
      </c>
      <c r="R113" s="101">
        <f t="shared" si="24"/>
        <v>5.0683018556263427E-4</v>
      </c>
      <c r="S113" s="129">
        <v>1</v>
      </c>
      <c r="T113" s="101">
        <f>VLOOKUP(C113,'Active 2'!C$21:E$166,3,FALSE)</f>
        <v>8728.9058433626124</v>
      </c>
      <c r="U113" s="198"/>
    </row>
    <row r="114" spans="1:21" ht="12.95" customHeight="1">
      <c r="A114" s="143" t="s">
        <v>491</v>
      </c>
      <c r="B114" s="141" t="s">
        <v>97</v>
      </c>
      <c r="C114" s="163">
        <v>54648.419399999999</v>
      </c>
      <c r="D114" s="163" t="s">
        <v>268</v>
      </c>
      <c r="E114" s="101">
        <f t="shared" si="18"/>
        <v>8728.9084989536841</v>
      </c>
      <c r="F114" s="101">
        <f t="shared" si="19"/>
        <v>8729</v>
      </c>
      <c r="G114" s="101">
        <f t="shared" si="23"/>
        <v>-3.4456000008503906E-2</v>
      </c>
      <c r="K114" s="101">
        <f>G114</f>
        <v>-3.4456000008503906E-2</v>
      </c>
      <c r="O114" s="101">
        <f t="shared" ca="1" si="21"/>
        <v>-5.3838416635575814E-2</v>
      </c>
      <c r="P114" s="101">
        <f t="shared" si="17"/>
        <v>-5.7968889325692947E-2</v>
      </c>
      <c r="Q114" s="158">
        <f t="shared" si="20"/>
        <v>39629.919399999999</v>
      </c>
      <c r="R114" s="101">
        <f t="shared" si="24"/>
        <v>5.5285596404238248E-4</v>
      </c>
      <c r="S114" s="129">
        <v>1</v>
      </c>
      <c r="T114" s="101">
        <f>VLOOKUP(C114,'Active 2'!C$21:E$166,3,FALSE)</f>
        <v>8728.9084989536841</v>
      </c>
      <c r="U114" s="198"/>
    </row>
    <row r="115" spans="1:21" ht="12.95" customHeight="1">
      <c r="A115" s="44" t="s">
        <v>119</v>
      </c>
      <c r="B115" s="45" t="s">
        <v>97</v>
      </c>
      <c r="C115" s="44">
        <v>54688.334499999997</v>
      </c>
      <c r="D115" s="44">
        <v>2.9999999999999997E-4</v>
      </c>
      <c r="E115" s="101">
        <f t="shared" si="18"/>
        <v>8834.9066825293794</v>
      </c>
      <c r="F115" s="101">
        <f t="shared" si="19"/>
        <v>8835</v>
      </c>
      <c r="G115" s="101">
        <f t="shared" si="23"/>
        <v>-3.514000000723172E-2</v>
      </c>
      <c r="J115" s="101">
        <f>G115</f>
        <v>-3.514000000723172E-2</v>
      </c>
      <c r="O115" s="101">
        <f t="shared" ca="1" si="21"/>
        <v>-5.4341528101831738E-2</v>
      </c>
      <c r="P115" s="101">
        <f t="shared" ref="P115:P146" si="25">+D$11+D$12*F115+D$13*F115^2</f>
        <v>-5.8821057717212244E-2</v>
      </c>
      <c r="Q115" s="158">
        <f t="shared" si="20"/>
        <v>39669.834499999997</v>
      </c>
      <c r="R115" s="101">
        <f t="shared" si="24"/>
        <v>5.6079249426342799E-4</v>
      </c>
      <c r="S115" s="129">
        <v>1</v>
      </c>
      <c r="T115" s="101">
        <f>VLOOKUP(C115,'Active 2'!C$21:E$166,3,FALSE)</f>
        <v>8834.9066825293794</v>
      </c>
      <c r="U115" s="198"/>
    </row>
    <row r="116" spans="1:21" ht="12.95" customHeight="1">
      <c r="A116" s="44" t="s">
        <v>211</v>
      </c>
      <c r="B116" s="45" t="s">
        <v>97</v>
      </c>
      <c r="C116" s="44">
        <v>54931.400199999996</v>
      </c>
      <c r="D116" s="44">
        <v>1E-4</v>
      </c>
      <c r="E116" s="101">
        <f t="shared" si="18"/>
        <v>9480.3897876589181</v>
      </c>
      <c r="F116" s="101">
        <f t="shared" si="19"/>
        <v>9480.5</v>
      </c>
      <c r="G116" s="101">
        <f t="shared" si="23"/>
        <v>-4.1502000007312745E-2</v>
      </c>
      <c r="J116" s="101">
        <f>G116</f>
        <v>-4.1502000007312745E-2</v>
      </c>
      <c r="O116" s="101">
        <f t="shared" ca="1" si="21"/>
        <v>-5.7405287077946829E-2</v>
      </c>
      <c r="P116" s="101">
        <f t="shared" si="25"/>
        <v>-6.4085751338679345E-2</v>
      </c>
      <c r="Q116" s="158">
        <f t="shared" si="20"/>
        <v>39912.900199999996</v>
      </c>
      <c r="R116" s="101">
        <f t="shared" si="24"/>
        <v>5.1002582419700264E-4</v>
      </c>
      <c r="S116" s="129">
        <v>1</v>
      </c>
      <c r="T116" s="101">
        <f>VLOOKUP(C116,'Active 2'!C$21:E$166,3,FALSE)</f>
        <v>9480.3897876589181</v>
      </c>
      <c r="U116" s="198"/>
    </row>
    <row r="117" spans="1:21" ht="12.95" customHeight="1">
      <c r="A117" s="44" t="s">
        <v>211</v>
      </c>
      <c r="B117" s="45" t="s">
        <v>97</v>
      </c>
      <c r="C117" s="44">
        <v>54931.587500000001</v>
      </c>
      <c r="D117" s="44">
        <v>1E-4</v>
      </c>
      <c r="E117" s="101">
        <f t="shared" ref="E117:E148" si="26">+(C117-C$7)/C$8</f>
        <v>9480.8871798684886</v>
      </c>
      <c r="F117" s="101">
        <f t="shared" ref="F117:F148" si="27">ROUND(2*E117,0)/2</f>
        <v>9481</v>
      </c>
      <c r="G117" s="101">
        <f t="shared" si="23"/>
        <v>-4.2484000005060807E-2</v>
      </c>
      <c r="J117" s="101">
        <f>G117</f>
        <v>-4.2484000005060807E-2</v>
      </c>
      <c r="O117" s="101">
        <f t="shared" ca="1" si="21"/>
        <v>-5.7407660245240487E-2</v>
      </c>
      <c r="P117" s="101">
        <f t="shared" si="25"/>
        <v>-6.4089879480347292E-2</v>
      </c>
      <c r="Q117" s="158">
        <f t="shared" ref="Q117:Q148" si="28">+C117-15018.5</f>
        <v>39913.087500000001</v>
      </c>
      <c r="R117" s="101">
        <f t="shared" si="24"/>
        <v>4.6681402790060578E-4</v>
      </c>
      <c r="S117" s="129">
        <v>1</v>
      </c>
      <c r="T117" s="101">
        <f>VLOOKUP(C117,'Active 2'!C$21:E$166,3,FALSE)</f>
        <v>9480.8871798684886</v>
      </c>
      <c r="U117" s="198"/>
    </row>
    <row r="118" spans="1:21" ht="12.95" customHeight="1">
      <c r="A118" s="44" t="s">
        <v>211</v>
      </c>
      <c r="B118" s="45" t="s">
        <v>97</v>
      </c>
      <c r="C118" s="44">
        <v>54958.512799999997</v>
      </c>
      <c r="D118" s="44">
        <v>2E-3</v>
      </c>
      <c r="E118" s="101">
        <f t="shared" si="26"/>
        <v>9552.3897664141896</v>
      </c>
      <c r="F118" s="101">
        <f t="shared" si="27"/>
        <v>9552.5</v>
      </c>
      <c r="G118" s="101">
        <f t="shared" si="23"/>
        <v>-4.1510000010021031E-2</v>
      </c>
      <c r="J118" s="101">
        <f>G118</f>
        <v>-4.1510000010021031E-2</v>
      </c>
      <c r="O118" s="101">
        <f t="shared" ca="1" si="21"/>
        <v>-5.7747023168233866E-2</v>
      </c>
      <c r="P118" s="101">
        <f t="shared" si="25"/>
        <v>-6.468100295485936E-2</v>
      </c>
      <c r="Q118" s="158">
        <f t="shared" si="28"/>
        <v>39940.012799999997</v>
      </c>
      <c r="R118" s="101">
        <f t="shared" si="24"/>
        <v>5.3689537746970655E-4</v>
      </c>
      <c r="S118" s="129">
        <v>1</v>
      </c>
      <c r="T118" s="101">
        <f>VLOOKUP(C118,'Active 2'!C$21:E$166,3,FALSE)</f>
        <v>9552.3897664141896</v>
      </c>
      <c r="U118" s="198"/>
    </row>
    <row r="119" spans="1:21" ht="12.95" customHeight="1">
      <c r="A119" s="44" t="s">
        <v>120</v>
      </c>
      <c r="B119" s="45" t="s">
        <v>100</v>
      </c>
      <c r="C119" s="44">
        <v>54983.739300000001</v>
      </c>
      <c r="D119" s="44">
        <v>5.9999999999999995E-4</v>
      </c>
      <c r="E119" s="101">
        <f t="shared" si="26"/>
        <v>9619.3810348307252</v>
      </c>
      <c r="F119" s="101">
        <f t="shared" si="27"/>
        <v>9619.5</v>
      </c>
      <c r="G119" s="101">
        <f t="shared" si="23"/>
        <v>-4.4798000002629124E-2</v>
      </c>
      <c r="K119" s="101">
        <f t="shared" ref="K119:K127" si="29">G119</f>
        <v>-4.4798000002629124E-2</v>
      </c>
      <c r="O119" s="101">
        <f t="shared" ca="1" si="21"/>
        <v>-5.8065027585584308E-2</v>
      </c>
      <c r="P119" s="101">
        <f t="shared" si="25"/>
        <v>-6.5236363476590967E-2</v>
      </c>
      <c r="Q119" s="158">
        <f t="shared" si="28"/>
        <v>39965.239300000001</v>
      </c>
      <c r="R119" s="101">
        <f t="shared" si="24"/>
        <v>4.1772670149377761E-4</v>
      </c>
      <c r="S119" s="129">
        <v>1</v>
      </c>
      <c r="T119" s="101">
        <f>VLOOKUP(C119,'Active 2'!C$21:E$166,3,FALSE)</f>
        <v>9619.3810348307252</v>
      </c>
      <c r="U119" s="198"/>
    </row>
    <row r="120" spans="1:21" ht="12.95" customHeight="1">
      <c r="A120" s="47" t="s">
        <v>121</v>
      </c>
      <c r="B120" s="46" t="s">
        <v>97</v>
      </c>
      <c r="C120" s="47">
        <v>55017.4401</v>
      </c>
      <c r="D120" s="47">
        <v>2.9999999999999997E-4</v>
      </c>
      <c r="E120" s="101">
        <f t="shared" si="26"/>
        <v>9708.8765787488883</v>
      </c>
      <c r="F120" s="101">
        <f t="shared" si="27"/>
        <v>9709</v>
      </c>
      <c r="G120" s="101">
        <f t="shared" si="23"/>
        <v>-4.6476000003167428E-2</v>
      </c>
      <c r="K120" s="101">
        <f t="shared" si="29"/>
        <v>-4.6476000003167428E-2</v>
      </c>
      <c r="O120" s="101">
        <f t="shared" ca="1" si="21"/>
        <v>-5.8489824531149454E-2</v>
      </c>
      <c r="P120" s="101">
        <f t="shared" si="25"/>
        <v>-6.5980400184063925E-2</v>
      </c>
      <c r="Q120" s="158">
        <f t="shared" si="28"/>
        <v>39998.9401</v>
      </c>
      <c r="R120" s="101">
        <f t="shared" si="24"/>
        <v>3.8042162641655533E-4</v>
      </c>
      <c r="S120" s="129">
        <v>1</v>
      </c>
      <c r="T120" s="101">
        <f>VLOOKUP(C120,'Active 2'!C$21:E$166,3,FALSE)</f>
        <v>9708.8765787488883</v>
      </c>
      <c r="U120" s="198"/>
    </row>
    <row r="121" spans="1:21" ht="12.95" customHeight="1">
      <c r="A121" s="164" t="s">
        <v>208</v>
      </c>
      <c r="B121" s="46" t="s">
        <v>97</v>
      </c>
      <c r="C121" s="47">
        <v>55213.628900000003</v>
      </c>
      <c r="D121" s="47">
        <v>2.0000000000000001E-4</v>
      </c>
      <c r="E121" s="101">
        <f t="shared" si="26"/>
        <v>10229.873806311807</v>
      </c>
      <c r="F121" s="101">
        <f t="shared" si="27"/>
        <v>10230</v>
      </c>
      <c r="G121" s="101">
        <f t="shared" si="23"/>
        <v>-4.7520000000076834E-2</v>
      </c>
      <c r="K121" s="101">
        <f t="shared" si="29"/>
        <v>-4.7520000000076834E-2</v>
      </c>
      <c r="O121" s="101">
        <f t="shared" ca="1" si="21"/>
        <v>-6.0962664851143197E-2</v>
      </c>
      <c r="P121" s="101">
        <f t="shared" si="25"/>
        <v>-7.0360988045274478E-2</v>
      </c>
      <c r="Q121" s="158">
        <f t="shared" si="28"/>
        <v>40195.128900000003</v>
      </c>
      <c r="R121" s="101">
        <f t="shared" si="24"/>
        <v>5.2171073488086167E-4</v>
      </c>
      <c r="S121" s="129">
        <v>1</v>
      </c>
      <c r="T121" s="101">
        <f>VLOOKUP(C121,'Active 2'!C$21:E$166,3,FALSE)</f>
        <v>10229.873806311807</v>
      </c>
      <c r="U121" s="198"/>
    </row>
    <row r="122" spans="1:21" ht="12.95" customHeight="1">
      <c r="A122" s="164" t="s">
        <v>208</v>
      </c>
      <c r="B122" s="46" t="s">
        <v>97</v>
      </c>
      <c r="C122" s="47">
        <v>55219.652499999997</v>
      </c>
      <c r="D122" s="47">
        <v>1E-4</v>
      </c>
      <c r="E122" s="101">
        <f t="shared" si="26"/>
        <v>10245.870024750089</v>
      </c>
      <c r="F122" s="101">
        <f t="shared" si="27"/>
        <v>10246</v>
      </c>
      <c r="G122" s="101">
        <f t="shared" si="23"/>
        <v>-4.8944000009214506E-2</v>
      </c>
      <c r="K122" s="101">
        <f t="shared" si="29"/>
        <v>-4.8944000009214506E-2</v>
      </c>
      <c r="O122" s="101">
        <f t="shared" ca="1" si="21"/>
        <v>-6.1038606204540317E-2</v>
      </c>
      <c r="P122" s="101">
        <f t="shared" si="25"/>
        <v>-7.0496850544848805E-2</v>
      </c>
      <c r="Q122" s="158">
        <f t="shared" si="28"/>
        <v>40201.152499999997</v>
      </c>
      <c r="R122" s="101">
        <f t="shared" si="24"/>
        <v>4.645253662113917E-4</v>
      </c>
      <c r="S122" s="129">
        <v>1</v>
      </c>
      <c r="T122" s="101">
        <f>VLOOKUP(C122,'Active 2'!C$21:E$166,3,FALSE)</f>
        <v>10245.870024750089</v>
      </c>
      <c r="U122" s="198"/>
    </row>
    <row r="123" spans="1:21" ht="12.95" customHeight="1">
      <c r="A123" s="164" t="s">
        <v>209</v>
      </c>
      <c r="B123" s="46" t="s">
        <v>97</v>
      </c>
      <c r="C123" s="47">
        <v>55261.827100000002</v>
      </c>
      <c r="D123" s="47">
        <v>1E-4</v>
      </c>
      <c r="E123" s="101">
        <f t="shared" si="26"/>
        <v>10357.86851637437</v>
      </c>
      <c r="F123" s="101">
        <f t="shared" si="27"/>
        <v>10358</v>
      </c>
      <c r="G123" s="101">
        <f t="shared" si="23"/>
        <v>-4.9512000005051959E-2</v>
      </c>
      <c r="K123" s="101">
        <f t="shared" si="29"/>
        <v>-4.9512000005051959E-2</v>
      </c>
      <c r="O123" s="101">
        <f t="shared" ca="1" si="21"/>
        <v>-6.1570195678320165E-2</v>
      </c>
      <c r="P123" s="101">
        <f t="shared" si="25"/>
        <v>-7.1450113675223484E-2</v>
      </c>
      <c r="Q123" s="158">
        <f t="shared" si="28"/>
        <v>40243.327100000002</v>
      </c>
      <c r="R123" s="101">
        <f t="shared" si="24"/>
        <v>4.812808314053667E-4</v>
      </c>
      <c r="S123" s="129">
        <v>1</v>
      </c>
      <c r="T123" s="101">
        <f>VLOOKUP(C123,'Active 2'!C$21:E$166,3,FALSE)</f>
        <v>10357.86851637437</v>
      </c>
      <c r="U123" s="198"/>
    </row>
    <row r="124" spans="1:21" ht="12.95" customHeight="1">
      <c r="A124" s="164" t="s">
        <v>208</v>
      </c>
      <c r="B124" s="46" t="s">
        <v>97</v>
      </c>
      <c r="C124" s="47">
        <v>55264.462200000002</v>
      </c>
      <c r="D124" s="47">
        <v>2.9999999999999997E-4</v>
      </c>
      <c r="E124" s="101">
        <f t="shared" si="26"/>
        <v>10364.866264433133</v>
      </c>
      <c r="F124" s="101">
        <f t="shared" si="27"/>
        <v>10365</v>
      </c>
      <c r="G124" s="101">
        <f t="shared" si="23"/>
        <v>-5.0360000001091976E-2</v>
      </c>
      <c r="K124" s="101">
        <f t="shared" si="29"/>
        <v>-5.0360000001091976E-2</v>
      </c>
      <c r="O124" s="101">
        <f t="shared" ca="1" si="21"/>
        <v>-6.1603420020431406E-2</v>
      </c>
      <c r="P124" s="101">
        <f t="shared" si="25"/>
        <v>-7.150982194234122E-2</v>
      </c>
      <c r="Q124" s="158">
        <f t="shared" si="28"/>
        <v>40245.962200000002</v>
      </c>
      <c r="R124" s="101">
        <f t="shared" si="24"/>
        <v>4.4731496814654794E-4</v>
      </c>
      <c r="S124" s="129">
        <v>1</v>
      </c>
      <c r="T124" s="101">
        <f>VLOOKUP(C124,'Active 2'!C$21:E$166,3,FALSE)</f>
        <v>10364.866264433133</v>
      </c>
      <c r="U124" s="198"/>
    </row>
    <row r="125" spans="1:21" ht="12.95" customHeight="1">
      <c r="A125" s="44" t="s">
        <v>200</v>
      </c>
      <c r="B125" s="45" t="s">
        <v>97</v>
      </c>
      <c r="C125" s="44">
        <v>55267.856899999999</v>
      </c>
      <c r="D125" s="44">
        <v>5.0000000000000001E-4</v>
      </c>
      <c r="E125" s="101">
        <f t="shared" si="26"/>
        <v>10373.881199477366</v>
      </c>
      <c r="F125" s="101">
        <f t="shared" si="27"/>
        <v>10374</v>
      </c>
      <c r="G125" s="101">
        <f t="shared" si="23"/>
        <v>-4.473600000346778E-2</v>
      </c>
      <c r="K125" s="101">
        <f t="shared" si="29"/>
        <v>-4.473600000346778E-2</v>
      </c>
      <c r="O125" s="101">
        <f t="shared" ca="1" si="21"/>
        <v>-6.1646137031717285E-2</v>
      </c>
      <c r="P125" s="101">
        <f t="shared" si="25"/>
        <v>-7.1586612070041911E-2</v>
      </c>
      <c r="Q125" s="158">
        <f t="shared" si="28"/>
        <v>40249.356899999999</v>
      </c>
      <c r="R125" s="101">
        <f t="shared" si="24"/>
        <v>7.2095536834965634E-4</v>
      </c>
      <c r="S125" s="129">
        <v>1</v>
      </c>
      <c r="T125" s="101">
        <f>VLOOKUP(C125,'Active 2'!C$21:E$166,3,FALSE)</f>
        <v>10373.881199477366</v>
      </c>
      <c r="U125" s="198"/>
    </row>
    <row r="126" spans="1:21" ht="12.95" customHeight="1">
      <c r="A126" s="164" t="s">
        <v>208</v>
      </c>
      <c r="B126" s="46" t="s">
        <v>100</v>
      </c>
      <c r="C126" s="47">
        <v>55311.3436</v>
      </c>
      <c r="D126" s="47">
        <v>2.0000000000000001E-4</v>
      </c>
      <c r="E126" s="101">
        <f t="shared" si="26"/>
        <v>10489.364092159623</v>
      </c>
      <c r="F126" s="101">
        <f t="shared" si="27"/>
        <v>10489.5</v>
      </c>
      <c r="G126" s="101">
        <f t="shared" si="23"/>
        <v>-5.1178000001527835E-2</v>
      </c>
      <c r="K126" s="101">
        <f t="shared" si="29"/>
        <v>-5.1178000001527835E-2</v>
      </c>
      <c r="O126" s="101">
        <f t="shared" ca="1" si="21"/>
        <v>-6.2194338676552746E-2</v>
      </c>
      <c r="P126" s="101">
        <f t="shared" si="25"/>
        <v>-7.2574317800982474E-2</v>
      </c>
      <c r="Q126" s="158">
        <f t="shared" si="28"/>
        <v>40292.8436</v>
      </c>
      <c r="R126" s="101">
        <f t="shared" si="24"/>
        <v>4.5780241537525941E-4</v>
      </c>
      <c r="S126" s="129">
        <v>1</v>
      </c>
      <c r="T126" s="101">
        <f>VLOOKUP(C126,'Active 2'!C$21:E$166,3,FALSE)</f>
        <v>10489.364092159623</v>
      </c>
      <c r="U126" s="198"/>
    </row>
    <row r="127" spans="1:21" ht="12.95" customHeight="1">
      <c r="A127" s="164" t="s">
        <v>208</v>
      </c>
      <c r="B127" s="46" t="s">
        <v>97</v>
      </c>
      <c r="C127" s="47">
        <v>55311.530899999998</v>
      </c>
      <c r="D127" s="47">
        <v>2.0000000000000001E-4</v>
      </c>
      <c r="E127" s="101">
        <f t="shared" si="26"/>
        <v>10489.861484369176</v>
      </c>
      <c r="F127" s="101">
        <f t="shared" si="27"/>
        <v>10490</v>
      </c>
      <c r="G127" s="101">
        <f t="shared" si="23"/>
        <v>-5.2160000006551854E-2</v>
      </c>
      <c r="K127" s="101">
        <f t="shared" si="29"/>
        <v>-5.2160000006551854E-2</v>
      </c>
      <c r="O127" s="101">
        <f t="shared" ca="1" si="21"/>
        <v>-6.2196711843846411E-2</v>
      </c>
      <c r="P127" s="101">
        <f t="shared" si="25"/>
        <v>-7.2578602587743513E-2</v>
      </c>
      <c r="Q127" s="158">
        <f t="shared" si="28"/>
        <v>40293.030899999998</v>
      </c>
      <c r="R127" s="101">
        <f t="shared" si="24"/>
        <v>4.1691933136864663E-4</v>
      </c>
      <c r="S127" s="129">
        <v>1</v>
      </c>
      <c r="T127" s="101">
        <f>VLOOKUP(C127,'Active 2'!C$21:E$166,3,FALSE)</f>
        <v>10489.861484369176</v>
      </c>
      <c r="U127" s="198"/>
    </row>
    <row r="128" spans="1:21" ht="12.95" customHeight="1">
      <c r="A128" s="44" t="s">
        <v>213</v>
      </c>
      <c r="B128" s="45" t="s">
        <v>97</v>
      </c>
      <c r="C128" s="44">
        <v>55351.445500000002</v>
      </c>
      <c r="D128" s="44">
        <v>1E-4</v>
      </c>
      <c r="E128" s="101">
        <f t="shared" si="26"/>
        <v>10595.858340149345</v>
      </c>
      <c r="F128" s="101">
        <f t="shared" si="27"/>
        <v>10596</v>
      </c>
      <c r="G128" s="101">
        <f t="shared" si="23"/>
        <v>-5.3343999999924563E-2</v>
      </c>
      <c r="J128" s="101">
        <f>G128</f>
        <v>-5.3343999999924563E-2</v>
      </c>
      <c r="O128" s="101">
        <f t="shared" ca="1" si="21"/>
        <v>-6.2699823310102334E-2</v>
      </c>
      <c r="P128" s="101">
        <f t="shared" si="25"/>
        <v>-7.3488729974201625E-2</v>
      </c>
      <c r="Q128" s="158">
        <f t="shared" si="28"/>
        <v>40332.945500000002</v>
      </c>
      <c r="R128" s="101">
        <f t="shared" si="24"/>
        <v>4.0581014573653671E-4</v>
      </c>
      <c r="S128" s="129">
        <v>1</v>
      </c>
      <c r="T128" s="101">
        <f>VLOOKUP(C128,'Active 2'!C$21:E$166,3,FALSE)</f>
        <v>10595.858340149345</v>
      </c>
      <c r="U128" s="198"/>
    </row>
    <row r="129" spans="1:21" ht="12.95" customHeight="1">
      <c r="A129" s="164" t="s">
        <v>208</v>
      </c>
      <c r="B129" s="46" t="s">
        <v>97</v>
      </c>
      <c r="C129" s="47">
        <v>55354.457900000001</v>
      </c>
      <c r="D129" s="47">
        <v>2.0000000000000001E-4</v>
      </c>
      <c r="E129" s="101">
        <f t="shared" si="26"/>
        <v>10603.858042723143</v>
      </c>
      <c r="F129" s="101">
        <f t="shared" si="27"/>
        <v>10604</v>
      </c>
      <c r="G129" s="101">
        <f t="shared" si="23"/>
        <v>-5.3456000001460779E-2</v>
      </c>
      <c r="K129" s="101">
        <f>G129</f>
        <v>-5.3456000001460779E-2</v>
      </c>
      <c r="O129" s="101">
        <f t="shared" ca="1" si="21"/>
        <v>-6.2737793986800891E-2</v>
      </c>
      <c r="P129" s="101">
        <f t="shared" si="25"/>
        <v>-7.3557560419607398E-2</v>
      </c>
      <c r="Q129" s="158">
        <f t="shared" si="28"/>
        <v>40335.957900000001</v>
      </c>
      <c r="R129" s="101">
        <f t="shared" si="24"/>
        <v>4.0407273124439886E-4</v>
      </c>
      <c r="S129" s="129">
        <v>1</v>
      </c>
      <c r="T129" s="101">
        <f>VLOOKUP(C129,'Active 2'!C$21:E$166,3,FALSE)</f>
        <v>10603.858042723143</v>
      </c>
      <c r="U129" s="198"/>
    </row>
    <row r="130" spans="1:21" ht="12.95" customHeight="1">
      <c r="A130" s="164" t="s">
        <v>208</v>
      </c>
      <c r="B130" s="46" t="s">
        <v>97</v>
      </c>
      <c r="C130" s="47">
        <v>55420.356500000002</v>
      </c>
      <c r="D130" s="47">
        <v>2.9999999999999997E-4</v>
      </c>
      <c r="E130" s="101">
        <f t="shared" si="26"/>
        <v>10778.857777164036</v>
      </c>
      <c r="F130" s="101">
        <f t="shared" si="27"/>
        <v>10779</v>
      </c>
      <c r="G130" s="101">
        <f t="shared" si="23"/>
        <v>-5.3555999998934567E-2</v>
      </c>
      <c r="K130" s="101">
        <f>G130</f>
        <v>-5.3555999998934567E-2</v>
      </c>
      <c r="O130" s="101">
        <f t="shared" ca="1" si="21"/>
        <v>-6.3568402539581903E-2</v>
      </c>
      <c r="P130" s="101">
        <f t="shared" si="25"/>
        <v>-7.5068198225649752E-2</v>
      </c>
      <c r="Q130" s="158">
        <f t="shared" si="28"/>
        <v>40401.856500000002</v>
      </c>
      <c r="R130" s="101">
        <f t="shared" si="24"/>
        <v>4.6277467254548794E-4</v>
      </c>
      <c r="S130" s="129">
        <v>1</v>
      </c>
      <c r="T130" s="101">
        <f>VLOOKUP(C130,'Active 2'!C$21:E$166,3,FALSE)</f>
        <v>10778.857777164036</v>
      </c>
      <c r="U130" s="198"/>
    </row>
    <row r="131" spans="1:21" ht="12.95" customHeight="1">
      <c r="A131" s="44" t="s">
        <v>212</v>
      </c>
      <c r="B131" s="45" t="s">
        <v>100</v>
      </c>
      <c r="C131" s="44">
        <v>55652.881999999998</v>
      </c>
      <c r="D131" s="44">
        <v>3.0000000000000001E-3</v>
      </c>
      <c r="E131" s="101">
        <f t="shared" si="26"/>
        <v>11396.35042117673</v>
      </c>
      <c r="F131" s="101">
        <f t="shared" si="27"/>
        <v>11396.5</v>
      </c>
      <c r="G131" s="101">
        <f t="shared" si="23"/>
        <v>-5.6326000005356036E-2</v>
      </c>
      <c r="K131" s="101">
        <f>G131</f>
        <v>-5.6326000005356036E-2</v>
      </c>
      <c r="O131" s="101">
        <f t="shared" ca="1" si="21"/>
        <v>-6.6499264147252019E-2</v>
      </c>
      <c r="P131" s="101">
        <f t="shared" si="25"/>
        <v>-8.047456507929851E-2</v>
      </c>
      <c r="Q131" s="158">
        <f t="shared" si="28"/>
        <v>40634.381999999998</v>
      </c>
      <c r="R131" s="101">
        <f t="shared" si="24"/>
        <v>5.8315319513043426E-4</v>
      </c>
      <c r="S131" s="129">
        <v>1</v>
      </c>
      <c r="T131" s="101">
        <f>VLOOKUP(C131,'Active 2'!C$21:E$166,3,FALSE)</f>
        <v>11396.35042117673</v>
      </c>
      <c r="U131" s="198"/>
    </row>
    <row r="132" spans="1:21" ht="12.95" customHeight="1">
      <c r="A132" s="48" t="s">
        <v>216</v>
      </c>
      <c r="B132" s="46" t="s">
        <v>97</v>
      </c>
      <c r="C132" s="47">
        <v>55665.4931</v>
      </c>
      <c r="D132" s="47">
        <v>2.0000000000000001E-4</v>
      </c>
      <c r="E132" s="101">
        <f t="shared" si="26"/>
        <v>11429.840345864171</v>
      </c>
      <c r="F132" s="101">
        <f t="shared" si="27"/>
        <v>11430</v>
      </c>
      <c r="G132" s="101">
        <f t="shared" si="23"/>
        <v>-6.0120000001916196E-2</v>
      </c>
      <c r="K132" s="101">
        <f>G132</f>
        <v>-6.0120000001916196E-2</v>
      </c>
      <c r="O132" s="101">
        <f t="shared" ref="O132:O168" ca="1" si="30">+C$11+C$12*$F132</f>
        <v>-6.6658266355927254E-2</v>
      </c>
      <c r="P132" s="101">
        <f t="shared" si="25"/>
        <v>-8.0771251676145767E-2</v>
      </c>
      <c r="Q132" s="158">
        <f t="shared" si="28"/>
        <v>40646.9931</v>
      </c>
      <c r="R132" s="101">
        <f t="shared" si="24"/>
        <v>4.2647419571236963E-4</v>
      </c>
      <c r="S132" s="129">
        <v>1</v>
      </c>
      <c r="T132" s="101">
        <f>VLOOKUP(C132,'Active 2'!C$21:E$166,3,FALSE)</f>
        <v>11429.840345864171</v>
      </c>
      <c r="U132" s="198"/>
    </row>
    <row r="133" spans="1:21" ht="12.95" customHeight="1">
      <c r="A133" s="44" t="s">
        <v>213</v>
      </c>
      <c r="B133" s="45" t="s">
        <v>97</v>
      </c>
      <c r="C133" s="44">
        <v>55705.408499999998</v>
      </c>
      <c r="D133" s="44">
        <v>2.3E-3</v>
      </c>
      <c r="E133" s="101">
        <f t="shared" si="26"/>
        <v>11535.839326117191</v>
      </c>
      <c r="F133" s="101">
        <f t="shared" si="27"/>
        <v>11536</v>
      </c>
      <c r="G133" s="101">
        <f t="shared" si="23"/>
        <v>-6.0504000008222647E-2</v>
      </c>
      <c r="J133" s="101">
        <f>G133</f>
        <v>-6.0504000008222647E-2</v>
      </c>
      <c r="O133" s="101">
        <f t="shared" ca="1" si="30"/>
        <v>-6.7161377822183177E-2</v>
      </c>
      <c r="P133" s="101">
        <f t="shared" si="25"/>
        <v>-8.1712316856608708E-2</v>
      </c>
      <c r="Q133" s="158">
        <f t="shared" si="28"/>
        <v>40686.908499999998</v>
      </c>
      <c r="R133" s="101">
        <f t="shared" si="24"/>
        <v>4.4979270354153603E-4</v>
      </c>
      <c r="S133" s="129">
        <v>1</v>
      </c>
      <c r="T133" s="101">
        <f>VLOOKUP(C133,'Active 2'!C$21:E$166,3,FALSE)</f>
        <v>11535.839326117191</v>
      </c>
      <c r="U133" s="198"/>
    </row>
    <row r="134" spans="1:21" ht="12.95" customHeight="1">
      <c r="A134" s="48" t="s">
        <v>217</v>
      </c>
      <c r="B134" s="45" t="s">
        <v>100</v>
      </c>
      <c r="C134" s="44">
        <v>55776.387889999998</v>
      </c>
      <c r="D134" s="44">
        <v>1E-4</v>
      </c>
      <c r="E134" s="101">
        <f t="shared" si="26"/>
        <v>11724.33156116887</v>
      </c>
      <c r="F134" s="101">
        <f t="shared" si="27"/>
        <v>11724.5</v>
      </c>
      <c r="G134" s="101">
        <f t="shared" si="23"/>
        <v>-6.3428000008570962E-2</v>
      </c>
      <c r="K134" s="101">
        <f t="shared" ref="K134:K168" si="31">G134</f>
        <v>-6.3428000008570962E-2</v>
      </c>
      <c r="O134" s="101">
        <f t="shared" ca="1" si="30"/>
        <v>-6.8056061891893005E-2</v>
      </c>
      <c r="P134" s="101">
        <f t="shared" si="25"/>
        <v>-8.3394433156014025E-2</v>
      </c>
      <c r="Q134" s="158">
        <f t="shared" si="28"/>
        <v>40757.887889999998</v>
      </c>
      <c r="R134" s="101">
        <f t="shared" si="24"/>
        <v>3.986584526313131E-4</v>
      </c>
      <c r="S134" s="129">
        <v>1</v>
      </c>
      <c r="T134" s="101">
        <f>VLOOKUP(C134,'Active 2'!C$21:E$166,3,FALSE)</f>
        <v>11724.33156116887</v>
      </c>
      <c r="U134" s="198"/>
    </row>
    <row r="135" spans="1:21" ht="12.95" customHeight="1">
      <c r="A135" s="48" t="s">
        <v>216</v>
      </c>
      <c r="B135" s="46" t="s">
        <v>100</v>
      </c>
      <c r="C135" s="47">
        <v>55987.636299999998</v>
      </c>
      <c r="D135" s="47">
        <v>2.0000000000000001E-4</v>
      </c>
      <c r="E135" s="101">
        <f t="shared" si="26"/>
        <v>12285.320954738092</v>
      </c>
      <c r="F135" s="101">
        <f t="shared" si="27"/>
        <v>12285.5</v>
      </c>
      <c r="G135" s="101">
        <f t="shared" si="23"/>
        <v>-6.7422000007354654E-2</v>
      </c>
      <c r="K135" s="101">
        <f t="shared" si="31"/>
        <v>-6.7422000007354654E-2</v>
      </c>
      <c r="O135" s="101">
        <f t="shared" ca="1" si="30"/>
        <v>-7.0718755595379545E-2</v>
      </c>
      <c r="P135" s="101">
        <f t="shared" si="25"/>
        <v>-8.84659024227471E-2</v>
      </c>
      <c r="Q135" s="158">
        <f t="shared" si="28"/>
        <v>40969.136299999998</v>
      </c>
      <c r="R135" s="101">
        <f t="shared" si="24"/>
        <v>4.4284582886856003E-4</v>
      </c>
      <c r="S135" s="129">
        <v>1</v>
      </c>
      <c r="T135" s="101">
        <f>VLOOKUP(C135,'Active 2'!C$21:E$166,3,FALSE)</f>
        <v>12285.320954738092</v>
      </c>
      <c r="U135" s="198"/>
    </row>
    <row r="136" spans="1:21" ht="12.95" customHeight="1">
      <c r="A136" s="48" t="s">
        <v>216</v>
      </c>
      <c r="B136" s="46" t="s">
        <v>100</v>
      </c>
      <c r="C136" s="47">
        <v>55992.5311</v>
      </c>
      <c r="D136" s="47">
        <v>2.0000000000000001E-4</v>
      </c>
      <c r="E136" s="101">
        <f t="shared" si="26"/>
        <v>12298.319541963641</v>
      </c>
      <c r="F136" s="101">
        <f t="shared" si="27"/>
        <v>12298.5</v>
      </c>
      <c r="G136" s="101">
        <f t="shared" si="23"/>
        <v>-6.7954000005556736E-2</v>
      </c>
      <c r="K136" s="101">
        <f t="shared" si="31"/>
        <v>-6.7954000005556736E-2</v>
      </c>
      <c r="O136" s="101">
        <f t="shared" ca="1" si="30"/>
        <v>-7.0780457945014696E-2</v>
      </c>
      <c r="P136" s="101">
        <f t="shared" si="25"/>
        <v>-8.8584581560491038E-2</v>
      </c>
      <c r="Q136" s="158">
        <f t="shared" si="28"/>
        <v>40974.0311</v>
      </c>
      <c r="R136" s="101">
        <f t="shared" si="24"/>
        <v>4.2562089529479542E-4</v>
      </c>
      <c r="S136" s="129">
        <v>1</v>
      </c>
      <c r="T136" s="101">
        <f>VLOOKUP(C136,'Active 2'!C$21:E$166,3,FALSE)</f>
        <v>12298.319541963641</v>
      </c>
      <c r="U136" s="198"/>
    </row>
    <row r="137" spans="1:21" ht="12.95" customHeight="1">
      <c r="A137" s="48" t="s">
        <v>216</v>
      </c>
      <c r="B137" s="46" t="s">
        <v>97</v>
      </c>
      <c r="C137" s="47">
        <v>56005.522900000004</v>
      </c>
      <c r="D137" s="47">
        <v>4.0000000000000002E-4</v>
      </c>
      <c r="E137" s="101">
        <f t="shared" si="26"/>
        <v>12332.820450175799</v>
      </c>
      <c r="F137" s="101">
        <f t="shared" si="27"/>
        <v>12333</v>
      </c>
      <c r="G137" s="101">
        <f t="shared" si="23"/>
        <v>-6.7611999998916872E-2</v>
      </c>
      <c r="K137" s="101">
        <f t="shared" si="31"/>
        <v>-6.7611999998916872E-2</v>
      </c>
      <c r="O137" s="101">
        <f t="shared" ca="1" si="30"/>
        <v>-7.0944206488277248E-2</v>
      </c>
      <c r="P137" s="101">
        <f t="shared" si="25"/>
        <v>-8.8899792146168957E-2</v>
      </c>
      <c r="Q137" s="158">
        <f t="shared" si="28"/>
        <v>40987.022900000004</v>
      </c>
      <c r="R137" s="101">
        <f t="shared" si="24"/>
        <v>4.5317009450460756E-4</v>
      </c>
      <c r="S137" s="129">
        <v>1</v>
      </c>
      <c r="T137" s="101">
        <f>VLOOKUP(C137,'Active 2'!C$21:E$166,3,FALSE)</f>
        <v>12332.820450175799</v>
      </c>
      <c r="U137" s="198"/>
    </row>
    <row r="138" spans="1:21" ht="12.95" customHeight="1">
      <c r="A138" s="48" t="s">
        <v>216</v>
      </c>
      <c r="B138" s="46" t="s">
        <v>97</v>
      </c>
      <c r="C138" s="47">
        <v>56011.547500000001</v>
      </c>
      <c r="D138" s="47">
        <v>1E-4</v>
      </c>
      <c r="E138" s="101">
        <f t="shared" si="26"/>
        <v>12348.819324205173</v>
      </c>
      <c r="F138" s="101">
        <f t="shared" si="27"/>
        <v>12349</v>
      </c>
      <c r="G138" s="101">
        <f t="shared" si="23"/>
        <v>-6.8036000004212838E-2</v>
      </c>
      <c r="K138" s="101">
        <f t="shared" si="31"/>
        <v>-6.8036000004212838E-2</v>
      </c>
      <c r="O138" s="101">
        <f t="shared" ca="1" si="30"/>
        <v>-7.1020147841674375E-2</v>
      </c>
      <c r="P138" s="101">
        <f t="shared" si="25"/>
        <v>-8.9046102205886546E-2</v>
      </c>
      <c r="Q138" s="158">
        <f t="shared" si="28"/>
        <v>40993.047500000001</v>
      </c>
      <c r="R138" s="101">
        <f t="shared" si="24"/>
        <v>4.4142439452477439E-4</v>
      </c>
      <c r="S138" s="129">
        <v>1</v>
      </c>
      <c r="T138" s="101">
        <f>VLOOKUP(C138,'Active 2'!C$21:E$166,3,FALSE)</f>
        <v>12348.819324205173</v>
      </c>
      <c r="U138" s="198"/>
    </row>
    <row r="139" spans="1:21" ht="12.95" customHeight="1">
      <c r="A139" s="44" t="s">
        <v>215</v>
      </c>
      <c r="B139" s="45" t="s">
        <v>97</v>
      </c>
      <c r="C139" s="44">
        <v>56034.891199999998</v>
      </c>
      <c r="D139" s="44">
        <v>5.0000000000000001E-4</v>
      </c>
      <c r="E139" s="101">
        <f t="shared" si="26"/>
        <v>12410.810645733513</v>
      </c>
      <c r="F139" s="101">
        <f t="shared" si="27"/>
        <v>12411</v>
      </c>
      <c r="G139" s="101">
        <f t="shared" si="23"/>
        <v>-7.1304000004602131E-2</v>
      </c>
      <c r="K139" s="101">
        <f t="shared" si="31"/>
        <v>-7.1304000004602131E-2</v>
      </c>
      <c r="O139" s="101">
        <f t="shared" ca="1" si="30"/>
        <v>-7.1314420586088209E-2</v>
      </c>
      <c r="P139" s="101">
        <f t="shared" si="25"/>
        <v>-8.9613804465954419E-2</v>
      </c>
      <c r="Q139" s="158">
        <f t="shared" si="28"/>
        <v>41016.391199999998</v>
      </c>
      <c r="R139" s="101">
        <f t="shared" si="24"/>
        <v>3.3524893941295618E-4</v>
      </c>
      <c r="S139" s="129">
        <v>1</v>
      </c>
      <c r="T139" s="101">
        <f>VLOOKUP(C139,'Active 2'!C$21:E$166,3,FALSE)</f>
        <v>12410.810645733513</v>
      </c>
      <c r="U139" s="198"/>
    </row>
    <row r="140" spans="1:21" ht="12.95" customHeight="1">
      <c r="A140" s="48" t="s">
        <v>216</v>
      </c>
      <c r="B140" s="46" t="s">
        <v>97</v>
      </c>
      <c r="C140" s="47">
        <v>56149.367200000001</v>
      </c>
      <c r="D140" s="47">
        <v>2.0000000000000001E-4</v>
      </c>
      <c r="E140" s="101">
        <f t="shared" si="26"/>
        <v>12714.812090375068</v>
      </c>
      <c r="F140" s="101">
        <f t="shared" si="27"/>
        <v>12715</v>
      </c>
      <c r="G140" s="101">
        <f t="shared" ref="G140:G171" si="32">+C140-(C$7+F140*C$8)</f>
        <v>-7.076000000233762E-2</v>
      </c>
      <c r="K140" s="101">
        <f t="shared" si="31"/>
        <v>-7.076000000233762E-2</v>
      </c>
      <c r="O140" s="101">
        <f t="shared" ca="1" si="30"/>
        <v>-7.2757306300633512E-2</v>
      </c>
      <c r="P140" s="101">
        <f t="shared" si="25"/>
        <v>-9.2414650336054296E-2</v>
      </c>
      <c r="Q140" s="158">
        <f t="shared" si="28"/>
        <v>41130.867200000001</v>
      </c>
      <c r="R140" s="101">
        <f t="shared" ref="R140:R168" si="33">+(P140-G140)^2</f>
        <v>4.6892388107553577E-4</v>
      </c>
      <c r="S140" s="129">
        <v>1</v>
      </c>
      <c r="T140" s="101">
        <f>VLOOKUP(C140,'Active 2'!C$21:E$166,3,FALSE)</f>
        <v>12714.812090375068</v>
      </c>
      <c r="U140" s="198"/>
    </row>
    <row r="141" spans="1:21" ht="12.95" customHeight="1">
      <c r="A141" s="166" t="s">
        <v>216</v>
      </c>
      <c r="B141" s="167" t="s">
        <v>100</v>
      </c>
      <c r="C141" s="168">
        <v>56199.260900000001</v>
      </c>
      <c r="D141" s="168">
        <v>2.0000000000000001E-4</v>
      </c>
      <c r="E141" s="101">
        <f t="shared" si="26"/>
        <v>12847.309355116255</v>
      </c>
      <c r="F141" s="101">
        <f t="shared" si="27"/>
        <v>12847.5</v>
      </c>
      <c r="G141" s="101">
        <f t="shared" si="32"/>
        <v>-7.1790000001783483E-2</v>
      </c>
      <c r="K141" s="101">
        <f t="shared" si="31"/>
        <v>-7.1790000001783483E-2</v>
      </c>
      <c r="O141" s="101">
        <f t="shared" ca="1" si="30"/>
        <v>-7.3386195633453416E-2</v>
      </c>
      <c r="P141" s="101">
        <f t="shared" si="25"/>
        <v>-9.3644392704008969E-2</v>
      </c>
      <c r="Q141" s="158">
        <f t="shared" si="28"/>
        <v>41180.760900000001</v>
      </c>
      <c r="R141" s="101">
        <f t="shared" si="33"/>
        <v>4.7761448038308662E-4</v>
      </c>
      <c r="S141" s="129">
        <v>1</v>
      </c>
      <c r="T141" s="101">
        <f>VLOOKUP(C141,'Active 2'!C$21:E$166,3,FALSE)</f>
        <v>12847.309355116255</v>
      </c>
      <c r="U141" s="198"/>
    </row>
    <row r="142" spans="1:21" ht="12.95" customHeight="1">
      <c r="A142" s="44" t="s">
        <v>266</v>
      </c>
      <c r="B142" s="45" t="s">
        <v>97</v>
      </c>
      <c r="C142" s="44">
        <v>56532.325199999999</v>
      </c>
      <c r="D142" s="44">
        <v>1E-4</v>
      </c>
      <c r="E142" s="101">
        <f t="shared" si="26"/>
        <v>13731.791939749937</v>
      </c>
      <c r="F142" s="101">
        <f t="shared" si="27"/>
        <v>13732</v>
      </c>
      <c r="G142" s="101">
        <f t="shared" si="32"/>
        <v>-7.8348000002733897E-2</v>
      </c>
      <c r="K142" s="101">
        <f t="shared" si="31"/>
        <v>-7.8348000002733897E-2</v>
      </c>
      <c r="O142" s="101">
        <f t="shared" ca="1" si="30"/>
        <v>-7.7584328575937986E-2</v>
      </c>
      <c r="P142" s="101">
        <f t="shared" si="25"/>
        <v>-0.10199315419597256</v>
      </c>
      <c r="Q142" s="158">
        <f t="shared" si="28"/>
        <v>41513.825199999999</v>
      </c>
      <c r="R142" s="101">
        <f t="shared" si="33"/>
        <v>5.5909331682203192E-4</v>
      </c>
      <c r="S142" s="129">
        <v>1</v>
      </c>
      <c r="T142" s="101">
        <f>VLOOKUP(C142,'Active 2'!C$21:E$166,3,FALSE)</f>
        <v>13731.791939749937</v>
      </c>
      <c r="U142" s="198"/>
    </row>
    <row r="143" spans="1:21" ht="12.95" customHeight="1">
      <c r="A143" s="171" t="s">
        <v>610</v>
      </c>
      <c r="B143" s="172" t="s">
        <v>97</v>
      </c>
      <c r="C143" s="171">
        <v>56742.443099999997</v>
      </c>
      <c r="D143" s="171">
        <v>1.4E-3</v>
      </c>
      <c r="E143" s="101">
        <f t="shared" si="26"/>
        <v>14289.779161045646</v>
      </c>
      <c r="F143" s="101">
        <f t="shared" si="27"/>
        <v>14290</v>
      </c>
      <c r="G143" s="101">
        <f t="shared" si="32"/>
        <v>-8.3160000009229407E-2</v>
      </c>
      <c r="K143" s="101">
        <f t="shared" si="31"/>
        <v>-8.3160000009229407E-2</v>
      </c>
      <c r="O143" s="101">
        <f t="shared" ca="1" si="30"/>
        <v>-8.0232783275662578E-2</v>
      </c>
      <c r="P143" s="101">
        <f t="shared" si="25"/>
        <v>-0.10738505607460236</v>
      </c>
      <c r="Q143" s="158">
        <f t="shared" si="28"/>
        <v>41723.943099999997</v>
      </c>
      <c r="R143" s="101">
        <f t="shared" si="33"/>
        <v>5.8685334137046285E-4</v>
      </c>
      <c r="S143" s="129">
        <v>1</v>
      </c>
      <c r="T143" s="101">
        <f>VLOOKUP(C143,'Active 2'!C$21:E$166,3,FALSE)</f>
        <v>14289.779161045646</v>
      </c>
      <c r="U143" s="198"/>
    </row>
    <row r="144" spans="1:21" ht="12.95" customHeight="1">
      <c r="A144" s="171" t="s">
        <v>610</v>
      </c>
      <c r="B144" s="172" t="s">
        <v>97</v>
      </c>
      <c r="C144" s="171">
        <v>56749.410799999998</v>
      </c>
      <c r="D144" s="171">
        <v>5.0000000000000001E-4</v>
      </c>
      <c r="E144" s="101">
        <f t="shared" si="26"/>
        <v>14308.28252302396</v>
      </c>
      <c r="F144" s="101">
        <f t="shared" si="27"/>
        <v>14308.5</v>
      </c>
      <c r="G144" s="101">
        <f t="shared" si="32"/>
        <v>-8.1894000002648681E-2</v>
      </c>
      <c r="K144" s="101">
        <f t="shared" si="31"/>
        <v>-8.1894000002648681E-2</v>
      </c>
      <c r="O144" s="101">
        <f t="shared" ca="1" si="30"/>
        <v>-8.0320590465527988E-2</v>
      </c>
      <c r="P144" s="101">
        <f t="shared" si="25"/>
        <v>-0.10756547560382779</v>
      </c>
      <c r="Q144" s="158">
        <f t="shared" si="28"/>
        <v>41730.910799999998</v>
      </c>
      <c r="R144" s="101">
        <f t="shared" si="33"/>
        <v>6.5902465954193411E-4</v>
      </c>
      <c r="S144" s="129">
        <v>1</v>
      </c>
      <c r="T144" s="101">
        <f>VLOOKUP(C144,'Active 2'!C$21:E$166,3,FALSE)</f>
        <v>14308.28252302396</v>
      </c>
      <c r="U144" s="198"/>
    </row>
    <row r="145" spans="1:21" ht="12.95" customHeight="1">
      <c r="A145" s="171" t="s">
        <v>610</v>
      </c>
      <c r="B145" s="172" t="s">
        <v>97</v>
      </c>
      <c r="C145" s="171">
        <v>56749.599399999999</v>
      </c>
      <c r="D145" s="171">
        <v>8.0000000000000004E-4</v>
      </c>
      <c r="E145" s="101">
        <f t="shared" si="26"/>
        <v>14308.783367501926</v>
      </c>
      <c r="F145" s="101">
        <f t="shared" si="27"/>
        <v>14309</v>
      </c>
      <c r="G145" s="101">
        <f t="shared" si="32"/>
        <v>-8.1576000004133675E-2</v>
      </c>
      <c r="K145" s="101">
        <f t="shared" si="31"/>
        <v>-8.1576000004133675E-2</v>
      </c>
      <c r="O145" s="101">
        <f t="shared" ca="1" si="30"/>
        <v>-8.0322963632821653E-2</v>
      </c>
      <c r="P145" s="101">
        <f t="shared" si="25"/>
        <v>-0.10757035328217507</v>
      </c>
      <c r="Q145" s="158">
        <f t="shared" si="28"/>
        <v>41731.099399999999</v>
      </c>
      <c r="R145" s="101">
        <f t="shared" si="33"/>
        <v>6.7570640234362129E-4</v>
      </c>
      <c r="S145" s="129">
        <v>1</v>
      </c>
      <c r="T145" s="101">
        <f>VLOOKUP(C145,'Active 2'!C$21:E$166,3,FALSE)</f>
        <v>14308.783367501926</v>
      </c>
      <c r="U145" s="198"/>
    </row>
    <row r="146" spans="1:21" ht="12.95" customHeight="1">
      <c r="A146" s="171" t="s">
        <v>610</v>
      </c>
      <c r="B146" s="172" t="s">
        <v>97</v>
      </c>
      <c r="C146" s="171">
        <v>56754.496299999999</v>
      </c>
      <c r="D146" s="171">
        <v>3.5000000000000001E-3</v>
      </c>
      <c r="E146" s="101">
        <f t="shared" si="26"/>
        <v>14321.787531468741</v>
      </c>
      <c r="F146" s="101">
        <f t="shared" si="27"/>
        <v>14322</v>
      </c>
      <c r="G146" s="101">
        <f t="shared" si="32"/>
        <v>-8.0008000004454516E-2</v>
      </c>
      <c r="K146" s="101">
        <f t="shared" si="31"/>
        <v>-8.0008000004454516E-2</v>
      </c>
      <c r="O146" s="101">
        <f t="shared" ca="1" si="30"/>
        <v>-8.0384665982456818E-2</v>
      </c>
      <c r="P146" s="101">
        <f t="shared" si="25"/>
        <v>-0.10769720016520397</v>
      </c>
      <c r="Q146" s="158">
        <f t="shared" si="28"/>
        <v>41735.996299999999</v>
      </c>
      <c r="R146" s="101">
        <f t="shared" si="33"/>
        <v>7.6669180554204746E-4</v>
      </c>
      <c r="S146" s="129">
        <v>1</v>
      </c>
      <c r="T146" s="101">
        <f>VLOOKUP(C146,'Active 2'!C$21:E$166,3,FALSE)</f>
        <v>14321.787531468741</v>
      </c>
      <c r="U146" s="198"/>
    </row>
    <row r="147" spans="1:21" ht="12.95" customHeight="1">
      <c r="A147" s="173" t="s">
        <v>612</v>
      </c>
      <c r="B147" s="199"/>
      <c r="C147" s="200">
        <v>57074.945800000001</v>
      </c>
      <c r="D147" s="200">
        <v>1E-4</v>
      </c>
      <c r="E147" s="101">
        <f t="shared" si="26"/>
        <v>15172.770365727998</v>
      </c>
      <c r="F147" s="101">
        <f t="shared" si="27"/>
        <v>15173</v>
      </c>
      <c r="G147" s="101">
        <f t="shared" si="32"/>
        <v>-8.64720000026864E-2</v>
      </c>
      <c r="K147" s="101">
        <f t="shared" si="31"/>
        <v>-8.64720000026864E-2</v>
      </c>
      <c r="O147" s="101">
        <f t="shared" ca="1" si="30"/>
        <v>-8.4423796716266167E-2</v>
      </c>
      <c r="P147" s="101">
        <f t="shared" ref="P147:P168" si="34">+D$11+D$12*F147+D$13*F147^2</f>
        <v>-0.11611494044157361</v>
      </c>
      <c r="Q147" s="158">
        <f t="shared" si="28"/>
        <v>42056.445800000001</v>
      </c>
      <c r="R147" s="101">
        <f t="shared" si="33"/>
        <v>8.7870391786341471E-4</v>
      </c>
      <c r="S147" s="129">
        <v>1</v>
      </c>
      <c r="T147" s="101">
        <f>VLOOKUP(C147,'Active 2'!C$21:E$166,3,FALSE)</f>
        <v>15172.770365727998</v>
      </c>
      <c r="U147" s="198"/>
    </row>
    <row r="148" spans="1:21" ht="12.95" customHeight="1">
      <c r="A148" s="175" t="s">
        <v>613</v>
      </c>
      <c r="B148" s="176"/>
      <c r="C148" s="177">
        <v>57084.172600000107</v>
      </c>
      <c r="D148" s="177"/>
      <c r="E148" s="101">
        <f t="shared" si="26"/>
        <v>15197.27297351872</v>
      </c>
      <c r="F148" s="101">
        <f t="shared" si="27"/>
        <v>15197.5</v>
      </c>
      <c r="G148" s="101">
        <f t="shared" si="32"/>
        <v>-8.5489999895798974E-2</v>
      </c>
      <c r="K148" s="101">
        <f t="shared" si="31"/>
        <v>-8.5489999895798974E-2</v>
      </c>
      <c r="O148" s="101">
        <f t="shared" ca="1" si="30"/>
        <v>-8.4540081913655515E-2</v>
      </c>
      <c r="P148" s="101">
        <f t="shared" si="34"/>
        <v>-0.11636061434340514</v>
      </c>
      <c r="Q148" s="158">
        <f t="shared" si="28"/>
        <v>42065.672600000107</v>
      </c>
      <c r="R148" s="101">
        <f t="shared" si="33"/>
        <v>9.5299483637275044E-4</v>
      </c>
      <c r="S148" s="129">
        <v>1</v>
      </c>
      <c r="T148" s="101">
        <f>VLOOKUP(C148,'Active 2'!C$21:E$166,3,FALSE)</f>
        <v>15197.27297351872</v>
      </c>
      <c r="U148" s="198"/>
    </row>
    <row r="149" spans="1:21" ht="12.95" customHeight="1">
      <c r="A149" s="178" t="s">
        <v>3</v>
      </c>
      <c r="B149" s="179" t="s">
        <v>97</v>
      </c>
      <c r="C149" s="180">
        <v>57123.523000000001</v>
      </c>
      <c r="D149" s="180">
        <v>2.8E-3</v>
      </c>
      <c r="E149" s="101">
        <f t="shared" ref="E149:E168" si="35">+(C149-C$7)/C$8</f>
        <v>15301.771544810437</v>
      </c>
      <c r="F149" s="101">
        <f t="shared" ref="F149:F180" si="36">ROUND(2*E149,0)/2</f>
        <v>15302</v>
      </c>
      <c r="G149" s="101">
        <f t="shared" si="32"/>
        <v>-8.6028000005171634E-2</v>
      </c>
      <c r="K149" s="101">
        <f t="shared" si="31"/>
        <v>-8.6028000005171634E-2</v>
      </c>
      <c r="O149" s="101">
        <f t="shared" ca="1" si="30"/>
        <v>-8.5036073878030458E-2</v>
      </c>
      <c r="P149" s="101">
        <f t="shared" si="34"/>
        <v>-0.11741058155982118</v>
      </c>
      <c r="Q149" s="158">
        <f t="shared" ref="Q149:Q168" si="37">+C149-15018.5</f>
        <v>42105.023000000001</v>
      </c>
      <c r="R149" s="101">
        <f t="shared" si="33"/>
        <v>9.8486642503422964E-4</v>
      </c>
      <c r="S149" s="129">
        <v>1</v>
      </c>
      <c r="T149" s="101">
        <f>VLOOKUP(C149,'Active 2'!C$21:E$166,3,FALSE)</f>
        <v>15301.771544810437</v>
      </c>
      <c r="U149" s="198"/>
    </row>
    <row r="150" spans="1:21" ht="12.95" customHeight="1">
      <c r="A150" s="188" t="s">
        <v>0</v>
      </c>
      <c r="B150" s="187" t="s">
        <v>97</v>
      </c>
      <c r="C150" s="188">
        <v>57485.7716</v>
      </c>
      <c r="D150" s="188">
        <v>2.0000000000000001E-4</v>
      </c>
      <c r="E150" s="101">
        <f t="shared" si="35"/>
        <v>16263.755696242859</v>
      </c>
      <c r="F150" s="101">
        <f t="shared" si="36"/>
        <v>16264</v>
      </c>
      <c r="G150" s="101">
        <f t="shared" si="32"/>
        <v>-9.1996000002836809E-2</v>
      </c>
      <c r="K150" s="101">
        <f t="shared" si="31"/>
        <v>-9.1996000002836809E-2</v>
      </c>
      <c r="O150" s="101">
        <f t="shared" ca="1" si="30"/>
        <v>-8.9602047751032338E-2</v>
      </c>
      <c r="P150" s="101">
        <f t="shared" si="34"/>
        <v>-0.1272355885858083</v>
      </c>
      <c r="Q150" s="158">
        <f t="shared" si="37"/>
        <v>42467.2716</v>
      </c>
      <c r="R150" s="101">
        <f t="shared" si="33"/>
        <v>1.2418286034970947E-3</v>
      </c>
      <c r="S150" s="129">
        <v>1</v>
      </c>
      <c r="T150" s="101">
        <f>VLOOKUP(C150,'Active 2'!C$21:E$166,3,FALSE)</f>
        <v>16263.755696242859</v>
      </c>
      <c r="U150" s="198"/>
    </row>
    <row r="151" spans="1:21" ht="12.95" customHeight="1">
      <c r="A151" s="178" t="s">
        <v>3</v>
      </c>
      <c r="B151" s="179" t="s">
        <v>97</v>
      </c>
      <c r="C151" s="180">
        <v>57489.537100000001</v>
      </c>
      <c r="D151" s="180">
        <v>1.8E-3</v>
      </c>
      <c r="E151" s="101">
        <f t="shared" si="35"/>
        <v>16273.755324460111</v>
      </c>
      <c r="F151" s="101">
        <f t="shared" si="36"/>
        <v>16274</v>
      </c>
      <c r="G151" s="101">
        <f t="shared" si="32"/>
        <v>-9.2135999999300111E-2</v>
      </c>
      <c r="K151" s="101">
        <f t="shared" si="31"/>
        <v>-9.2135999999300111E-2</v>
      </c>
      <c r="O151" s="101">
        <f t="shared" ca="1" si="30"/>
        <v>-8.964951109690554E-2</v>
      </c>
      <c r="P151" s="101">
        <f t="shared" si="34"/>
        <v>-0.12733922864519631</v>
      </c>
      <c r="Q151" s="158">
        <f t="shared" si="37"/>
        <v>42471.037100000001</v>
      </c>
      <c r="R151" s="101">
        <f t="shared" si="33"/>
        <v>1.2392673070952469E-3</v>
      </c>
      <c r="S151" s="129">
        <v>1</v>
      </c>
      <c r="T151" s="101">
        <f>VLOOKUP(C151,'Active 2'!C$21:E$166,3,FALSE)</f>
        <v>16273.755324460111</v>
      </c>
      <c r="U151" s="198"/>
    </row>
    <row r="152" spans="1:21" ht="12.95" customHeight="1">
      <c r="A152" s="188" t="s">
        <v>1</v>
      </c>
      <c r="B152" s="187" t="s">
        <v>100</v>
      </c>
      <c r="C152" s="188">
        <v>57513.071499999998</v>
      </c>
      <c r="D152" s="188" t="s">
        <v>616</v>
      </c>
      <c r="E152" s="101">
        <f t="shared" si="35"/>
        <v>16336.253067207685</v>
      </c>
      <c r="F152" s="101">
        <f t="shared" si="36"/>
        <v>16336.5</v>
      </c>
      <c r="G152" s="101">
        <f t="shared" si="32"/>
        <v>-9.2986000003293157E-2</v>
      </c>
      <c r="K152" s="101">
        <f t="shared" si="31"/>
        <v>-9.2986000003293157E-2</v>
      </c>
      <c r="O152" s="101">
        <f t="shared" ca="1" si="30"/>
        <v>-8.994615700861304E-2</v>
      </c>
      <c r="P152" s="101">
        <f t="shared" si="34"/>
        <v>-0.1279876824832476</v>
      </c>
      <c r="Q152" s="158">
        <f t="shared" si="37"/>
        <v>42494.571499999998</v>
      </c>
      <c r="R152" s="101">
        <f t="shared" si="33"/>
        <v>1.2251177764275498E-3</v>
      </c>
      <c r="S152" s="129">
        <v>1</v>
      </c>
      <c r="T152" s="101">
        <f>VLOOKUP(C152,'Active 2'!C$21:E$166,3,FALSE)</f>
        <v>16336.253067207685</v>
      </c>
      <c r="U152" s="198"/>
    </row>
    <row r="153" spans="1:21" ht="12.95" customHeight="1">
      <c r="A153" s="181" t="s">
        <v>2</v>
      </c>
      <c r="B153" s="185" t="s">
        <v>97</v>
      </c>
      <c r="C153" s="201">
        <v>57846.5164</v>
      </c>
      <c r="D153" s="185">
        <v>8.0000000000000004E-4</v>
      </c>
      <c r="E153" s="101">
        <f t="shared" si="35"/>
        <v>17221.746369806984</v>
      </c>
      <c r="F153" s="189">
        <f t="shared" ref="F153:F168" si="38">ROUND(2*E153,0)/2+0.5</f>
        <v>17222</v>
      </c>
      <c r="G153" s="101">
        <f t="shared" si="32"/>
        <v>-9.5508000005793292E-2</v>
      </c>
      <c r="K153" s="101">
        <f t="shared" si="31"/>
        <v>-9.5508000005793292E-2</v>
      </c>
      <c r="O153" s="101">
        <f t="shared" ca="1" si="30"/>
        <v>-9.4149036285684939E-2</v>
      </c>
      <c r="P153" s="101">
        <f t="shared" si="34"/>
        <v>-0.13730529989978146</v>
      </c>
      <c r="Q153" s="158">
        <f t="shared" si="37"/>
        <v>42828.0164</v>
      </c>
      <c r="R153" s="101">
        <f t="shared" si="33"/>
        <v>1.7470142784279837E-3</v>
      </c>
      <c r="S153" s="129">
        <v>1</v>
      </c>
      <c r="T153" s="101">
        <f>VLOOKUP(C153,'Active 2'!C$21:E$166,3,FALSE)</f>
        <v>17221.746369806984</v>
      </c>
      <c r="U153" s="198"/>
    </row>
    <row r="154" spans="1:21" ht="12.95" customHeight="1">
      <c r="A154" s="181" t="s">
        <v>2</v>
      </c>
      <c r="B154" s="185" t="s">
        <v>97</v>
      </c>
      <c r="C154" s="201">
        <v>57852.352400000003</v>
      </c>
      <c r="D154" s="185">
        <v>8.0000000000000004E-4</v>
      </c>
      <c r="E154" s="101">
        <f t="shared" si="35"/>
        <v>17237.244399358409</v>
      </c>
      <c r="F154" s="189">
        <f t="shared" si="38"/>
        <v>17237.5</v>
      </c>
      <c r="G154" s="101">
        <f t="shared" si="32"/>
        <v>-9.6250000002328306E-2</v>
      </c>
      <c r="K154" s="101">
        <f t="shared" si="31"/>
        <v>-9.6250000002328306E-2</v>
      </c>
      <c r="O154" s="101">
        <f t="shared" ca="1" si="30"/>
        <v>-9.4222604471788401E-2</v>
      </c>
      <c r="P154" s="101">
        <f t="shared" si="34"/>
        <v>-0.13747056577772857</v>
      </c>
      <c r="Q154" s="158">
        <f t="shared" si="37"/>
        <v>42833.852400000003</v>
      </c>
      <c r="R154" s="101">
        <f t="shared" si="33"/>
        <v>1.6991350428440992E-3</v>
      </c>
      <c r="S154" s="129">
        <v>1</v>
      </c>
      <c r="T154" s="101">
        <f>VLOOKUP(C154,'Active 2'!C$21:E$166,3,FALSE)</f>
        <v>17237.244399358409</v>
      </c>
      <c r="U154" s="198"/>
    </row>
    <row r="155" spans="1:21" ht="12.95" customHeight="1">
      <c r="A155" s="181" t="s">
        <v>2</v>
      </c>
      <c r="B155" s="185" t="s">
        <v>97</v>
      </c>
      <c r="C155" s="201">
        <v>57852.541799999999</v>
      </c>
      <c r="D155" s="185">
        <v>2.9999999999999997E-4</v>
      </c>
      <c r="E155" s="101">
        <f t="shared" si="35"/>
        <v>17237.747368309225</v>
      </c>
      <c r="F155" s="189">
        <f t="shared" si="38"/>
        <v>17238</v>
      </c>
      <c r="G155" s="101">
        <f t="shared" si="32"/>
        <v>-9.5132000002195127E-2</v>
      </c>
      <c r="K155" s="101">
        <f t="shared" si="31"/>
        <v>-9.5132000002195127E-2</v>
      </c>
      <c r="O155" s="101">
        <f t="shared" ca="1" si="30"/>
        <v>-9.4224977639082053E-2</v>
      </c>
      <c r="P155" s="101">
        <f t="shared" si="34"/>
        <v>-0.1374758981770646</v>
      </c>
      <c r="Q155" s="158">
        <f t="shared" si="37"/>
        <v>42834.041799999999</v>
      </c>
      <c r="R155" s="101">
        <f t="shared" si="33"/>
        <v>1.7930057126437141E-3</v>
      </c>
      <c r="S155" s="129">
        <v>1</v>
      </c>
      <c r="T155" s="101">
        <f>VLOOKUP(C155,'Active 2'!C$21:E$166,3,FALSE)</f>
        <v>17237.747368309225</v>
      </c>
      <c r="U155" s="198"/>
    </row>
    <row r="156" spans="1:21" ht="12.95" customHeight="1">
      <c r="A156" s="89" t="s">
        <v>615</v>
      </c>
      <c r="B156" s="90" t="s">
        <v>97</v>
      </c>
      <c r="C156" s="202">
        <v>57943.669199999997</v>
      </c>
      <c r="D156" s="89">
        <v>1E-4</v>
      </c>
      <c r="E156" s="101">
        <f t="shared" si="35"/>
        <v>17479.744479026122</v>
      </c>
      <c r="F156" s="189">
        <f t="shared" si="38"/>
        <v>17480</v>
      </c>
      <c r="G156" s="101">
        <f t="shared" si="32"/>
        <v>-9.6220000006724149E-2</v>
      </c>
      <c r="K156" s="101">
        <f t="shared" si="31"/>
        <v>-9.6220000006724149E-2</v>
      </c>
      <c r="O156" s="101">
        <f t="shared" ca="1" si="30"/>
        <v>-9.5373590609213507E-2</v>
      </c>
      <c r="P156" s="101">
        <f t="shared" si="34"/>
        <v>-0.14006589017650467</v>
      </c>
      <c r="Q156" s="158">
        <f t="shared" si="37"/>
        <v>42925.169199999997</v>
      </c>
      <c r="R156" s="101">
        <f t="shared" si="33"/>
        <v>1.9224620847804561E-3</v>
      </c>
      <c r="S156" s="129">
        <v>1</v>
      </c>
      <c r="T156" s="101">
        <f>VLOOKUP(C156,'Active 2'!C$21:E$166,3,FALSE)</f>
        <v>17479.744479026122</v>
      </c>
      <c r="U156" s="198"/>
    </row>
    <row r="157" spans="1:21" ht="12.95" customHeight="1">
      <c r="A157" s="190" t="s">
        <v>617</v>
      </c>
      <c r="B157" s="166"/>
      <c r="C157" s="203">
        <v>58955.859460862914</v>
      </c>
      <c r="D157" s="92">
        <v>2.0000000000000001E-4</v>
      </c>
      <c r="E157" s="101">
        <f t="shared" si="35"/>
        <v>20167.707908517303</v>
      </c>
      <c r="F157" s="189">
        <f t="shared" si="38"/>
        <v>20168</v>
      </c>
      <c r="G157" s="101">
        <f t="shared" si="32"/>
        <v>-0.10999113709112862</v>
      </c>
      <c r="K157" s="101">
        <f t="shared" si="31"/>
        <v>-0.10999113709112862</v>
      </c>
      <c r="O157" s="101">
        <f t="shared" ca="1" si="30"/>
        <v>-0.10813173797992978</v>
      </c>
      <c r="P157" s="101">
        <f t="shared" si="34"/>
        <v>-0.17005677309763223</v>
      </c>
      <c r="Q157" s="158">
        <f t="shared" si="37"/>
        <v>43937.359460862914</v>
      </c>
      <c r="R157" s="101">
        <f t="shared" si="33"/>
        <v>3.6078806288657827E-3</v>
      </c>
      <c r="S157" s="129">
        <v>1</v>
      </c>
      <c r="T157" s="101">
        <f>VLOOKUP(C157,'Active 2'!C$21:E$166,3,FALSE)</f>
        <v>20167.707908517303</v>
      </c>
      <c r="U157" s="198"/>
    </row>
    <row r="158" spans="1:21" ht="12.95" customHeight="1">
      <c r="A158" s="186" t="s">
        <v>619</v>
      </c>
      <c r="B158" s="187" t="s">
        <v>97</v>
      </c>
      <c r="C158" s="204">
        <v>59024.393499999998</v>
      </c>
      <c r="D158" s="188" t="s">
        <v>616</v>
      </c>
      <c r="E158" s="101">
        <f t="shared" si="35"/>
        <v>20349.706291626375</v>
      </c>
      <c r="F158" s="189">
        <f t="shared" si="38"/>
        <v>20350</v>
      </c>
      <c r="G158" s="101">
        <f t="shared" si="32"/>
        <v>-0.11060000000725267</v>
      </c>
      <c r="K158" s="101">
        <f t="shared" si="31"/>
        <v>-0.11060000000725267</v>
      </c>
      <c r="O158" s="101">
        <f t="shared" ca="1" si="30"/>
        <v>-0.10899557087482203</v>
      </c>
      <c r="P158" s="101">
        <f t="shared" si="34"/>
        <v>-0.17216849796382558</v>
      </c>
      <c r="Q158" s="158">
        <f t="shared" si="37"/>
        <v>44005.893499999998</v>
      </c>
      <c r="R158" s="101">
        <f t="shared" si="33"/>
        <v>3.790679940628522E-3</v>
      </c>
      <c r="S158" s="129">
        <v>1</v>
      </c>
      <c r="T158" s="101">
        <f>VLOOKUP(C158,'Active 2'!C$21:E$166,3,FALSE)</f>
        <v>20349.706291626375</v>
      </c>
      <c r="U158" s="198"/>
    </row>
    <row r="159" spans="1:21" ht="12.95" customHeight="1">
      <c r="A159" s="186" t="s">
        <v>619</v>
      </c>
      <c r="B159" s="187" t="s">
        <v>100</v>
      </c>
      <c r="C159" s="204">
        <v>59037.387600000002</v>
      </c>
      <c r="D159" s="188" t="s">
        <v>616</v>
      </c>
      <c r="E159" s="101">
        <f t="shared" si="35"/>
        <v>20384.213307698021</v>
      </c>
      <c r="F159" s="189">
        <f t="shared" si="38"/>
        <v>20384.5</v>
      </c>
      <c r="G159" s="101">
        <f t="shared" si="32"/>
        <v>-0.10795800000050804</v>
      </c>
      <c r="K159" s="101">
        <f t="shared" si="31"/>
        <v>-0.10795800000050804</v>
      </c>
      <c r="O159" s="101">
        <f t="shared" ca="1" si="30"/>
        <v>-0.10915931941808457</v>
      </c>
      <c r="P159" s="101">
        <f t="shared" si="34"/>
        <v>-0.1725699570427876</v>
      </c>
      <c r="Q159" s="158">
        <f t="shared" si="37"/>
        <v>44018.887600000002</v>
      </c>
      <c r="R159" s="101">
        <f t="shared" si="33"/>
        <v>4.1747049928333802E-3</v>
      </c>
      <c r="S159" s="129">
        <v>1</v>
      </c>
      <c r="T159" s="101">
        <f>VLOOKUP(C159,'Active 2'!C$21:E$166,3,FALSE)</f>
        <v>20384.213307698021</v>
      </c>
      <c r="U159" s="198"/>
    </row>
    <row r="160" spans="1:21" ht="12.95" customHeight="1">
      <c r="A160" s="93" t="s">
        <v>623</v>
      </c>
      <c r="B160" s="94" t="s">
        <v>97</v>
      </c>
      <c r="C160" s="98">
        <v>59269.535999999847</v>
      </c>
      <c r="D160" s="207">
        <v>1E-3</v>
      </c>
      <c r="E160" s="101">
        <f t="shared" si="35"/>
        <v>21000.704528313498</v>
      </c>
      <c r="F160" s="189">
        <f t="shared" si="38"/>
        <v>21001</v>
      </c>
      <c r="G160" s="101">
        <f t="shared" si="32"/>
        <v>-0.11126400015928084</v>
      </c>
      <c r="K160" s="101">
        <f t="shared" si="31"/>
        <v>-0.11126400015928084</v>
      </c>
      <c r="O160" s="101">
        <f t="shared" ca="1" si="30"/>
        <v>-0.11208543469116738</v>
      </c>
      <c r="P160" s="101">
        <f t="shared" si="34"/>
        <v>-0.17980616364635188</v>
      </c>
      <c r="Q160" s="158">
        <f t="shared" si="37"/>
        <v>44251.035999999847</v>
      </c>
      <c r="R160" s="101">
        <f t="shared" si="33"/>
        <v>4.6980281754883746E-3</v>
      </c>
      <c r="S160" s="129">
        <v>1</v>
      </c>
      <c r="T160" s="101">
        <f>VLOOKUP(C160,'Active 2'!C$21:E$166,3,FALSE)</f>
        <v>21000.704528313498</v>
      </c>
      <c r="U160" s="198"/>
    </row>
    <row r="161" spans="1:21" ht="12.95" customHeight="1">
      <c r="A161" s="207" t="s">
        <v>623</v>
      </c>
      <c r="B161" s="94" t="s">
        <v>97</v>
      </c>
      <c r="C161" s="208">
        <v>59269.535999999847</v>
      </c>
      <c r="D161" s="207">
        <v>1E-3</v>
      </c>
      <c r="E161" s="101">
        <f t="shared" si="35"/>
        <v>21000.704528313498</v>
      </c>
      <c r="F161" s="192">
        <f t="shared" si="38"/>
        <v>21001</v>
      </c>
      <c r="G161" s="101">
        <f t="shared" si="32"/>
        <v>-0.11126400015928084</v>
      </c>
      <c r="K161" s="101">
        <f t="shared" si="31"/>
        <v>-0.11126400015928084</v>
      </c>
      <c r="O161" s="101">
        <f t="shared" ca="1" si="30"/>
        <v>-0.11208543469116738</v>
      </c>
      <c r="P161" s="101">
        <f t="shared" si="34"/>
        <v>-0.17980616364635188</v>
      </c>
      <c r="Q161" s="158">
        <f t="shared" si="37"/>
        <v>44251.035999999847</v>
      </c>
      <c r="R161" s="101">
        <f t="shared" si="33"/>
        <v>4.6980281754883746E-3</v>
      </c>
      <c r="S161" s="129">
        <v>1</v>
      </c>
      <c r="T161" s="101">
        <f>VLOOKUP(C161,'Active 2'!C$21:E$166,3,FALSE)</f>
        <v>21000.704528313498</v>
      </c>
      <c r="U161" s="198"/>
    </row>
    <row r="162" spans="1:21" ht="12.95" customHeight="1">
      <c r="A162" s="93" t="s">
        <v>624</v>
      </c>
      <c r="B162" s="94" t="s">
        <v>97</v>
      </c>
      <c r="C162" s="98">
        <v>59328.465600000003</v>
      </c>
      <c r="D162" s="207">
        <v>6.9999999999999999E-4</v>
      </c>
      <c r="E162" s="101">
        <f t="shared" si="35"/>
        <v>21157.197448508086</v>
      </c>
      <c r="F162" s="189">
        <f t="shared" si="38"/>
        <v>21157.5</v>
      </c>
      <c r="G162" s="101">
        <f t="shared" si="32"/>
        <v>-0.11392999999952735</v>
      </c>
      <c r="K162" s="101">
        <f t="shared" si="31"/>
        <v>-0.11392999999952735</v>
      </c>
      <c r="O162" s="101">
        <f t="shared" ca="1" si="30"/>
        <v>-0.11282823605408297</v>
      </c>
      <c r="P162" s="101">
        <f t="shared" si="34"/>
        <v>-0.181661873038091</v>
      </c>
      <c r="Q162" s="158">
        <f t="shared" si="37"/>
        <v>44309.965600000003</v>
      </c>
      <c r="R162" s="101">
        <f t="shared" si="33"/>
        <v>4.5876066253121052E-3</v>
      </c>
      <c r="S162" s="129">
        <v>1</v>
      </c>
      <c r="T162" s="101">
        <f>VLOOKUP(C162,'Active 2'!C$21:E$166,3,FALSE)</f>
        <v>21157.197448508086</v>
      </c>
      <c r="U162" s="198"/>
    </row>
    <row r="163" spans="1:21" ht="12.95" customHeight="1">
      <c r="A163" s="207" t="s">
        <v>624</v>
      </c>
      <c r="B163" s="94" t="s">
        <v>97</v>
      </c>
      <c r="C163" s="208">
        <v>59328.465600000003</v>
      </c>
      <c r="D163" s="207">
        <v>6.9999999999999999E-4</v>
      </c>
      <c r="E163" s="101">
        <f t="shared" si="35"/>
        <v>21157.197448508086</v>
      </c>
      <c r="F163" s="192">
        <f t="shared" si="38"/>
        <v>21157.5</v>
      </c>
      <c r="G163" s="101">
        <f t="shared" si="32"/>
        <v>-0.11392999999952735</v>
      </c>
      <c r="K163" s="101">
        <f t="shared" si="31"/>
        <v>-0.11392999999952735</v>
      </c>
      <c r="O163" s="101">
        <f t="shared" ca="1" si="30"/>
        <v>-0.11282823605408297</v>
      </c>
      <c r="P163" s="101">
        <f t="shared" si="34"/>
        <v>-0.181661873038091</v>
      </c>
      <c r="Q163" s="158">
        <f t="shared" si="37"/>
        <v>44309.965600000003</v>
      </c>
      <c r="R163" s="101">
        <f t="shared" si="33"/>
        <v>4.5876066253121052E-3</v>
      </c>
      <c r="S163" s="129">
        <v>1</v>
      </c>
      <c r="T163" s="101">
        <f>VLOOKUP(C163,'Active 2'!C$21:E$166,3,FALSE)</f>
        <v>21157.197448508086</v>
      </c>
      <c r="U163" s="198"/>
    </row>
    <row r="164" spans="1:21" ht="12.95" customHeight="1">
      <c r="A164" s="93" t="s">
        <v>625</v>
      </c>
      <c r="B164" s="94" t="s">
        <v>100</v>
      </c>
      <c r="C164" s="98">
        <v>59419.406000000003</v>
      </c>
      <c r="D164" s="207">
        <v>3.0000000000000001E-3</v>
      </c>
      <c r="E164" s="101">
        <f t="shared" si="35"/>
        <v>21398.697963692757</v>
      </c>
      <c r="F164" s="189">
        <f t="shared" si="38"/>
        <v>21399</v>
      </c>
      <c r="G164" s="101">
        <f t="shared" si="32"/>
        <v>-0.11373599999933504</v>
      </c>
      <c r="K164" s="101">
        <f t="shared" si="31"/>
        <v>-0.11373599999933504</v>
      </c>
      <c r="O164" s="101">
        <f t="shared" ca="1" si="30"/>
        <v>-0.11397447585692076</v>
      </c>
      <c r="P164" s="101">
        <f t="shared" si="34"/>
        <v>-0.18454039766847186</v>
      </c>
      <c r="Q164" s="158">
        <f t="shared" si="37"/>
        <v>44400.906000000003</v>
      </c>
      <c r="R164" s="101">
        <f t="shared" si="33"/>
        <v>5.013262729289268E-3</v>
      </c>
      <c r="S164" s="129">
        <v>1</v>
      </c>
      <c r="T164" s="101">
        <f>VLOOKUP(C164,'Active 2'!C$21:E$166,3,FALSE)</f>
        <v>21398.697963692757</v>
      </c>
      <c r="U164" s="198"/>
    </row>
    <row r="165" spans="1:21" ht="12.95" customHeight="1">
      <c r="A165" s="207" t="s">
        <v>625</v>
      </c>
      <c r="B165" s="94" t="s">
        <v>97</v>
      </c>
      <c r="C165" s="208">
        <v>59419.406000000003</v>
      </c>
      <c r="D165" s="207">
        <v>3.0000000000000001E-3</v>
      </c>
      <c r="E165" s="101">
        <f t="shared" si="35"/>
        <v>21398.697963692757</v>
      </c>
      <c r="F165" s="192">
        <f t="shared" si="38"/>
        <v>21399</v>
      </c>
      <c r="G165" s="101">
        <f t="shared" si="32"/>
        <v>-0.11373599999933504</v>
      </c>
      <c r="K165" s="101">
        <f t="shared" si="31"/>
        <v>-0.11373599999933504</v>
      </c>
      <c r="O165" s="101">
        <f t="shared" ca="1" si="30"/>
        <v>-0.11397447585692076</v>
      </c>
      <c r="P165" s="101">
        <f t="shared" si="34"/>
        <v>-0.18454039766847186</v>
      </c>
      <c r="Q165" s="158">
        <f t="shared" si="37"/>
        <v>44400.906000000003</v>
      </c>
      <c r="R165" s="101">
        <f t="shared" si="33"/>
        <v>5.013262729289268E-3</v>
      </c>
      <c r="S165" s="129">
        <v>1</v>
      </c>
      <c r="T165" s="101">
        <f>VLOOKUP(C165,'Active 2'!C$21:E$166,3,FALSE)</f>
        <v>21398.697963692757</v>
      </c>
      <c r="U165" s="198"/>
    </row>
    <row r="166" spans="1:21" ht="12.95" customHeight="1">
      <c r="A166" s="190" t="s">
        <v>620</v>
      </c>
      <c r="B166" s="166"/>
      <c r="C166" s="97">
        <v>59605.993000000002</v>
      </c>
      <c r="D166" s="92">
        <v>1E-4</v>
      </c>
      <c r="E166" s="101">
        <f t="shared" si="35"/>
        <v>21894.196736809674</v>
      </c>
      <c r="F166" s="189">
        <f t="shared" si="38"/>
        <v>21894.5</v>
      </c>
      <c r="G166" s="101">
        <f t="shared" si="32"/>
        <v>-0.11419800000294344</v>
      </c>
      <c r="K166" s="101">
        <f t="shared" si="31"/>
        <v>-0.11419800000294344</v>
      </c>
      <c r="O166" s="101">
        <f t="shared" ca="1" si="30"/>
        <v>-0.11632628464493784</v>
      </c>
      <c r="P166" s="101">
        <f t="shared" si="34"/>
        <v>-0.19050313284506043</v>
      </c>
      <c r="Q166" s="158">
        <f t="shared" si="37"/>
        <v>44587.493000000002</v>
      </c>
      <c r="R166" s="101">
        <f t="shared" si="33"/>
        <v>5.8224732980531203E-3</v>
      </c>
      <c r="S166" s="129">
        <v>1</v>
      </c>
      <c r="T166" s="101">
        <f>VLOOKUP(C166,'Active 2'!C$21:E$166,3,FALSE)</f>
        <v>21894.196736809674</v>
      </c>
      <c r="U166" s="198"/>
    </row>
    <row r="167" spans="1:21" ht="12.95" customHeight="1">
      <c r="A167" s="100" t="s">
        <v>627</v>
      </c>
      <c r="B167" s="205" t="s">
        <v>100</v>
      </c>
      <c r="C167" s="206">
        <v>59605.993000000002</v>
      </c>
      <c r="D167" s="206">
        <v>1E-4</v>
      </c>
      <c r="E167" s="101">
        <f t="shared" si="35"/>
        <v>21894.196736809674</v>
      </c>
      <c r="F167" s="192">
        <f t="shared" si="38"/>
        <v>21894.5</v>
      </c>
      <c r="G167" s="101">
        <f t="shared" si="32"/>
        <v>-0.11419800000294344</v>
      </c>
      <c r="K167" s="101">
        <f t="shared" si="31"/>
        <v>-0.11419800000294344</v>
      </c>
      <c r="O167" s="101">
        <f t="shared" ca="1" si="30"/>
        <v>-0.11632628464493784</v>
      </c>
      <c r="P167" s="101">
        <f t="shared" si="34"/>
        <v>-0.19050313284506043</v>
      </c>
      <c r="Q167" s="158">
        <f t="shared" si="37"/>
        <v>44587.493000000002</v>
      </c>
      <c r="R167" s="101">
        <f t="shared" si="33"/>
        <v>5.8224732980531203E-3</v>
      </c>
      <c r="S167" s="129">
        <v>1</v>
      </c>
      <c r="T167" s="101">
        <f>VLOOKUP(C167,'Active 2'!C$21:E$166,3,FALSE)</f>
        <v>21894.196736809674</v>
      </c>
      <c r="U167" s="198"/>
    </row>
    <row r="168" spans="1:21" ht="12.95" customHeight="1">
      <c r="A168" s="191" t="s">
        <v>626</v>
      </c>
      <c r="B168" s="191" t="s">
        <v>97</v>
      </c>
      <c r="C168" s="99">
        <v>60064.456999999937</v>
      </c>
      <c r="D168" s="207">
        <v>3.0000000000000001E-3</v>
      </c>
      <c r="E168" s="101">
        <f t="shared" si="35"/>
        <v>23111.689646381314</v>
      </c>
      <c r="F168" s="192">
        <f t="shared" si="38"/>
        <v>23112</v>
      </c>
      <c r="G168" s="101">
        <f t="shared" si="32"/>
        <v>-0.11686800007009879</v>
      </c>
      <c r="K168" s="101">
        <f t="shared" si="31"/>
        <v>-0.11686800007009879</v>
      </c>
      <c r="O168" s="101">
        <f t="shared" ca="1" si="30"/>
        <v>-0.12210494700499999</v>
      </c>
      <c r="P168" s="101">
        <f t="shared" si="34"/>
        <v>-0.20547803453078317</v>
      </c>
      <c r="Q168" s="158">
        <f t="shared" si="37"/>
        <v>45045.956999999937</v>
      </c>
      <c r="R168" s="101">
        <f t="shared" si="33"/>
        <v>7.8517382071236746E-3</v>
      </c>
      <c r="S168" s="129">
        <v>1</v>
      </c>
      <c r="T168" s="101" t="e">
        <f>VLOOKUP(C168,'Active 2'!C$21:E$166,3,FALSE)</f>
        <v>#N/A</v>
      </c>
      <c r="U168" s="198"/>
    </row>
    <row r="169" spans="1:21" ht="12.95" customHeight="1">
      <c r="A169" s="166"/>
      <c r="B169" s="166"/>
      <c r="C169" s="203"/>
      <c r="D169" s="92"/>
      <c r="U169" s="198"/>
    </row>
    <row r="170" spans="1:21" ht="12.95" customHeight="1">
      <c r="A170" s="166"/>
      <c r="B170" s="166"/>
      <c r="C170" s="92"/>
      <c r="D170" s="92"/>
      <c r="U170" s="198"/>
    </row>
    <row r="171" spans="1:21" ht="12.95" customHeight="1">
      <c r="A171" s="166"/>
      <c r="B171" s="166"/>
      <c r="C171" s="92"/>
      <c r="D171" s="92"/>
      <c r="U171" s="198"/>
    </row>
    <row r="172" spans="1:21" ht="12.95" customHeight="1">
      <c r="A172" s="166"/>
      <c r="B172" s="166"/>
      <c r="C172" s="92"/>
      <c r="D172" s="92"/>
      <c r="U172" s="198"/>
    </row>
    <row r="173" spans="1:21" ht="12.95" customHeight="1">
      <c r="A173" s="166"/>
      <c r="B173" s="166"/>
      <c r="C173" s="92"/>
      <c r="D173" s="92"/>
      <c r="U173" s="198"/>
    </row>
    <row r="174" spans="1:21" ht="12.95" customHeight="1">
      <c r="A174" s="166"/>
      <c r="B174" s="166"/>
      <c r="C174" s="92"/>
      <c r="D174" s="92"/>
      <c r="U174" s="198"/>
    </row>
    <row r="175" spans="1:21" ht="12.95" customHeight="1">
      <c r="A175" s="166"/>
      <c r="B175" s="166"/>
      <c r="C175" s="92"/>
      <c r="D175" s="92"/>
      <c r="U175" s="198"/>
    </row>
    <row r="176" spans="1:21" ht="12.95" customHeight="1">
      <c r="A176" s="166"/>
      <c r="B176" s="166"/>
      <c r="C176" s="92"/>
      <c r="D176" s="92"/>
      <c r="U176" s="198"/>
    </row>
    <row r="177" spans="1:21" ht="12.95" customHeight="1">
      <c r="A177" s="166"/>
      <c r="B177" s="166"/>
      <c r="C177" s="92"/>
      <c r="D177" s="92"/>
      <c r="U177" s="198"/>
    </row>
    <row r="178" spans="1:21" ht="12.95" customHeight="1">
      <c r="A178" s="166"/>
      <c r="B178" s="166"/>
      <c r="C178" s="92"/>
      <c r="D178" s="92"/>
      <c r="U178" s="198"/>
    </row>
    <row r="179" spans="1:21" ht="12.95" customHeight="1">
      <c r="A179" s="166"/>
      <c r="B179" s="166"/>
      <c r="C179" s="92"/>
      <c r="D179" s="92"/>
      <c r="U179" s="198"/>
    </row>
    <row r="180" spans="1:21" ht="12.95" customHeight="1">
      <c r="A180" s="166"/>
      <c r="B180" s="166"/>
      <c r="C180" s="92"/>
      <c r="D180" s="92"/>
      <c r="U180" s="198"/>
    </row>
    <row r="181" spans="1:21" ht="12.95" customHeight="1">
      <c r="A181" s="166"/>
      <c r="B181" s="166"/>
      <c r="C181" s="92"/>
      <c r="D181" s="92"/>
      <c r="U181" s="198"/>
    </row>
    <row r="182" spans="1:21" ht="12.95" customHeight="1">
      <c r="A182" s="166"/>
      <c r="B182" s="166"/>
      <c r="C182" s="92"/>
      <c r="D182" s="92"/>
      <c r="U182" s="198"/>
    </row>
    <row r="183" spans="1:21" ht="12.95" customHeight="1">
      <c r="A183" s="166"/>
      <c r="B183" s="166"/>
      <c r="C183" s="92"/>
      <c r="D183" s="92"/>
      <c r="U183" s="198"/>
    </row>
    <row r="184" spans="1:21" ht="12.95" customHeight="1">
      <c r="A184" s="166"/>
      <c r="B184" s="166"/>
      <c r="C184" s="92"/>
      <c r="D184" s="92"/>
      <c r="U184" s="198"/>
    </row>
    <row r="185" spans="1:21" ht="12.95" customHeight="1">
      <c r="A185" s="166"/>
      <c r="B185" s="166"/>
      <c r="C185" s="92"/>
      <c r="D185" s="92"/>
      <c r="U185" s="198"/>
    </row>
    <row r="186" spans="1:21" ht="12.95" customHeight="1">
      <c r="A186" s="166"/>
      <c r="B186" s="166"/>
      <c r="C186" s="92"/>
      <c r="D186" s="92"/>
      <c r="U186" s="198"/>
    </row>
    <row r="187" spans="1:21" ht="12.95" customHeight="1">
      <c r="A187" s="166"/>
      <c r="B187" s="166"/>
      <c r="C187" s="92"/>
      <c r="D187" s="92"/>
      <c r="U187" s="198"/>
    </row>
    <row r="188" spans="1:21" ht="12.95" customHeight="1">
      <c r="A188" s="166"/>
      <c r="B188" s="166"/>
      <c r="C188" s="92"/>
      <c r="D188" s="92"/>
      <c r="U188" s="198"/>
    </row>
    <row r="189" spans="1:21" ht="12.95" customHeight="1">
      <c r="A189" s="166"/>
      <c r="B189" s="166"/>
      <c r="C189" s="92"/>
      <c r="D189" s="92"/>
      <c r="U189" s="198"/>
    </row>
    <row r="190" spans="1:21" ht="12.95" customHeight="1">
      <c r="A190" s="166"/>
      <c r="B190" s="166"/>
      <c r="C190" s="92"/>
      <c r="D190" s="92"/>
      <c r="U190" s="198"/>
    </row>
    <row r="191" spans="1:21" ht="12.95" customHeight="1">
      <c r="A191" s="166"/>
      <c r="B191" s="166"/>
      <c r="C191" s="92"/>
      <c r="D191" s="92"/>
      <c r="U191" s="198"/>
    </row>
    <row r="192" spans="1:21" ht="12.95" customHeight="1">
      <c r="A192" s="166"/>
      <c r="B192" s="166"/>
      <c r="C192" s="92"/>
      <c r="D192" s="92"/>
      <c r="U192" s="198"/>
    </row>
    <row r="193" spans="1:21" ht="12.95" customHeight="1">
      <c r="A193" s="166"/>
      <c r="B193" s="166"/>
      <c r="C193" s="92"/>
      <c r="D193" s="92"/>
      <c r="U193" s="198"/>
    </row>
    <row r="194" spans="1:21" ht="12.95" customHeight="1">
      <c r="A194" s="166"/>
      <c r="B194" s="166"/>
      <c r="C194" s="92"/>
      <c r="D194" s="92"/>
      <c r="U194" s="198"/>
    </row>
    <row r="195" spans="1:21" ht="12.95" customHeight="1">
      <c r="A195" s="166"/>
      <c r="B195" s="166"/>
      <c r="C195" s="92"/>
      <c r="D195" s="92"/>
      <c r="U195" s="198"/>
    </row>
    <row r="196" spans="1:21" ht="12.95" customHeight="1">
      <c r="A196" s="166"/>
      <c r="B196" s="166"/>
      <c r="C196" s="92"/>
      <c r="D196" s="92"/>
      <c r="U196" s="198"/>
    </row>
    <row r="197" spans="1:21" ht="12.95" customHeight="1">
      <c r="A197" s="166"/>
      <c r="B197" s="166"/>
      <c r="C197" s="92"/>
      <c r="D197" s="92"/>
      <c r="U197" s="198"/>
    </row>
    <row r="198" spans="1:21" ht="12.95" customHeight="1">
      <c r="A198" s="166"/>
      <c r="B198" s="166"/>
      <c r="C198" s="92"/>
      <c r="D198" s="92"/>
      <c r="U198" s="198"/>
    </row>
    <row r="199" spans="1:21" ht="12.95" customHeight="1">
      <c r="A199" s="166"/>
      <c r="B199" s="166"/>
      <c r="C199" s="92"/>
      <c r="D199" s="92"/>
      <c r="U199" s="198"/>
    </row>
    <row r="200" spans="1:21" ht="12.95" customHeight="1">
      <c r="A200" s="166"/>
      <c r="B200" s="166"/>
      <c r="C200" s="92"/>
      <c r="D200" s="92"/>
      <c r="U200" s="198"/>
    </row>
    <row r="201" spans="1:21" ht="12.95" customHeight="1">
      <c r="A201" s="166"/>
      <c r="B201" s="166"/>
      <c r="C201" s="92"/>
      <c r="D201" s="92"/>
      <c r="U201" s="198"/>
    </row>
    <row r="202" spans="1:21" ht="12.95" customHeight="1">
      <c r="A202" s="166"/>
      <c r="B202" s="166"/>
      <c r="C202" s="92"/>
      <c r="D202" s="92"/>
      <c r="U202" s="198"/>
    </row>
    <row r="203" spans="1:21" ht="12.95" customHeight="1">
      <c r="A203" s="166"/>
      <c r="B203" s="166"/>
      <c r="C203" s="92"/>
      <c r="D203" s="92"/>
      <c r="U203" s="198"/>
    </row>
    <row r="204" spans="1:21" ht="12.95" customHeight="1">
      <c r="A204" s="166"/>
      <c r="B204" s="166"/>
      <c r="C204" s="92"/>
      <c r="D204" s="92"/>
      <c r="U204" s="198"/>
    </row>
    <row r="205" spans="1:21" ht="12.95" customHeight="1">
      <c r="A205" s="166"/>
      <c r="B205" s="166"/>
      <c r="C205" s="92"/>
      <c r="D205" s="92"/>
      <c r="U205" s="198"/>
    </row>
    <row r="206" spans="1:21" ht="12.95" customHeight="1">
      <c r="A206" s="166"/>
      <c r="B206" s="166"/>
      <c r="C206" s="92"/>
      <c r="D206" s="92"/>
      <c r="U206" s="198"/>
    </row>
    <row r="207" spans="1:21" ht="12.95" customHeight="1">
      <c r="A207" s="166"/>
      <c r="B207" s="166"/>
      <c r="C207" s="92"/>
      <c r="D207" s="92"/>
      <c r="U207" s="198"/>
    </row>
    <row r="208" spans="1:21" ht="12.95" customHeight="1">
      <c r="A208" s="166"/>
      <c r="B208" s="166"/>
      <c r="C208" s="92"/>
      <c r="D208" s="92"/>
      <c r="U208" s="198"/>
    </row>
    <row r="209" spans="1:21" ht="12.95" customHeight="1">
      <c r="A209" s="166"/>
      <c r="B209" s="166"/>
      <c r="C209" s="92"/>
      <c r="D209" s="92"/>
      <c r="U209" s="198"/>
    </row>
    <row r="210" spans="1:21" ht="12.95" customHeight="1">
      <c r="A210" s="166"/>
      <c r="B210" s="166"/>
      <c r="C210" s="92"/>
      <c r="D210" s="92"/>
      <c r="U210" s="198"/>
    </row>
    <row r="211" spans="1:21" ht="12.95" customHeight="1">
      <c r="A211" s="166"/>
      <c r="B211" s="166"/>
      <c r="C211" s="92"/>
      <c r="D211" s="92"/>
      <c r="U211" s="198"/>
    </row>
    <row r="212" spans="1:21" ht="12.95" customHeight="1">
      <c r="A212" s="166"/>
      <c r="B212" s="166"/>
      <c r="C212" s="92"/>
      <c r="D212" s="92"/>
      <c r="U212" s="198"/>
    </row>
    <row r="213" spans="1:21" ht="12.95" customHeight="1">
      <c r="A213" s="166"/>
      <c r="B213" s="166"/>
      <c r="C213" s="92"/>
      <c r="D213" s="92"/>
      <c r="U213" s="198"/>
    </row>
    <row r="214" spans="1:21" ht="12.95" customHeight="1">
      <c r="A214" s="166"/>
      <c r="B214" s="166"/>
      <c r="C214" s="92"/>
      <c r="D214" s="92"/>
      <c r="U214" s="198"/>
    </row>
    <row r="215" spans="1:21" ht="12.95" customHeight="1">
      <c r="A215" s="166"/>
      <c r="B215" s="166"/>
      <c r="C215" s="92"/>
      <c r="D215" s="92"/>
      <c r="U215" s="198"/>
    </row>
    <row r="216" spans="1:21" ht="12.95" customHeight="1">
      <c r="A216" s="166"/>
      <c r="B216" s="166"/>
      <c r="C216" s="92"/>
      <c r="D216" s="92"/>
      <c r="U216" s="198"/>
    </row>
    <row r="217" spans="1:21" ht="12.95" customHeight="1">
      <c r="A217" s="166"/>
      <c r="B217" s="166"/>
      <c r="C217" s="92"/>
      <c r="D217" s="92"/>
      <c r="U217" s="198"/>
    </row>
    <row r="218" spans="1:21" ht="12.95" customHeight="1">
      <c r="A218" s="166"/>
      <c r="B218" s="166"/>
      <c r="C218" s="92"/>
      <c r="D218" s="92"/>
      <c r="U218" s="198"/>
    </row>
    <row r="219" spans="1:21" ht="12.95" customHeight="1">
      <c r="A219" s="166"/>
      <c r="B219" s="166"/>
      <c r="C219" s="92"/>
      <c r="D219" s="92"/>
      <c r="U219" s="198"/>
    </row>
    <row r="220" spans="1:21" ht="12.95" customHeight="1">
      <c r="A220" s="166"/>
      <c r="B220" s="166"/>
      <c r="C220" s="92"/>
      <c r="D220" s="92"/>
      <c r="U220" s="198"/>
    </row>
    <row r="221" spans="1:21" ht="12.95" customHeight="1">
      <c r="A221" s="166"/>
      <c r="B221" s="166"/>
      <c r="C221" s="92"/>
      <c r="D221" s="92"/>
      <c r="U221" s="198"/>
    </row>
    <row r="222" spans="1:21" ht="12.95" customHeight="1">
      <c r="A222" s="166"/>
      <c r="B222" s="166"/>
      <c r="C222" s="92"/>
      <c r="D222" s="92"/>
      <c r="U222" s="198"/>
    </row>
    <row r="223" spans="1:21" ht="12.95" customHeight="1">
      <c r="A223" s="166"/>
      <c r="B223" s="166"/>
      <c r="C223" s="92"/>
      <c r="D223" s="92"/>
      <c r="U223" s="198"/>
    </row>
    <row r="224" spans="1:21" ht="12.95" customHeight="1">
      <c r="A224" s="166"/>
      <c r="B224" s="166"/>
      <c r="C224" s="92"/>
      <c r="D224" s="92"/>
      <c r="U224" s="198"/>
    </row>
    <row r="225" spans="1:21" ht="12.95" customHeight="1">
      <c r="A225" s="166"/>
      <c r="B225" s="166"/>
      <c r="C225" s="92"/>
      <c r="D225" s="92"/>
      <c r="U225" s="198"/>
    </row>
    <row r="226" spans="1:21" ht="12.95" customHeight="1">
      <c r="A226" s="166"/>
      <c r="B226" s="166"/>
      <c r="C226" s="92"/>
      <c r="D226" s="92"/>
      <c r="U226" s="198"/>
    </row>
    <row r="227" spans="1:21" ht="12.95" customHeight="1">
      <c r="A227" s="166"/>
      <c r="B227" s="166"/>
      <c r="C227" s="92"/>
      <c r="D227" s="92"/>
      <c r="U227" s="198"/>
    </row>
    <row r="228" spans="1:21" ht="12.95" customHeight="1">
      <c r="A228" s="166"/>
      <c r="B228" s="166"/>
      <c r="C228" s="92"/>
      <c r="D228" s="92"/>
      <c r="U228" s="198"/>
    </row>
    <row r="229" spans="1:21" ht="12.95" customHeight="1">
      <c r="A229" s="166"/>
      <c r="B229" s="166"/>
      <c r="C229" s="92"/>
      <c r="D229" s="92"/>
      <c r="U229" s="198"/>
    </row>
    <row r="230" spans="1:21" ht="12.95" customHeight="1">
      <c r="A230" s="166"/>
      <c r="B230" s="166"/>
      <c r="C230" s="92"/>
      <c r="D230" s="92"/>
      <c r="U230" s="198"/>
    </row>
    <row r="231" spans="1:21" ht="12.95" customHeight="1">
      <c r="A231" s="166"/>
      <c r="B231" s="166"/>
      <c r="C231" s="92"/>
      <c r="D231" s="92"/>
      <c r="U231" s="198"/>
    </row>
    <row r="232" spans="1:21" ht="12.95" customHeight="1">
      <c r="A232" s="166"/>
      <c r="B232" s="166"/>
      <c r="C232" s="92"/>
      <c r="D232" s="92"/>
      <c r="U232" s="198"/>
    </row>
    <row r="233" spans="1:21" ht="12.95" customHeight="1">
      <c r="A233" s="166"/>
      <c r="B233" s="166"/>
      <c r="C233" s="92"/>
      <c r="D233" s="92"/>
      <c r="U233" s="198"/>
    </row>
    <row r="234" spans="1:21" ht="12.95" customHeight="1">
      <c r="A234" s="166"/>
      <c r="B234" s="166"/>
      <c r="C234" s="92"/>
      <c r="D234" s="92"/>
      <c r="U234" s="198"/>
    </row>
    <row r="235" spans="1:21" ht="12.95" customHeight="1">
      <c r="A235" s="166"/>
      <c r="B235" s="166"/>
      <c r="C235" s="92"/>
      <c r="D235" s="92"/>
      <c r="U235" s="198"/>
    </row>
    <row r="236" spans="1:21" ht="12.95" customHeight="1">
      <c r="A236" s="166"/>
      <c r="B236" s="166"/>
      <c r="C236" s="92"/>
      <c r="D236" s="92"/>
      <c r="U236" s="198"/>
    </row>
    <row r="237" spans="1:21" ht="12.95" customHeight="1">
      <c r="A237" s="166"/>
      <c r="B237" s="166"/>
      <c r="C237" s="92"/>
      <c r="D237" s="92"/>
      <c r="U237" s="198"/>
    </row>
    <row r="238" spans="1:21" ht="12.95" customHeight="1">
      <c r="A238" s="166"/>
      <c r="B238" s="166"/>
      <c r="C238" s="92"/>
      <c r="D238" s="92"/>
      <c r="U238" s="198"/>
    </row>
    <row r="239" spans="1:21" ht="12.95" customHeight="1">
      <c r="A239" s="166"/>
      <c r="B239" s="166"/>
      <c r="C239" s="92"/>
      <c r="D239" s="92"/>
      <c r="U239" s="198"/>
    </row>
    <row r="240" spans="1:21" ht="12.95" customHeight="1">
      <c r="A240" s="166"/>
      <c r="B240" s="166"/>
      <c r="C240" s="92"/>
      <c r="D240" s="92"/>
      <c r="U240" s="198"/>
    </row>
    <row r="241" spans="1:21" ht="12.95" customHeight="1">
      <c r="A241" s="166"/>
      <c r="B241" s="166"/>
      <c r="C241" s="92"/>
      <c r="D241" s="92"/>
      <c r="U241" s="198"/>
    </row>
    <row r="242" spans="1:21" ht="12.95" customHeight="1">
      <c r="A242" s="166"/>
      <c r="B242" s="166"/>
      <c r="C242" s="166"/>
      <c r="D242" s="166"/>
      <c r="U242" s="198"/>
    </row>
    <row r="243" spans="1:21" ht="12.95" customHeight="1">
      <c r="A243" s="166"/>
      <c r="B243" s="166"/>
      <c r="C243" s="166"/>
      <c r="D243" s="166"/>
      <c r="U243" s="198"/>
    </row>
    <row r="244" spans="1:21" ht="12.95" customHeight="1">
      <c r="A244" s="166"/>
      <c r="B244" s="166"/>
      <c r="C244" s="166"/>
      <c r="D244" s="166"/>
      <c r="U244" s="198"/>
    </row>
    <row r="245" spans="1:21" ht="12.95" customHeight="1">
      <c r="A245" s="166"/>
      <c r="B245" s="166"/>
      <c r="C245" s="166"/>
      <c r="D245" s="166"/>
      <c r="U245" s="198"/>
    </row>
    <row r="246" spans="1:21" ht="12.95" customHeight="1">
      <c r="A246" s="166"/>
      <c r="B246" s="166"/>
      <c r="C246" s="166"/>
      <c r="D246" s="166"/>
      <c r="U246" s="198"/>
    </row>
    <row r="247" spans="1:21" ht="12.95" customHeight="1">
      <c r="A247" s="166"/>
      <c r="B247" s="166"/>
      <c r="C247" s="166"/>
      <c r="D247" s="166"/>
      <c r="U247" s="198"/>
    </row>
    <row r="248" spans="1:21" ht="12.95" customHeight="1">
      <c r="A248" s="166"/>
      <c r="B248" s="166"/>
      <c r="C248" s="166"/>
      <c r="D248" s="166"/>
      <c r="U248" s="198"/>
    </row>
    <row r="249" spans="1:21" ht="12.95" customHeight="1">
      <c r="A249" s="166"/>
      <c r="B249" s="166"/>
      <c r="C249" s="166"/>
      <c r="D249" s="166"/>
      <c r="U249" s="198"/>
    </row>
    <row r="250" spans="1:21" ht="12.95" customHeight="1">
      <c r="A250" s="166"/>
      <c r="B250" s="166"/>
      <c r="C250" s="166"/>
      <c r="D250" s="166"/>
      <c r="U250" s="198"/>
    </row>
    <row r="251" spans="1:21" ht="12.95" customHeight="1">
      <c r="A251" s="166"/>
      <c r="B251" s="166"/>
      <c r="C251" s="166"/>
      <c r="D251" s="166"/>
      <c r="U251" s="198"/>
    </row>
    <row r="252" spans="1:21" ht="12.95" customHeight="1">
      <c r="A252" s="166"/>
      <c r="B252" s="166"/>
      <c r="C252" s="166"/>
      <c r="D252" s="166"/>
      <c r="U252" s="198"/>
    </row>
    <row r="253" spans="1:21" ht="12.95" customHeight="1">
      <c r="A253" s="166"/>
      <c r="B253" s="166"/>
      <c r="C253" s="166"/>
      <c r="D253" s="166"/>
      <c r="U253" s="198"/>
    </row>
    <row r="254" spans="1:21" ht="12.95" customHeight="1">
      <c r="A254" s="166"/>
      <c r="B254" s="166"/>
      <c r="C254" s="166"/>
      <c r="D254" s="166"/>
      <c r="U254" s="198"/>
    </row>
    <row r="255" spans="1:21" ht="12.95" customHeight="1">
      <c r="A255" s="166"/>
      <c r="B255" s="166"/>
      <c r="C255" s="166"/>
      <c r="D255" s="166"/>
      <c r="U255" s="198"/>
    </row>
    <row r="256" spans="1:21" ht="12.95" customHeight="1">
      <c r="A256" s="166"/>
      <c r="B256" s="166"/>
      <c r="C256" s="166"/>
      <c r="D256" s="166"/>
      <c r="U256" s="198"/>
    </row>
    <row r="257" spans="1:21" ht="12.95" customHeight="1">
      <c r="A257" s="166"/>
      <c r="B257" s="166"/>
      <c r="C257" s="166"/>
      <c r="D257" s="166"/>
      <c r="U257" s="198"/>
    </row>
    <row r="258" spans="1:21" ht="12.95" customHeight="1">
      <c r="A258" s="166"/>
      <c r="B258" s="166"/>
      <c r="C258" s="166"/>
      <c r="D258" s="166"/>
      <c r="U258" s="198"/>
    </row>
    <row r="259" spans="1:21" ht="12.95" customHeight="1">
      <c r="A259" s="166"/>
      <c r="B259" s="166"/>
      <c r="C259" s="166"/>
      <c r="D259" s="166"/>
      <c r="U259" s="198"/>
    </row>
    <row r="260" spans="1:21" ht="12.95" customHeight="1">
      <c r="A260" s="166"/>
      <c r="B260" s="166"/>
      <c r="C260" s="166"/>
      <c r="D260" s="166"/>
      <c r="U260" s="198"/>
    </row>
    <row r="261" spans="1:21" ht="12.95" customHeight="1">
      <c r="A261" s="166"/>
      <c r="B261" s="166"/>
      <c r="C261" s="166"/>
      <c r="D261" s="166"/>
      <c r="U261" s="198"/>
    </row>
    <row r="262" spans="1:21" ht="12.95" customHeight="1">
      <c r="A262" s="166"/>
      <c r="B262" s="166"/>
      <c r="C262" s="166"/>
      <c r="D262" s="166"/>
      <c r="U262" s="198"/>
    </row>
    <row r="263" spans="1:21" ht="12.95" customHeight="1">
      <c r="A263" s="166"/>
      <c r="B263" s="166"/>
      <c r="C263" s="166"/>
      <c r="D263" s="166"/>
      <c r="U263" s="198"/>
    </row>
    <row r="264" spans="1:21" ht="12.95" customHeight="1">
      <c r="A264" s="166"/>
      <c r="B264" s="166"/>
      <c r="C264" s="166"/>
      <c r="D264" s="166"/>
    </row>
    <row r="265" spans="1:21" ht="12.95" customHeight="1">
      <c r="A265" s="166"/>
      <c r="B265" s="166"/>
      <c r="C265" s="166"/>
      <c r="D265" s="166"/>
    </row>
    <row r="266" spans="1:21" ht="12.95" customHeight="1">
      <c r="A266" s="166"/>
      <c r="B266" s="166"/>
      <c r="C266" s="166"/>
      <c r="D266" s="166"/>
    </row>
    <row r="267" spans="1:21" ht="12.95" customHeight="1">
      <c r="A267" s="166"/>
      <c r="B267" s="166"/>
      <c r="C267" s="166"/>
      <c r="D267" s="166"/>
    </row>
    <row r="268" spans="1:21" ht="12.95" customHeight="1">
      <c r="A268" s="166"/>
      <c r="B268" s="166"/>
      <c r="C268" s="166"/>
      <c r="D268" s="166"/>
    </row>
    <row r="269" spans="1:21" ht="12.95" customHeight="1">
      <c r="A269" s="166"/>
      <c r="B269" s="166"/>
      <c r="C269" s="166"/>
      <c r="D269" s="166"/>
    </row>
    <row r="270" spans="1:21" ht="12.95" customHeight="1">
      <c r="A270" s="166"/>
      <c r="B270" s="166"/>
      <c r="C270" s="166"/>
      <c r="D270" s="166"/>
    </row>
    <row r="271" spans="1:21" ht="12.95" customHeight="1">
      <c r="A271" s="166"/>
      <c r="B271" s="166"/>
      <c r="C271" s="166"/>
      <c r="D271" s="166"/>
    </row>
    <row r="272" spans="1:21" ht="12.95" customHeight="1">
      <c r="A272" s="166"/>
      <c r="B272" s="166"/>
      <c r="C272" s="166"/>
      <c r="D272" s="166"/>
    </row>
    <row r="273" spans="1:4" ht="12.95" customHeight="1">
      <c r="A273" s="166"/>
      <c r="B273" s="166"/>
      <c r="C273" s="166"/>
      <c r="D273" s="166"/>
    </row>
    <row r="274" spans="1:4" ht="12.95" customHeight="1">
      <c r="A274" s="166"/>
      <c r="B274" s="166"/>
      <c r="C274" s="166"/>
      <c r="D274" s="166"/>
    </row>
    <row r="275" spans="1:4" ht="12.95" customHeight="1">
      <c r="A275" s="166"/>
      <c r="B275" s="166"/>
      <c r="C275" s="166"/>
      <c r="D275" s="166"/>
    </row>
    <row r="276" spans="1:4" ht="12.95" customHeight="1">
      <c r="A276" s="166"/>
      <c r="B276" s="166"/>
      <c r="C276" s="166"/>
      <c r="D276" s="166"/>
    </row>
    <row r="277" spans="1:4" ht="12.95" customHeight="1">
      <c r="A277" s="166"/>
      <c r="B277" s="166"/>
      <c r="C277" s="166"/>
      <c r="D277" s="166"/>
    </row>
    <row r="278" spans="1:4" ht="12.95" customHeight="1">
      <c r="A278" s="166"/>
      <c r="B278" s="166"/>
      <c r="C278" s="166"/>
      <c r="D278" s="166"/>
    </row>
    <row r="279" spans="1:4" ht="12.95" customHeight="1">
      <c r="A279" s="166"/>
      <c r="B279" s="166"/>
      <c r="C279" s="166"/>
      <c r="D279" s="166"/>
    </row>
    <row r="280" spans="1:4" ht="12.95" customHeight="1">
      <c r="A280" s="166"/>
      <c r="B280" s="166"/>
      <c r="C280" s="166"/>
      <c r="D280" s="166"/>
    </row>
    <row r="281" spans="1:4" ht="12.95" customHeight="1">
      <c r="A281" s="166"/>
      <c r="B281" s="166"/>
      <c r="C281" s="166"/>
      <c r="D281" s="166"/>
    </row>
    <row r="282" spans="1:4" ht="12.95" customHeight="1">
      <c r="A282" s="166"/>
      <c r="B282" s="166"/>
      <c r="C282" s="166"/>
      <c r="D282" s="166"/>
    </row>
    <row r="283" spans="1:4" ht="12.95" customHeight="1">
      <c r="A283" s="166"/>
      <c r="B283" s="166"/>
      <c r="C283" s="166"/>
      <c r="D283" s="166"/>
    </row>
    <row r="284" spans="1:4" ht="12.95" customHeight="1">
      <c r="A284" s="166"/>
      <c r="B284" s="166"/>
      <c r="C284" s="166"/>
      <c r="D284" s="166"/>
    </row>
    <row r="285" spans="1:4" ht="12.95" customHeight="1">
      <c r="A285" s="166"/>
      <c r="B285" s="166"/>
      <c r="C285" s="166"/>
      <c r="D285" s="166"/>
    </row>
    <row r="286" spans="1:4" ht="12.95" customHeight="1">
      <c r="A286" s="166"/>
      <c r="B286" s="166"/>
      <c r="C286" s="166"/>
      <c r="D286" s="166"/>
    </row>
    <row r="287" spans="1:4" ht="12.95" customHeight="1">
      <c r="A287" s="166"/>
      <c r="B287" s="166"/>
      <c r="C287" s="166"/>
      <c r="D287" s="166"/>
    </row>
    <row r="288" spans="1:4" ht="12.95" customHeight="1">
      <c r="A288" s="166"/>
      <c r="B288" s="166"/>
      <c r="C288" s="166"/>
      <c r="D288" s="166"/>
    </row>
    <row r="289" spans="1:4" ht="12.95" customHeight="1">
      <c r="A289" s="166"/>
      <c r="B289" s="166"/>
      <c r="C289" s="166"/>
      <c r="D289" s="166"/>
    </row>
    <row r="290" spans="1:4" ht="12.95" customHeight="1">
      <c r="A290" s="166"/>
      <c r="B290" s="166"/>
      <c r="C290" s="166"/>
      <c r="D290" s="166"/>
    </row>
    <row r="291" spans="1:4" ht="12.95" customHeight="1">
      <c r="A291" s="166"/>
      <c r="B291" s="166"/>
      <c r="C291" s="166"/>
      <c r="D291" s="166"/>
    </row>
    <row r="292" spans="1:4" ht="12.95" customHeight="1">
      <c r="A292" s="166"/>
      <c r="B292" s="166"/>
      <c r="C292" s="166"/>
      <c r="D292" s="166"/>
    </row>
    <row r="293" spans="1:4" ht="12.95" customHeight="1">
      <c r="A293" s="166"/>
      <c r="B293" s="166"/>
      <c r="C293" s="166"/>
      <c r="D293" s="166"/>
    </row>
    <row r="294" spans="1:4" ht="12.95" customHeight="1">
      <c r="A294" s="166"/>
      <c r="B294" s="166"/>
      <c r="C294" s="166"/>
      <c r="D294" s="166"/>
    </row>
    <row r="295" spans="1:4" ht="12.95" customHeight="1">
      <c r="A295" s="166"/>
      <c r="B295" s="166"/>
      <c r="C295" s="166"/>
      <c r="D295" s="166"/>
    </row>
    <row r="296" spans="1:4" ht="12.95" customHeight="1">
      <c r="A296" s="166"/>
      <c r="B296" s="166"/>
      <c r="C296" s="166"/>
      <c r="D296" s="166"/>
    </row>
    <row r="297" spans="1:4" ht="12.95" customHeight="1">
      <c r="A297" s="166"/>
      <c r="B297" s="166"/>
      <c r="C297" s="166"/>
      <c r="D297" s="166"/>
    </row>
    <row r="298" spans="1:4" ht="12.95" customHeight="1">
      <c r="A298" s="166"/>
      <c r="B298" s="166"/>
      <c r="C298" s="166"/>
      <c r="D298" s="166"/>
    </row>
    <row r="299" spans="1:4" ht="12.95" customHeight="1">
      <c r="A299" s="166"/>
      <c r="B299" s="166"/>
      <c r="C299" s="166"/>
      <c r="D299" s="166"/>
    </row>
    <row r="300" spans="1:4" ht="12.95" customHeight="1">
      <c r="A300" s="166"/>
      <c r="B300" s="166"/>
      <c r="C300" s="166"/>
      <c r="D300" s="166"/>
    </row>
    <row r="301" spans="1:4" ht="12.95" customHeight="1">
      <c r="A301" s="166"/>
      <c r="B301" s="166"/>
      <c r="C301" s="166"/>
      <c r="D301" s="166"/>
    </row>
    <row r="302" spans="1:4" ht="12.95" customHeight="1">
      <c r="A302" s="166"/>
      <c r="B302" s="166"/>
      <c r="C302" s="166"/>
      <c r="D302" s="166"/>
    </row>
    <row r="303" spans="1:4" ht="12.95" customHeight="1">
      <c r="A303" s="166"/>
      <c r="B303" s="166"/>
      <c r="C303" s="166"/>
      <c r="D303" s="166"/>
    </row>
    <row r="304" spans="1:4" ht="12.95" customHeight="1">
      <c r="A304" s="166"/>
      <c r="B304" s="166"/>
      <c r="C304" s="166"/>
      <c r="D304" s="166"/>
    </row>
    <row r="305" spans="1:4" ht="12.95" customHeight="1">
      <c r="A305" s="166"/>
      <c r="B305" s="166"/>
      <c r="C305" s="166"/>
      <c r="D305" s="166"/>
    </row>
    <row r="306" spans="1:4" ht="12.95" customHeight="1">
      <c r="A306" s="166"/>
      <c r="B306" s="166"/>
      <c r="C306" s="166"/>
      <c r="D306" s="166"/>
    </row>
    <row r="307" spans="1:4" ht="12.95" customHeight="1">
      <c r="A307" s="166"/>
      <c r="B307" s="166"/>
      <c r="C307" s="166"/>
      <c r="D307" s="166"/>
    </row>
    <row r="308" spans="1:4" ht="12.95" customHeight="1">
      <c r="A308" s="166"/>
      <c r="B308" s="166"/>
      <c r="C308" s="166"/>
      <c r="D308" s="166"/>
    </row>
    <row r="309" spans="1:4" ht="12.95" customHeight="1">
      <c r="A309" s="166"/>
      <c r="B309" s="166"/>
      <c r="C309" s="166"/>
      <c r="D309" s="166"/>
    </row>
    <row r="310" spans="1:4" ht="12.95" customHeight="1">
      <c r="A310" s="166"/>
      <c r="B310" s="166"/>
      <c r="C310" s="166"/>
      <c r="D310" s="166"/>
    </row>
    <row r="311" spans="1:4" ht="12.95" customHeight="1">
      <c r="A311" s="166"/>
      <c r="B311" s="166"/>
      <c r="C311" s="166"/>
      <c r="D311" s="166"/>
    </row>
    <row r="312" spans="1:4" ht="12.95" customHeight="1">
      <c r="A312" s="166"/>
      <c r="B312" s="166"/>
      <c r="C312" s="166"/>
      <c r="D312" s="166"/>
    </row>
    <row r="313" spans="1:4" ht="12.95" customHeight="1">
      <c r="A313" s="166"/>
      <c r="B313" s="166"/>
      <c r="C313" s="166"/>
      <c r="D313" s="166"/>
    </row>
    <row r="314" spans="1:4" ht="12.95" customHeight="1">
      <c r="A314" s="166"/>
      <c r="B314" s="166"/>
      <c r="C314" s="166"/>
      <c r="D314" s="166"/>
    </row>
    <row r="315" spans="1:4" ht="12.95" customHeight="1">
      <c r="A315" s="166"/>
      <c r="B315" s="166"/>
      <c r="C315" s="166"/>
      <c r="D315" s="166"/>
    </row>
    <row r="316" spans="1:4" ht="12.95" customHeight="1">
      <c r="A316" s="166"/>
      <c r="B316" s="166"/>
      <c r="C316" s="166"/>
      <c r="D316" s="166"/>
    </row>
    <row r="317" spans="1:4" ht="12.95" customHeight="1">
      <c r="A317" s="166"/>
      <c r="B317" s="166"/>
      <c r="C317" s="166"/>
      <c r="D317" s="166"/>
    </row>
    <row r="318" spans="1:4" ht="12.95" customHeight="1">
      <c r="A318" s="166"/>
      <c r="B318" s="166"/>
      <c r="C318" s="166"/>
      <c r="D318" s="166"/>
    </row>
    <row r="319" spans="1:4" ht="12.95" customHeight="1">
      <c r="A319" s="166"/>
      <c r="B319" s="166"/>
      <c r="C319" s="166"/>
      <c r="D319" s="166"/>
    </row>
    <row r="320" spans="1:4" ht="12.95" customHeight="1">
      <c r="A320" s="166"/>
      <c r="B320" s="166"/>
      <c r="C320" s="166"/>
      <c r="D320" s="166"/>
    </row>
    <row r="321" spans="1:4" ht="12.95" customHeight="1">
      <c r="A321" s="166"/>
      <c r="B321" s="166"/>
      <c r="C321" s="166"/>
      <c r="D321" s="166"/>
    </row>
    <row r="322" spans="1:4" ht="12.95" customHeight="1">
      <c r="A322" s="166"/>
      <c r="B322" s="166"/>
      <c r="C322" s="166"/>
      <c r="D322" s="166"/>
    </row>
    <row r="323" spans="1:4" ht="12.95" customHeight="1">
      <c r="A323" s="166"/>
      <c r="B323" s="166"/>
      <c r="C323" s="166"/>
      <c r="D323" s="166"/>
    </row>
    <row r="324" spans="1:4" ht="12.95" customHeight="1">
      <c r="A324" s="166"/>
      <c r="B324" s="166"/>
      <c r="C324" s="166"/>
      <c r="D324" s="166"/>
    </row>
    <row r="325" spans="1:4" ht="12.95" customHeight="1">
      <c r="A325" s="166"/>
      <c r="B325" s="166"/>
      <c r="C325" s="166"/>
      <c r="D325" s="166"/>
    </row>
    <row r="326" spans="1:4" ht="12.95" customHeight="1">
      <c r="A326" s="166"/>
      <c r="B326" s="166"/>
      <c r="C326" s="166"/>
      <c r="D326" s="166"/>
    </row>
    <row r="327" spans="1:4" ht="12.95" customHeight="1">
      <c r="A327" s="166"/>
      <c r="B327" s="166"/>
      <c r="C327" s="166"/>
      <c r="D327" s="166"/>
    </row>
    <row r="328" spans="1:4" ht="12.95" customHeight="1">
      <c r="A328" s="166"/>
      <c r="B328" s="166"/>
      <c r="C328" s="166"/>
      <c r="D328" s="166"/>
    </row>
    <row r="329" spans="1:4" ht="12.95" customHeight="1">
      <c r="A329" s="166"/>
      <c r="B329" s="166"/>
      <c r="C329" s="166"/>
      <c r="D329" s="166"/>
    </row>
    <row r="330" spans="1:4" ht="12.95" customHeight="1">
      <c r="A330" s="166"/>
      <c r="B330" s="166"/>
      <c r="C330" s="166"/>
      <c r="D330" s="166"/>
    </row>
    <row r="331" spans="1:4" ht="12.95" customHeight="1">
      <c r="A331" s="166"/>
      <c r="B331" s="166"/>
      <c r="C331" s="166"/>
      <c r="D331" s="166"/>
    </row>
    <row r="332" spans="1:4" ht="12.95" customHeight="1">
      <c r="A332" s="166"/>
      <c r="B332" s="166"/>
      <c r="C332" s="166"/>
      <c r="D332" s="166"/>
    </row>
    <row r="333" spans="1:4" ht="12.95" customHeight="1">
      <c r="A333" s="166"/>
      <c r="B333" s="166"/>
      <c r="C333" s="166"/>
      <c r="D333" s="166"/>
    </row>
    <row r="334" spans="1:4" ht="12.95" customHeight="1">
      <c r="A334" s="166"/>
      <c r="B334" s="166"/>
      <c r="C334" s="166"/>
      <c r="D334" s="166"/>
    </row>
    <row r="335" spans="1:4" ht="12.95" customHeight="1">
      <c r="A335" s="166"/>
      <c r="B335" s="166"/>
      <c r="C335" s="166"/>
      <c r="D335" s="166"/>
    </row>
    <row r="336" spans="1:4" ht="12.95" customHeight="1">
      <c r="A336" s="166"/>
      <c r="B336" s="166"/>
      <c r="C336" s="166"/>
      <c r="D336" s="166"/>
    </row>
    <row r="337" spans="1:4" ht="12.95" customHeight="1">
      <c r="A337" s="166"/>
      <c r="B337" s="166"/>
      <c r="C337" s="166"/>
      <c r="D337" s="166"/>
    </row>
    <row r="338" spans="1:4" ht="12.95" customHeight="1">
      <c r="A338" s="166"/>
      <c r="B338" s="166"/>
      <c r="C338" s="166"/>
      <c r="D338" s="166"/>
    </row>
    <row r="339" spans="1:4" ht="12.95" customHeight="1">
      <c r="A339" s="166"/>
      <c r="B339" s="166"/>
      <c r="C339" s="166"/>
      <c r="D339" s="166"/>
    </row>
    <row r="340" spans="1:4" ht="12.95" customHeight="1">
      <c r="A340" s="166"/>
      <c r="B340" s="166"/>
      <c r="C340" s="166"/>
      <c r="D340" s="166"/>
    </row>
    <row r="341" spans="1:4" ht="12.95" customHeight="1">
      <c r="A341" s="166"/>
      <c r="B341" s="166"/>
      <c r="C341" s="166"/>
      <c r="D341" s="166"/>
    </row>
    <row r="342" spans="1:4" ht="12.95" customHeight="1">
      <c r="A342" s="166"/>
      <c r="B342" s="166"/>
      <c r="C342" s="166"/>
      <c r="D342" s="166"/>
    </row>
    <row r="343" spans="1:4" ht="12.95" customHeight="1">
      <c r="A343" s="166"/>
      <c r="B343" s="166"/>
      <c r="C343" s="166"/>
      <c r="D343" s="166"/>
    </row>
    <row r="344" spans="1:4" ht="12.95" customHeight="1">
      <c r="A344" s="166"/>
      <c r="B344" s="166"/>
      <c r="C344" s="166"/>
      <c r="D344" s="166"/>
    </row>
    <row r="345" spans="1:4" ht="12.95" customHeight="1">
      <c r="A345" s="166"/>
      <c r="B345" s="166"/>
      <c r="C345" s="166"/>
      <c r="D345" s="166"/>
    </row>
    <row r="346" spans="1:4" ht="12.95" customHeight="1">
      <c r="A346" s="166"/>
      <c r="B346" s="166"/>
      <c r="C346" s="166"/>
      <c r="D346" s="166"/>
    </row>
    <row r="347" spans="1:4" ht="12.95" customHeight="1">
      <c r="A347" s="166"/>
      <c r="B347" s="166"/>
      <c r="C347" s="166"/>
      <c r="D347" s="166"/>
    </row>
    <row r="348" spans="1:4" ht="12.95" customHeight="1">
      <c r="A348" s="166"/>
      <c r="B348" s="166"/>
      <c r="C348" s="166"/>
      <c r="D348" s="166"/>
    </row>
    <row r="349" spans="1:4" ht="12.95" customHeight="1">
      <c r="A349" s="166"/>
      <c r="B349" s="166"/>
      <c r="C349" s="166"/>
      <c r="D349" s="166"/>
    </row>
    <row r="350" spans="1:4" ht="12.95" customHeight="1">
      <c r="A350" s="166"/>
      <c r="B350" s="166"/>
      <c r="C350" s="166"/>
      <c r="D350" s="166"/>
    </row>
    <row r="351" spans="1:4" ht="12.95" customHeight="1">
      <c r="A351" s="166"/>
      <c r="B351" s="166"/>
      <c r="C351" s="166"/>
      <c r="D351" s="166"/>
    </row>
    <row r="352" spans="1:4" ht="12.95" customHeight="1">
      <c r="A352" s="166"/>
      <c r="B352" s="166"/>
      <c r="C352" s="166"/>
      <c r="D352" s="166"/>
    </row>
    <row r="353" spans="1:4" ht="12.95" customHeight="1">
      <c r="A353" s="166"/>
      <c r="B353" s="166"/>
      <c r="C353" s="166"/>
      <c r="D353" s="166"/>
    </row>
    <row r="354" spans="1:4" ht="12.95" customHeight="1">
      <c r="A354" s="166"/>
      <c r="B354" s="166"/>
      <c r="C354" s="166"/>
      <c r="D354" s="166"/>
    </row>
    <row r="355" spans="1:4" ht="12.95" customHeight="1">
      <c r="A355" s="166"/>
      <c r="B355" s="166"/>
      <c r="C355" s="166"/>
      <c r="D355" s="166"/>
    </row>
    <row r="356" spans="1:4" ht="12.95" customHeight="1">
      <c r="A356" s="166"/>
      <c r="B356" s="166"/>
      <c r="C356" s="166"/>
      <c r="D356" s="166"/>
    </row>
    <row r="357" spans="1:4" ht="12.95" customHeight="1">
      <c r="A357" s="166"/>
      <c r="B357" s="166"/>
      <c r="C357" s="166"/>
      <c r="D357" s="166"/>
    </row>
    <row r="358" spans="1:4" ht="12.95" customHeight="1">
      <c r="A358" s="166"/>
      <c r="B358" s="166"/>
      <c r="C358" s="166"/>
      <c r="D358" s="166"/>
    </row>
    <row r="359" spans="1:4" ht="12.95" customHeight="1">
      <c r="A359" s="166"/>
      <c r="B359" s="166"/>
      <c r="C359" s="166"/>
      <c r="D359" s="166"/>
    </row>
    <row r="360" spans="1:4" ht="12.95" customHeight="1">
      <c r="A360" s="166"/>
      <c r="B360" s="166"/>
      <c r="C360" s="166"/>
      <c r="D360" s="166"/>
    </row>
    <row r="361" spans="1:4" ht="12.95" customHeight="1">
      <c r="A361" s="166"/>
      <c r="B361" s="166"/>
      <c r="C361" s="166"/>
      <c r="D361" s="166"/>
    </row>
    <row r="362" spans="1:4" ht="12.95" customHeight="1">
      <c r="A362" s="166"/>
      <c r="B362" s="166"/>
      <c r="C362" s="166"/>
      <c r="D362" s="166"/>
    </row>
    <row r="363" spans="1:4" ht="12.95" customHeight="1">
      <c r="A363" s="166"/>
      <c r="B363" s="166"/>
      <c r="C363" s="166"/>
      <c r="D363" s="166"/>
    </row>
    <row r="364" spans="1:4" ht="12.95" customHeight="1">
      <c r="A364" s="166"/>
      <c r="B364" s="166"/>
      <c r="C364" s="166"/>
      <c r="D364" s="166"/>
    </row>
    <row r="365" spans="1:4" ht="12.95" customHeight="1">
      <c r="A365" s="166"/>
      <c r="B365" s="166"/>
      <c r="C365" s="166"/>
      <c r="D365" s="166"/>
    </row>
    <row r="366" spans="1:4" ht="12.95" customHeight="1">
      <c r="A366" s="166"/>
      <c r="B366" s="166"/>
      <c r="C366" s="166"/>
      <c r="D366" s="166"/>
    </row>
    <row r="367" spans="1:4" ht="12.95" customHeight="1">
      <c r="A367" s="166"/>
      <c r="B367" s="166"/>
      <c r="C367" s="166"/>
      <c r="D367" s="166"/>
    </row>
    <row r="368" spans="1:4" ht="12.95" customHeight="1">
      <c r="A368" s="166"/>
      <c r="B368" s="166"/>
      <c r="C368" s="166"/>
      <c r="D368" s="166"/>
    </row>
    <row r="369" spans="1:4" ht="12.95" customHeight="1">
      <c r="A369" s="166"/>
      <c r="B369" s="166"/>
      <c r="C369" s="166"/>
      <c r="D369" s="166"/>
    </row>
    <row r="370" spans="1:4" ht="12.95" customHeight="1">
      <c r="A370" s="166"/>
      <c r="B370" s="166"/>
      <c r="C370" s="166"/>
      <c r="D370" s="166"/>
    </row>
    <row r="371" spans="1:4" ht="12.95" customHeight="1">
      <c r="A371" s="166"/>
      <c r="B371" s="166"/>
      <c r="C371" s="166"/>
      <c r="D371" s="166"/>
    </row>
    <row r="372" spans="1:4" ht="12.95" customHeight="1">
      <c r="A372" s="166"/>
      <c r="B372" s="166"/>
      <c r="C372" s="166"/>
      <c r="D372" s="166"/>
    </row>
    <row r="373" spans="1:4" ht="12.95" customHeight="1">
      <c r="A373" s="166"/>
      <c r="B373" s="166"/>
      <c r="C373" s="166"/>
      <c r="D373" s="166"/>
    </row>
    <row r="374" spans="1:4" ht="12.95" customHeight="1">
      <c r="A374" s="166"/>
      <c r="B374" s="166"/>
      <c r="C374" s="166"/>
      <c r="D374" s="166"/>
    </row>
    <row r="375" spans="1:4" ht="12.95" customHeight="1">
      <c r="A375" s="166"/>
      <c r="B375" s="166"/>
      <c r="C375" s="166"/>
      <c r="D375" s="166"/>
    </row>
    <row r="376" spans="1:4" ht="12.95" customHeight="1">
      <c r="A376" s="166"/>
      <c r="B376" s="166"/>
      <c r="C376" s="166"/>
      <c r="D376" s="166"/>
    </row>
    <row r="377" spans="1:4" ht="12.95" customHeight="1">
      <c r="A377" s="166"/>
      <c r="B377" s="166"/>
      <c r="C377" s="166"/>
      <c r="D377" s="166"/>
    </row>
    <row r="378" spans="1:4" ht="12.95" customHeight="1">
      <c r="A378" s="166"/>
      <c r="B378" s="166"/>
      <c r="C378" s="166"/>
      <c r="D378" s="166"/>
    </row>
    <row r="379" spans="1:4" ht="12.95" customHeight="1">
      <c r="A379" s="166"/>
      <c r="B379" s="166"/>
      <c r="C379" s="166"/>
      <c r="D379" s="166"/>
    </row>
    <row r="380" spans="1:4" ht="12.95" customHeight="1">
      <c r="A380" s="166"/>
      <c r="B380" s="166"/>
      <c r="C380" s="166"/>
      <c r="D380" s="166"/>
    </row>
    <row r="381" spans="1:4" ht="12.95" customHeight="1">
      <c r="A381" s="166"/>
      <c r="B381" s="166"/>
      <c r="C381" s="166"/>
      <c r="D381" s="166"/>
    </row>
    <row r="382" spans="1:4" ht="12.95" customHeight="1">
      <c r="A382" s="166"/>
      <c r="B382" s="166"/>
      <c r="C382" s="166"/>
      <c r="D382" s="166"/>
    </row>
    <row r="383" spans="1:4" ht="12.95" customHeight="1">
      <c r="A383" s="166"/>
      <c r="B383" s="166"/>
      <c r="C383" s="166"/>
      <c r="D383" s="166"/>
    </row>
    <row r="384" spans="1:4" ht="12.95" customHeight="1">
      <c r="A384" s="166"/>
      <c r="B384" s="166"/>
      <c r="C384" s="166"/>
      <c r="D384" s="166"/>
    </row>
    <row r="385" spans="1:4" ht="12.95" customHeight="1">
      <c r="A385" s="166"/>
      <c r="B385" s="166"/>
      <c r="C385" s="166"/>
      <c r="D385" s="166"/>
    </row>
    <row r="386" spans="1:4" ht="12.95" customHeight="1">
      <c r="A386" s="166"/>
      <c r="B386" s="166"/>
      <c r="C386" s="166"/>
      <c r="D386" s="166"/>
    </row>
    <row r="387" spans="1:4" ht="12.95" customHeight="1">
      <c r="A387" s="166"/>
      <c r="B387" s="166"/>
      <c r="C387" s="166"/>
      <c r="D387" s="166"/>
    </row>
    <row r="388" spans="1:4" ht="12.95" customHeight="1">
      <c r="A388" s="166"/>
      <c r="B388" s="166"/>
      <c r="C388" s="166"/>
      <c r="D388" s="166"/>
    </row>
    <row r="389" spans="1:4" ht="12.95" customHeight="1">
      <c r="A389" s="166"/>
      <c r="B389" s="166"/>
      <c r="C389" s="166"/>
      <c r="D389" s="166"/>
    </row>
    <row r="390" spans="1:4" ht="12.95" customHeight="1">
      <c r="A390" s="166"/>
      <c r="B390" s="166"/>
      <c r="C390" s="166"/>
      <c r="D390" s="166"/>
    </row>
    <row r="391" spans="1:4" ht="12.95" customHeight="1">
      <c r="A391" s="166"/>
      <c r="B391" s="166"/>
      <c r="C391" s="166"/>
      <c r="D391" s="166"/>
    </row>
    <row r="392" spans="1:4" ht="12.95" customHeight="1">
      <c r="A392" s="166"/>
      <c r="B392" s="166"/>
      <c r="C392" s="166"/>
      <c r="D392" s="166"/>
    </row>
    <row r="393" spans="1:4" ht="12.95" customHeight="1">
      <c r="A393" s="166"/>
      <c r="B393" s="166"/>
      <c r="C393" s="166"/>
      <c r="D393" s="166"/>
    </row>
    <row r="394" spans="1:4" ht="12.95" customHeight="1">
      <c r="A394" s="166"/>
      <c r="B394" s="166"/>
      <c r="C394" s="166"/>
      <c r="D394" s="166"/>
    </row>
    <row r="395" spans="1:4" ht="12.95" customHeight="1">
      <c r="A395" s="166"/>
      <c r="B395" s="166"/>
      <c r="C395" s="166"/>
      <c r="D395" s="166"/>
    </row>
    <row r="396" spans="1:4" ht="12.95" customHeight="1">
      <c r="A396" s="166"/>
      <c r="B396" s="166"/>
      <c r="C396" s="166"/>
      <c r="D396" s="166"/>
    </row>
    <row r="397" spans="1:4" ht="12.95" customHeight="1">
      <c r="A397" s="166"/>
      <c r="B397" s="166"/>
      <c r="C397" s="166"/>
      <c r="D397" s="166"/>
    </row>
    <row r="398" spans="1:4" ht="12.95" customHeight="1">
      <c r="A398" s="166"/>
      <c r="B398" s="166"/>
      <c r="C398" s="166"/>
      <c r="D398" s="166"/>
    </row>
    <row r="399" spans="1:4" ht="12.95" customHeight="1">
      <c r="A399" s="166"/>
      <c r="B399" s="166"/>
      <c r="C399" s="166"/>
      <c r="D399" s="166"/>
    </row>
    <row r="400" spans="1:4" ht="12.95" customHeight="1">
      <c r="A400" s="166"/>
      <c r="B400" s="166"/>
      <c r="C400" s="166"/>
      <c r="D400" s="166"/>
    </row>
    <row r="401" spans="1:4" ht="12.95" customHeight="1">
      <c r="A401" s="166"/>
      <c r="B401" s="166"/>
      <c r="C401" s="166"/>
      <c r="D401" s="166"/>
    </row>
    <row r="402" spans="1:4" ht="12.95" customHeight="1">
      <c r="A402" s="166"/>
      <c r="B402" s="166"/>
      <c r="C402" s="166"/>
      <c r="D402" s="166"/>
    </row>
    <row r="403" spans="1:4" ht="12.95" customHeight="1">
      <c r="A403" s="166"/>
      <c r="B403" s="166"/>
      <c r="C403" s="166"/>
      <c r="D403" s="166"/>
    </row>
    <row r="404" spans="1:4" ht="12.95" customHeight="1">
      <c r="A404" s="166"/>
      <c r="B404" s="166"/>
      <c r="C404" s="166"/>
      <c r="D404" s="166"/>
    </row>
    <row r="405" spans="1:4" ht="12.95" customHeight="1">
      <c r="A405" s="166"/>
      <c r="B405" s="166"/>
      <c r="C405" s="166"/>
      <c r="D405" s="166"/>
    </row>
    <row r="406" spans="1:4" ht="12.95" customHeight="1">
      <c r="A406" s="166"/>
      <c r="B406" s="166"/>
      <c r="C406" s="166"/>
      <c r="D406" s="166"/>
    </row>
    <row r="407" spans="1:4" ht="12.95" customHeight="1">
      <c r="A407" s="166"/>
      <c r="B407" s="166"/>
      <c r="C407" s="166"/>
      <c r="D407" s="166"/>
    </row>
    <row r="408" spans="1:4" ht="12.95" customHeight="1">
      <c r="A408" s="166"/>
      <c r="B408" s="166"/>
      <c r="C408" s="166"/>
      <c r="D408" s="166"/>
    </row>
    <row r="409" spans="1:4" ht="12.95" customHeight="1">
      <c r="A409" s="166"/>
      <c r="B409" s="166"/>
      <c r="C409" s="166"/>
      <c r="D409" s="166"/>
    </row>
    <row r="410" spans="1:4" ht="12.95" customHeight="1">
      <c r="A410" s="166"/>
      <c r="B410" s="166"/>
      <c r="C410" s="166"/>
      <c r="D410" s="166"/>
    </row>
    <row r="411" spans="1:4" ht="12.95" customHeight="1">
      <c r="A411" s="166"/>
      <c r="B411" s="166"/>
      <c r="C411" s="166"/>
      <c r="D411" s="166"/>
    </row>
    <row r="412" spans="1:4" ht="12.95" customHeight="1">
      <c r="A412" s="166"/>
      <c r="B412" s="166"/>
      <c r="C412" s="166"/>
      <c r="D412" s="166"/>
    </row>
    <row r="413" spans="1:4" ht="12.95" customHeight="1">
      <c r="A413" s="166"/>
      <c r="B413" s="166"/>
      <c r="C413" s="166"/>
      <c r="D413" s="166"/>
    </row>
    <row r="414" spans="1:4" ht="12.95" customHeight="1">
      <c r="A414" s="166"/>
      <c r="B414" s="166"/>
      <c r="C414" s="166"/>
      <c r="D414" s="166"/>
    </row>
    <row r="415" spans="1:4" ht="12.95" customHeight="1">
      <c r="A415" s="166"/>
      <c r="B415" s="166"/>
      <c r="C415" s="166"/>
      <c r="D415" s="166"/>
    </row>
    <row r="416" spans="1:4" ht="12.95" customHeight="1">
      <c r="A416" s="166"/>
      <c r="B416" s="166"/>
      <c r="C416" s="166"/>
      <c r="D416" s="166"/>
    </row>
    <row r="417" spans="1:4" ht="12.95" customHeight="1">
      <c r="A417" s="166"/>
      <c r="B417" s="166"/>
      <c r="C417" s="166"/>
      <c r="D417" s="166"/>
    </row>
    <row r="418" spans="1:4" ht="12.95" customHeight="1">
      <c r="A418" s="166"/>
      <c r="B418" s="166"/>
      <c r="C418" s="166"/>
      <c r="D418" s="166"/>
    </row>
    <row r="419" spans="1:4" ht="12.95" customHeight="1">
      <c r="A419" s="166"/>
      <c r="B419" s="166"/>
      <c r="C419" s="166"/>
      <c r="D419" s="166"/>
    </row>
    <row r="420" spans="1:4" ht="12.95" customHeight="1">
      <c r="A420" s="166"/>
      <c r="B420" s="166"/>
      <c r="C420" s="166"/>
      <c r="D420" s="166"/>
    </row>
    <row r="421" spans="1:4" ht="12.95" customHeight="1">
      <c r="A421" s="166"/>
      <c r="B421" s="166"/>
      <c r="C421" s="166"/>
      <c r="D421" s="166"/>
    </row>
    <row r="422" spans="1:4" ht="12.95" customHeight="1">
      <c r="A422" s="166"/>
      <c r="B422" s="166"/>
      <c r="C422" s="166"/>
      <c r="D422" s="166"/>
    </row>
    <row r="423" spans="1:4" ht="12.95" customHeight="1">
      <c r="A423" s="166"/>
      <c r="B423" s="166"/>
      <c r="C423" s="166"/>
      <c r="D423" s="166"/>
    </row>
    <row r="424" spans="1:4" ht="12.95" customHeight="1">
      <c r="A424" s="166"/>
      <c r="B424" s="166"/>
      <c r="C424" s="166"/>
      <c r="D424" s="166"/>
    </row>
    <row r="425" spans="1:4" ht="12.95" customHeight="1">
      <c r="A425" s="166"/>
      <c r="B425" s="166"/>
      <c r="C425" s="166"/>
      <c r="D425" s="166"/>
    </row>
    <row r="426" spans="1:4" ht="12.95" customHeight="1">
      <c r="A426" s="166"/>
      <c r="B426" s="166"/>
      <c r="C426" s="166"/>
      <c r="D426" s="166"/>
    </row>
    <row r="427" spans="1:4" ht="12.95" customHeight="1">
      <c r="A427" s="166"/>
      <c r="B427" s="166"/>
      <c r="C427" s="166"/>
      <c r="D427" s="166"/>
    </row>
    <row r="428" spans="1:4" ht="12.95" customHeight="1">
      <c r="A428" s="166"/>
      <c r="B428" s="166"/>
      <c r="C428" s="166"/>
      <c r="D428" s="166"/>
    </row>
    <row r="429" spans="1:4" ht="12.95" customHeight="1">
      <c r="A429" s="166"/>
      <c r="B429" s="166"/>
      <c r="C429" s="166"/>
      <c r="D429" s="166"/>
    </row>
    <row r="430" spans="1:4" ht="12.95" customHeight="1">
      <c r="A430" s="166"/>
      <c r="B430" s="166"/>
      <c r="C430" s="166"/>
      <c r="D430" s="166"/>
    </row>
    <row r="431" spans="1:4" ht="12.95" customHeight="1">
      <c r="A431" s="166"/>
      <c r="B431" s="166"/>
      <c r="C431" s="166"/>
      <c r="D431" s="166"/>
    </row>
    <row r="432" spans="1:4" ht="12.95" customHeight="1">
      <c r="A432" s="166"/>
      <c r="B432" s="166"/>
      <c r="C432" s="166"/>
      <c r="D432" s="166"/>
    </row>
    <row r="433" spans="1:4" ht="12.95" customHeight="1">
      <c r="A433" s="166"/>
      <c r="B433" s="166"/>
      <c r="C433" s="166"/>
      <c r="D433" s="166"/>
    </row>
    <row r="434" spans="1:4" ht="12.95" customHeight="1">
      <c r="A434" s="166"/>
      <c r="B434" s="166"/>
      <c r="C434" s="166"/>
      <c r="D434" s="166"/>
    </row>
    <row r="435" spans="1:4" ht="12.95" customHeight="1">
      <c r="A435" s="166"/>
      <c r="B435" s="166"/>
      <c r="C435" s="166"/>
      <c r="D435" s="166"/>
    </row>
    <row r="436" spans="1:4" ht="12.95" customHeight="1">
      <c r="A436" s="166"/>
      <c r="B436" s="166"/>
      <c r="C436" s="166"/>
      <c r="D436" s="166"/>
    </row>
    <row r="437" spans="1:4" ht="12.95" customHeight="1">
      <c r="A437" s="166"/>
      <c r="B437" s="166"/>
      <c r="C437" s="166"/>
      <c r="D437" s="166"/>
    </row>
    <row r="438" spans="1:4" ht="12.95" customHeight="1">
      <c r="A438" s="166"/>
      <c r="B438" s="166"/>
      <c r="C438" s="166"/>
      <c r="D438" s="166"/>
    </row>
    <row r="439" spans="1:4" ht="12.95" customHeight="1">
      <c r="A439" s="166"/>
      <c r="B439" s="166"/>
      <c r="C439" s="166"/>
      <c r="D439" s="166"/>
    </row>
    <row r="440" spans="1:4" ht="12.95" customHeight="1">
      <c r="A440" s="166"/>
      <c r="B440" s="166"/>
      <c r="C440" s="166"/>
      <c r="D440" s="166"/>
    </row>
    <row r="441" spans="1:4" ht="12.95" customHeight="1">
      <c r="A441" s="166"/>
      <c r="B441" s="166"/>
      <c r="C441" s="166"/>
      <c r="D441" s="166"/>
    </row>
    <row r="442" spans="1:4" ht="12.95" customHeight="1">
      <c r="A442" s="166"/>
      <c r="B442" s="166"/>
      <c r="C442" s="166"/>
      <c r="D442" s="166"/>
    </row>
    <row r="443" spans="1:4" ht="12.95" customHeight="1">
      <c r="A443" s="166"/>
      <c r="B443" s="166"/>
      <c r="C443" s="166"/>
      <c r="D443" s="166"/>
    </row>
    <row r="444" spans="1:4" ht="12.95" customHeight="1">
      <c r="A444" s="166"/>
      <c r="B444" s="166"/>
      <c r="C444" s="166"/>
      <c r="D444" s="166"/>
    </row>
    <row r="445" spans="1:4" ht="12.95" customHeight="1">
      <c r="A445" s="166"/>
      <c r="B445" s="166"/>
      <c r="C445" s="166"/>
      <c r="D445" s="166"/>
    </row>
    <row r="446" spans="1:4" ht="12.95" customHeight="1">
      <c r="A446" s="166"/>
      <c r="B446" s="166"/>
      <c r="C446" s="166"/>
      <c r="D446" s="166"/>
    </row>
    <row r="447" spans="1:4" ht="12.95" customHeight="1">
      <c r="A447" s="166"/>
      <c r="B447" s="166"/>
      <c r="C447" s="166"/>
      <c r="D447" s="166"/>
    </row>
    <row r="448" spans="1:4" ht="12.95" customHeight="1">
      <c r="A448" s="166"/>
      <c r="B448" s="166"/>
      <c r="C448" s="166"/>
      <c r="D448" s="166"/>
    </row>
    <row r="449" spans="1:4" ht="12.95" customHeight="1">
      <c r="A449" s="166"/>
      <c r="B449" s="166"/>
      <c r="C449" s="166"/>
      <c r="D449" s="166"/>
    </row>
    <row r="450" spans="1:4" ht="12.95" customHeight="1">
      <c r="A450" s="166"/>
      <c r="B450" s="166"/>
      <c r="C450" s="166"/>
      <c r="D450" s="166"/>
    </row>
    <row r="451" spans="1:4" ht="12.95" customHeight="1">
      <c r="A451" s="166"/>
      <c r="B451" s="166"/>
      <c r="C451" s="166"/>
      <c r="D451" s="166"/>
    </row>
    <row r="452" spans="1:4" ht="12.95" customHeight="1">
      <c r="A452" s="166"/>
      <c r="B452" s="166"/>
      <c r="C452" s="166"/>
      <c r="D452" s="166"/>
    </row>
    <row r="453" spans="1:4" ht="12.95" customHeight="1">
      <c r="A453" s="166"/>
      <c r="B453" s="166"/>
      <c r="C453" s="166"/>
      <c r="D453" s="166"/>
    </row>
    <row r="454" spans="1:4" ht="12.95" customHeight="1">
      <c r="A454" s="166"/>
      <c r="B454" s="166"/>
      <c r="C454" s="166"/>
      <c r="D454" s="166"/>
    </row>
    <row r="455" spans="1:4" ht="12.95" customHeight="1">
      <c r="A455" s="166"/>
      <c r="B455" s="166"/>
      <c r="C455" s="166"/>
      <c r="D455" s="166"/>
    </row>
    <row r="456" spans="1:4" ht="12.95" customHeight="1">
      <c r="A456" s="166"/>
      <c r="B456" s="166"/>
      <c r="C456" s="166"/>
      <c r="D456" s="166"/>
    </row>
    <row r="457" spans="1:4" ht="12.95" customHeight="1">
      <c r="A457" s="166"/>
      <c r="B457" s="166"/>
      <c r="C457" s="166"/>
      <c r="D457" s="166"/>
    </row>
    <row r="458" spans="1:4" ht="12.95" customHeight="1">
      <c r="A458" s="166"/>
      <c r="B458" s="166"/>
      <c r="C458" s="166"/>
      <c r="D458" s="166"/>
    </row>
    <row r="459" spans="1:4" ht="12.95" customHeight="1">
      <c r="A459" s="166"/>
      <c r="B459" s="166"/>
      <c r="C459" s="166"/>
      <c r="D459" s="166"/>
    </row>
    <row r="460" spans="1:4" ht="12.95" customHeight="1">
      <c r="A460" s="166"/>
      <c r="B460" s="166"/>
      <c r="C460" s="166"/>
      <c r="D460" s="166"/>
    </row>
    <row r="461" spans="1:4" ht="12.95" customHeight="1">
      <c r="A461" s="166"/>
      <c r="B461" s="166"/>
      <c r="C461" s="166"/>
      <c r="D461" s="166"/>
    </row>
    <row r="462" spans="1:4" ht="12.95" customHeight="1">
      <c r="A462" s="166"/>
      <c r="B462" s="166"/>
      <c r="C462" s="166"/>
      <c r="D462" s="166"/>
    </row>
    <row r="463" spans="1:4" ht="12.95" customHeight="1">
      <c r="A463" s="166"/>
      <c r="B463" s="166"/>
      <c r="C463" s="166"/>
      <c r="D463" s="166"/>
    </row>
    <row r="464" spans="1:4" ht="12.95" customHeight="1">
      <c r="A464" s="166"/>
      <c r="B464" s="166"/>
      <c r="C464" s="166"/>
      <c r="D464" s="166"/>
    </row>
    <row r="465" spans="1:4" ht="12.95" customHeight="1">
      <c r="A465" s="166"/>
      <c r="B465" s="166"/>
      <c r="C465" s="166"/>
      <c r="D465" s="166"/>
    </row>
    <row r="466" spans="1:4" ht="12.95" customHeight="1">
      <c r="A466" s="166"/>
      <c r="B466" s="166"/>
      <c r="C466" s="166"/>
      <c r="D466" s="166"/>
    </row>
    <row r="467" spans="1:4" ht="12.95" customHeight="1">
      <c r="A467" s="166"/>
      <c r="B467" s="166"/>
      <c r="C467" s="166"/>
      <c r="D467" s="166"/>
    </row>
    <row r="468" spans="1:4" ht="12.95" customHeight="1">
      <c r="A468" s="166"/>
      <c r="B468" s="166"/>
      <c r="C468" s="166"/>
      <c r="D468" s="166"/>
    </row>
    <row r="469" spans="1:4" ht="12.95" customHeight="1">
      <c r="A469" s="166"/>
      <c r="B469" s="166"/>
      <c r="C469" s="166"/>
      <c r="D469" s="166"/>
    </row>
    <row r="470" spans="1:4" ht="12.95" customHeight="1">
      <c r="A470" s="166"/>
      <c r="B470" s="166"/>
      <c r="C470" s="166"/>
      <c r="D470" s="166"/>
    </row>
    <row r="471" spans="1:4" ht="12.95" customHeight="1">
      <c r="A471" s="166"/>
      <c r="B471" s="166"/>
      <c r="C471" s="166"/>
      <c r="D471" s="166"/>
    </row>
    <row r="472" spans="1:4" ht="12.95" customHeight="1">
      <c r="A472" s="166"/>
      <c r="B472" s="166"/>
      <c r="C472" s="166"/>
      <c r="D472" s="166"/>
    </row>
    <row r="473" spans="1:4" ht="12.95" customHeight="1">
      <c r="A473" s="166"/>
      <c r="B473" s="166"/>
      <c r="C473" s="166"/>
      <c r="D473" s="166"/>
    </row>
    <row r="474" spans="1:4" ht="12.95" customHeight="1">
      <c r="A474" s="166"/>
      <c r="B474" s="166"/>
      <c r="C474" s="166"/>
      <c r="D474" s="166"/>
    </row>
    <row r="475" spans="1:4" ht="12.95" customHeight="1">
      <c r="A475" s="166"/>
      <c r="B475" s="166"/>
      <c r="C475" s="166"/>
      <c r="D475" s="166"/>
    </row>
    <row r="476" spans="1:4" ht="12.95" customHeight="1">
      <c r="A476" s="166"/>
      <c r="B476" s="166"/>
      <c r="C476" s="166"/>
      <c r="D476" s="166"/>
    </row>
    <row r="477" spans="1:4" ht="12.95" customHeight="1">
      <c r="A477" s="166"/>
      <c r="B477" s="166"/>
      <c r="C477" s="166"/>
      <c r="D477" s="166"/>
    </row>
    <row r="478" spans="1:4" ht="12.95" customHeight="1">
      <c r="A478" s="166"/>
      <c r="B478" s="166"/>
      <c r="C478" s="166"/>
      <c r="D478" s="166"/>
    </row>
    <row r="479" spans="1:4" ht="12.95" customHeight="1">
      <c r="A479" s="166"/>
      <c r="B479" s="166"/>
      <c r="C479" s="166"/>
      <c r="D479" s="166"/>
    </row>
    <row r="480" spans="1:4" ht="12.95" customHeight="1">
      <c r="A480" s="166"/>
      <c r="B480" s="166"/>
      <c r="C480" s="166"/>
      <c r="D480" s="166"/>
    </row>
    <row r="481" spans="1:4" ht="12.95" customHeight="1">
      <c r="A481" s="166"/>
      <c r="B481" s="166"/>
      <c r="C481" s="166"/>
      <c r="D481" s="166"/>
    </row>
    <row r="482" spans="1:4" ht="12.95" customHeight="1">
      <c r="A482" s="166"/>
      <c r="B482" s="166"/>
      <c r="C482" s="166"/>
      <c r="D482" s="166"/>
    </row>
    <row r="483" spans="1:4" ht="12.95" customHeight="1">
      <c r="A483" s="166"/>
      <c r="B483" s="166"/>
      <c r="C483" s="166"/>
      <c r="D483" s="166"/>
    </row>
    <row r="484" spans="1:4" ht="12.95" customHeight="1">
      <c r="A484" s="166"/>
      <c r="B484" s="166"/>
      <c r="C484" s="166"/>
      <c r="D484" s="166"/>
    </row>
    <row r="485" spans="1:4" ht="12.95" customHeight="1">
      <c r="A485" s="166"/>
      <c r="B485" s="166"/>
      <c r="C485" s="166"/>
      <c r="D485" s="166"/>
    </row>
    <row r="486" spans="1:4" ht="12.95" customHeight="1">
      <c r="A486" s="166"/>
      <c r="B486" s="166"/>
      <c r="C486" s="166"/>
      <c r="D486" s="166"/>
    </row>
    <row r="487" spans="1:4" ht="12.95" customHeight="1">
      <c r="A487" s="166"/>
      <c r="B487" s="166"/>
      <c r="C487" s="166"/>
      <c r="D487" s="166"/>
    </row>
    <row r="488" spans="1:4" ht="12.95" customHeight="1">
      <c r="A488" s="166"/>
      <c r="B488" s="166"/>
      <c r="C488" s="166"/>
      <c r="D488" s="166"/>
    </row>
    <row r="489" spans="1:4" ht="12.95" customHeight="1">
      <c r="A489" s="166"/>
      <c r="B489" s="166"/>
      <c r="C489" s="166"/>
      <c r="D489" s="166"/>
    </row>
    <row r="490" spans="1:4" ht="12.95" customHeight="1">
      <c r="A490" s="166"/>
      <c r="B490" s="166"/>
      <c r="C490" s="166"/>
      <c r="D490" s="166"/>
    </row>
    <row r="491" spans="1:4" ht="12.95" customHeight="1">
      <c r="A491" s="166"/>
      <c r="B491" s="166"/>
      <c r="C491" s="166"/>
      <c r="D491" s="166"/>
    </row>
    <row r="492" spans="1:4" ht="12.95" customHeight="1">
      <c r="A492" s="166"/>
      <c r="B492" s="166"/>
      <c r="C492" s="166"/>
      <c r="D492" s="166"/>
    </row>
    <row r="493" spans="1:4" ht="12.95" customHeight="1">
      <c r="A493" s="166"/>
      <c r="B493" s="166"/>
      <c r="C493" s="166"/>
      <c r="D493" s="166"/>
    </row>
    <row r="494" spans="1:4" ht="12.95" customHeight="1">
      <c r="A494" s="166"/>
      <c r="B494" s="166"/>
      <c r="C494" s="166"/>
      <c r="D494" s="166"/>
    </row>
    <row r="495" spans="1:4" ht="12.95" customHeight="1">
      <c r="A495" s="166"/>
      <c r="B495" s="166"/>
      <c r="C495" s="166"/>
      <c r="D495" s="166"/>
    </row>
    <row r="496" spans="1:4" ht="12.95" customHeight="1">
      <c r="A496" s="166"/>
      <c r="B496" s="166"/>
      <c r="C496" s="166"/>
      <c r="D496" s="166"/>
    </row>
    <row r="497" spans="1:4" ht="12.95" customHeight="1">
      <c r="A497" s="166"/>
      <c r="B497" s="166"/>
      <c r="C497" s="166"/>
      <c r="D497" s="166"/>
    </row>
    <row r="498" spans="1:4" ht="12.95" customHeight="1">
      <c r="A498" s="166"/>
      <c r="B498" s="166"/>
      <c r="C498" s="166"/>
      <c r="D498" s="166"/>
    </row>
    <row r="499" spans="1:4" ht="12.95" customHeight="1">
      <c r="A499" s="166"/>
      <c r="B499" s="166"/>
      <c r="C499" s="166"/>
      <c r="D499" s="166"/>
    </row>
    <row r="500" spans="1:4" ht="12.95" customHeight="1">
      <c r="A500" s="166"/>
      <c r="B500" s="166"/>
      <c r="C500" s="166"/>
      <c r="D500" s="166"/>
    </row>
    <row r="501" spans="1:4" ht="12.95" customHeight="1">
      <c r="A501" s="166"/>
      <c r="B501" s="166"/>
      <c r="C501" s="166"/>
      <c r="D501" s="166"/>
    </row>
    <row r="502" spans="1:4" ht="12.95" customHeight="1">
      <c r="A502" s="166"/>
      <c r="B502" s="166"/>
      <c r="C502" s="166"/>
      <c r="D502" s="166"/>
    </row>
    <row r="503" spans="1:4" ht="12.95" customHeight="1">
      <c r="A503" s="166"/>
      <c r="B503" s="166"/>
      <c r="C503" s="166"/>
      <c r="D503" s="166"/>
    </row>
    <row r="504" spans="1:4" ht="12.95" customHeight="1">
      <c r="A504" s="166"/>
      <c r="B504" s="166"/>
      <c r="C504" s="166"/>
      <c r="D504" s="166"/>
    </row>
    <row r="505" spans="1:4" ht="12.95" customHeight="1">
      <c r="A505" s="166"/>
      <c r="B505" s="166"/>
      <c r="C505" s="166"/>
      <c r="D505" s="166"/>
    </row>
    <row r="506" spans="1:4" ht="12.95" customHeight="1">
      <c r="A506" s="166"/>
      <c r="B506" s="166"/>
      <c r="C506" s="166"/>
      <c r="D506" s="166"/>
    </row>
    <row r="507" spans="1:4" ht="12.95" customHeight="1">
      <c r="A507" s="166"/>
      <c r="B507" s="166"/>
      <c r="C507" s="166"/>
      <c r="D507" s="166"/>
    </row>
    <row r="508" spans="1:4" ht="12.95" customHeight="1">
      <c r="A508" s="166"/>
      <c r="B508" s="166"/>
      <c r="C508" s="166"/>
      <c r="D508" s="166"/>
    </row>
    <row r="509" spans="1:4" ht="12.95" customHeight="1">
      <c r="A509" s="166"/>
      <c r="B509" s="166"/>
      <c r="C509" s="166"/>
      <c r="D509" s="166"/>
    </row>
    <row r="510" spans="1:4" ht="12.95" customHeight="1">
      <c r="A510" s="166"/>
      <c r="B510" s="166"/>
      <c r="C510" s="166"/>
      <c r="D510" s="166"/>
    </row>
    <row r="511" spans="1:4" ht="12.95" customHeight="1">
      <c r="A511" s="166"/>
      <c r="B511" s="166"/>
      <c r="C511" s="166"/>
      <c r="D511" s="166"/>
    </row>
    <row r="512" spans="1:4" ht="12.95" customHeight="1">
      <c r="A512" s="166"/>
      <c r="B512" s="166"/>
      <c r="C512" s="166"/>
      <c r="D512" s="166"/>
    </row>
    <row r="513" spans="1:4" ht="12.95" customHeight="1">
      <c r="A513" s="166"/>
      <c r="B513" s="166"/>
      <c r="C513" s="166"/>
      <c r="D513" s="166"/>
    </row>
    <row r="514" spans="1:4" ht="12.95" customHeight="1">
      <c r="A514" s="166"/>
      <c r="B514" s="166"/>
      <c r="C514" s="166"/>
      <c r="D514" s="166"/>
    </row>
    <row r="515" spans="1:4" ht="12.95" customHeight="1">
      <c r="A515" s="166"/>
      <c r="B515" s="166"/>
      <c r="C515" s="166"/>
      <c r="D515" s="166"/>
    </row>
    <row r="516" spans="1:4" ht="12.95" customHeight="1">
      <c r="A516" s="166"/>
      <c r="B516" s="166"/>
      <c r="C516" s="166"/>
      <c r="D516" s="166"/>
    </row>
    <row r="517" spans="1:4" ht="12.95" customHeight="1">
      <c r="A517" s="166"/>
      <c r="B517" s="166"/>
      <c r="C517" s="166"/>
      <c r="D517" s="166"/>
    </row>
    <row r="518" spans="1:4" ht="12.95" customHeight="1">
      <c r="A518" s="166"/>
      <c r="B518" s="166"/>
      <c r="C518" s="166"/>
      <c r="D518" s="166"/>
    </row>
    <row r="519" spans="1:4" ht="12.95" customHeight="1">
      <c r="A519" s="166"/>
      <c r="B519" s="166"/>
      <c r="C519" s="166"/>
      <c r="D519" s="166"/>
    </row>
    <row r="520" spans="1:4" ht="12.95" customHeight="1">
      <c r="A520" s="166"/>
      <c r="B520" s="166"/>
      <c r="C520" s="166"/>
      <c r="D520" s="166"/>
    </row>
    <row r="521" spans="1:4" ht="12.95" customHeight="1">
      <c r="A521" s="166"/>
      <c r="B521" s="166"/>
      <c r="C521" s="166"/>
      <c r="D521" s="166"/>
    </row>
    <row r="522" spans="1:4" ht="12.95" customHeight="1">
      <c r="A522" s="166"/>
      <c r="B522" s="166"/>
      <c r="C522" s="166"/>
      <c r="D522" s="166"/>
    </row>
    <row r="523" spans="1:4" ht="12.95" customHeight="1">
      <c r="A523" s="166"/>
      <c r="B523" s="166"/>
      <c r="C523" s="166"/>
      <c r="D523" s="166"/>
    </row>
    <row r="524" spans="1:4" ht="12.95" customHeight="1">
      <c r="A524" s="166"/>
      <c r="B524" s="166"/>
      <c r="C524" s="166"/>
      <c r="D524" s="166"/>
    </row>
    <row r="525" spans="1:4" ht="12.95" customHeight="1">
      <c r="A525" s="166"/>
      <c r="B525" s="166"/>
      <c r="C525" s="166"/>
      <c r="D525" s="166"/>
    </row>
    <row r="526" spans="1:4" ht="12.95" customHeight="1">
      <c r="A526" s="166"/>
      <c r="B526" s="166"/>
      <c r="C526" s="166"/>
      <c r="D526" s="166"/>
    </row>
    <row r="527" spans="1:4" ht="12.95" customHeight="1">
      <c r="A527" s="166"/>
      <c r="B527" s="166"/>
      <c r="C527" s="166"/>
      <c r="D527" s="166"/>
    </row>
    <row r="528" spans="1:4" ht="12.95" customHeight="1">
      <c r="A528" s="166"/>
      <c r="B528" s="166"/>
      <c r="C528" s="166"/>
      <c r="D528" s="166"/>
    </row>
    <row r="529" spans="1:4" ht="12.95" customHeight="1">
      <c r="A529" s="166"/>
      <c r="B529" s="166"/>
      <c r="C529" s="166"/>
      <c r="D529" s="166"/>
    </row>
    <row r="530" spans="1:4" ht="12.95" customHeight="1">
      <c r="A530" s="166"/>
      <c r="B530" s="166"/>
      <c r="C530" s="166"/>
      <c r="D530" s="166"/>
    </row>
    <row r="531" spans="1:4" ht="12.95" customHeight="1">
      <c r="A531" s="166"/>
      <c r="B531" s="166"/>
      <c r="C531" s="166"/>
      <c r="D531" s="166"/>
    </row>
    <row r="532" spans="1:4" ht="12.95" customHeight="1">
      <c r="A532" s="166"/>
      <c r="B532" s="166"/>
      <c r="C532" s="166"/>
      <c r="D532" s="166"/>
    </row>
    <row r="533" spans="1:4" ht="12.95" customHeight="1">
      <c r="A533" s="166"/>
      <c r="B533" s="166"/>
      <c r="C533" s="166"/>
      <c r="D533" s="166"/>
    </row>
    <row r="534" spans="1:4" ht="12.95" customHeight="1">
      <c r="A534" s="166"/>
      <c r="B534" s="166"/>
      <c r="C534" s="166"/>
      <c r="D534" s="166"/>
    </row>
    <row r="535" spans="1:4" ht="12.95" customHeight="1">
      <c r="A535" s="166"/>
      <c r="B535" s="166"/>
      <c r="C535" s="166"/>
      <c r="D535" s="166"/>
    </row>
    <row r="536" spans="1:4" ht="12.95" customHeight="1">
      <c r="A536" s="166"/>
      <c r="B536" s="166"/>
      <c r="C536" s="166"/>
      <c r="D536" s="166"/>
    </row>
    <row r="537" spans="1:4" ht="12.95" customHeight="1">
      <c r="A537" s="166"/>
      <c r="B537" s="166"/>
      <c r="C537" s="166"/>
      <c r="D537" s="166"/>
    </row>
    <row r="538" spans="1:4" ht="12.95" customHeight="1">
      <c r="A538" s="166"/>
      <c r="B538" s="166"/>
      <c r="C538" s="166"/>
      <c r="D538" s="166"/>
    </row>
    <row r="539" spans="1:4" ht="12.95" customHeight="1">
      <c r="A539" s="166"/>
      <c r="B539" s="166"/>
      <c r="C539" s="166"/>
      <c r="D539" s="166"/>
    </row>
    <row r="540" spans="1:4" ht="12.95" customHeight="1">
      <c r="A540" s="166"/>
      <c r="B540" s="166"/>
      <c r="C540" s="166"/>
      <c r="D540" s="166"/>
    </row>
    <row r="541" spans="1:4" ht="12.95" customHeight="1">
      <c r="A541" s="166"/>
      <c r="B541" s="166"/>
      <c r="C541" s="166"/>
      <c r="D541" s="166"/>
    </row>
    <row r="542" spans="1:4" ht="12.95" customHeight="1">
      <c r="A542" s="166"/>
      <c r="B542" s="166"/>
      <c r="C542" s="166"/>
      <c r="D542" s="166"/>
    </row>
    <row r="543" spans="1:4" ht="12.95" customHeight="1">
      <c r="A543" s="166"/>
      <c r="B543" s="166"/>
      <c r="C543" s="166"/>
      <c r="D543" s="166"/>
    </row>
    <row r="544" spans="1:4" ht="12.95" customHeight="1">
      <c r="A544" s="166"/>
      <c r="B544" s="166"/>
      <c r="C544" s="166"/>
      <c r="D544" s="166"/>
    </row>
    <row r="545" spans="1:4" ht="12.95" customHeight="1">
      <c r="A545" s="166"/>
      <c r="B545" s="166"/>
      <c r="C545" s="166"/>
      <c r="D545" s="166"/>
    </row>
    <row r="546" spans="1:4" ht="12.95" customHeight="1">
      <c r="A546" s="166"/>
      <c r="B546" s="166"/>
      <c r="C546" s="166"/>
      <c r="D546" s="166"/>
    </row>
    <row r="547" spans="1:4" ht="12.95" customHeight="1">
      <c r="A547" s="166"/>
      <c r="B547" s="166"/>
      <c r="C547" s="166"/>
      <c r="D547" s="166"/>
    </row>
    <row r="548" spans="1:4" ht="12.95" customHeight="1">
      <c r="A548" s="166"/>
      <c r="B548" s="166"/>
      <c r="C548" s="166"/>
      <c r="D548" s="166"/>
    </row>
    <row r="549" spans="1:4" ht="12.95" customHeight="1">
      <c r="A549" s="166"/>
      <c r="B549" s="166"/>
      <c r="C549" s="166"/>
      <c r="D549" s="166"/>
    </row>
    <row r="550" spans="1:4" ht="12.95" customHeight="1">
      <c r="A550" s="166"/>
      <c r="B550" s="166"/>
      <c r="C550" s="166"/>
      <c r="D550" s="166"/>
    </row>
    <row r="551" spans="1:4" ht="12.95" customHeight="1">
      <c r="A551" s="166"/>
      <c r="B551" s="166"/>
      <c r="C551" s="166"/>
      <c r="D551" s="166"/>
    </row>
    <row r="552" spans="1:4" ht="12.95" customHeight="1">
      <c r="A552" s="166"/>
      <c r="B552" s="166"/>
      <c r="C552" s="166"/>
      <c r="D552" s="166"/>
    </row>
    <row r="553" spans="1:4" ht="12.95" customHeight="1">
      <c r="A553" s="166"/>
      <c r="B553" s="166"/>
      <c r="C553" s="166"/>
      <c r="D553" s="166"/>
    </row>
    <row r="554" spans="1:4" ht="12.95" customHeight="1">
      <c r="A554" s="166"/>
      <c r="B554" s="166"/>
      <c r="C554" s="166"/>
      <c r="D554" s="166"/>
    </row>
    <row r="555" spans="1:4" ht="12.95" customHeight="1">
      <c r="A555" s="166"/>
      <c r="B555" s="166"/>
      <c r="C555" s="166"/>
      <c r="D555" s="166"/>
    </row>
    <row r="556" spans="1:4" ht="12.95" customHeight="1">
      <c r="A556" s="166"/>
      <c r="B556" s="166"/>
      <c r="C556" s="166"/>
      <c r="D556" s="166"/>
    </row>
    <row r="557" spans="1:4" ht="12.95" customHeight="1">
      <c r="A557" s="166"/>
      <c r="B557" s="166"/>
      <c r="C557" s="166"/>
      <c r="D557" s="166"/>
    </row>
    <row r="558" spans="1:4" ht="12.95" customHeight="1">
      <c r="A558" s="166"/>
      <c r="B558" s="166"/>
      <c r="C558" s="166"/>
      <c r="D558" s="166"/>
    </row>
    <row r="559" spans="1:4" ht="12.95" customHeight="1">
      <c r="A559" s="166"/>
      <c r="B559" s="166"/>
      <c r="C559" s="166"/>
      <c r="D559" s="166"/>
    </row>
    <row r="560" spans="1:4" ht="12.95" customHeight="1">
      <c r="A560" s="166"/>
      <c r="B560" s="166"/>
      <c r="C560" s="166"/>
      <c r="D560" s="166"/>
    </row>
    <row r="561" spans="1:4" ht="12.95" customHeight="1">
      <c r="A561" s="166"/>
      <c r="B561" s="166"/>
      <c r="C561" s="166"/>
      <c r="D561" s="166"/>
    </row>
    <row r="562" spans="1:4" ht="12.95" customHeight="1">
      <c r="A562" s="166"/>
      <c r="B562" s="166"/>
      <c r="C562" s="166"/>
      <c r="D562" s="166"/>
    </row>
    <row r="563" spans="1:4" ht="12.95" customHeight="1">
      <c r="A563" s="166"/>
      <c r="B563" s="166"/>
      <c r="C563" s="166"/>
      <c r="D563" s="166"/>
    </row>
    <row r="564" spans="1:4" ht="12.95" customHeight="1">
      <c r="A564" s="166"/>
      <c r="B564" s="166"/>
      <c r="C564" s="166"/>
      <c r="D564" s="166"/>
    </row>
    <row r="565" spans="1:4" ht="12.95" customHeight="1">
      <c r="A565" s="166"/>
      <c r="B565" s="166"/>
      <c r="C565" s="166"/>
      <c r="D565" s="166"/>
    </row>
    <row r="566" spans="1:4" ht="12.95" customHeight="1">
      <c r="A566" s="166"/>
      <c r="B566" s="166"/>
      <c r="C566" s="166"/>
      <c r="D566" s="166"/>
    </row>
    <row r="567" spans="1:4" ht="12.95" customHeight="1">
      <c r="A567" s="166"/>
      <c r="B567" s="166"/>
      <c r="C567" s="166"/>
      <c r="D567" s="166"/>
    </row>
    <row r="568" spans="1:4" ht="12.95" customHeight="1">
      <c r="A568" s="166"/>
      <c r="B568" s="166"/>
      <c r="C568" s="166"/>
      <c r="D568" s="166"/>
    </row>
    <row r="569" spans="1:4" ht="12.95" customHeight="1">
      <c r="A569" s="166"/>
      <c r="B569" s="166"/>
      <c r="C569" s="166"/>
      <c r="D569" s="166"/>
    </row>
    <row r="570" spans="1:4" ht="12.95" customHeight="1">
      <c r="A570" s="166"/>
      <c r="B570" s="166"/>
      <c r="C570" s="166"/>
      <c r="D570" s="166"/>
    </row>
    <row r="571" spans="1:4" ht="12.95" customHeight="1">
      <c r="A571" s="166"/>
      <c r="B571" s="166"/>
      <c r="C571" s="166"/>
      <c r="D571" s="166"/>
    </row>
    <row r="572" spans="1:4" ht="12.95" customHeight="1">
      <c r="A572" s="166"/>
      <c r="B572" s="166"/>
      <c r="C572" s="166"/>
      <c r="D572" s="166"/>
    </row>
    <row r="573" spans="1:4" ht="12.95" customHeight="1">
      <c r="A573" s="166"/>
      <c r="B573" s="166"/>
      <c r="C573" s="166"/>
      <c r="D573" s="166"/>
    </row>
    <row r="574" spans="1:4" ht="12.95" customHeight="1">
      <c r="A574" s="166"/>
      <c r="B574" s="166"/>
      <c r="C574" s="166"/>
      <c r="D574" s="166"/>
    </row>
    <row r="575" spans="1:4" ht="12.95" customHeight="1">
      <c r="A575" s="166"/>
      <c r="B575" s="166"/>
      <c r="C575" s="166"/>
      <c r="D575" s="166"/>
    </row>
    <row r="576" spans="1:4" ht="12.95" customHeight="1">
      <c r="A576" s="166"/>
      <c r="B576" s="166"/>
      <c r="C576" s="166"/>
      <c r="D576" s="166"/>
    </row>
    <row r="577" spans="1:4" ht="12.95" customHeight="1">
      <c r="A577" s="166"/>
      <c r="B577" s="166"/>
      <c r="C577" s="166"/>
      <c r="D577" s="166"/>
    </row>
    <row r="578" spans="1:4" ht="12.95" customHeight="1">
      <c r="A578" s="166"/>
      <c r="B578" s="166"/>
      <c r="C578" s="166"/>
      <c r="D578" s="166"/>
    </row>
    <row r="579" spans="1:4" ht="12.95" customHeight="1">
      <c r="A579" s="166"/>
      <c r="B579" s="166"/>
      <c r="C579" s="166"/>
      <c r="D579" s="166"/>
    </row>
    <row r="580" spans="1:4" ht="12.95" customHeight="1">
      <c r="A580" s="166"/>
      <c r="B580" s="166"/>
      <c r="C580" s="166"/>
      <c r="D580" s="166"/>
    </row>
    <row r="581" spans="1:4" ht="12.95" customHeight="1">
      <c r="A581" s="166"/>
      <c r="B581" s="166"/>
      <c r="C581" s="166"/>
      <c r="D581" s="166"/>
    </row>
    <row r="582" spans="1:4" ht="12.95" customHeight="1">
      <c r="A582" s="166"/>
      <c r="B582" s="166"/>
      <c r="C582" s="166"/>
      <c r="D582" s="166"/>
    </row>
    <row r="583" spans="1:4" ht="12.95" customHeight="1">
      <c r="A583" s="166"/>
      <c r="B583" s="166"/>
      <c r="C583" s="166"/>
      <c r="D583" s="166"/>
    </row>
    <row r="584" spans="1:4" ht="12.95" customHeight="1">
      <c r="A584" s="166"/>
      <c r="B584" s="166"/>
      <c r="C584" s="166"/>
      <c r="D584" s="166"/>
    </row>
    <row r="585" spans="1:4" ht="12.95" customHeight="1">
      <c r="A585" s="166"/>
      <c r="B585" s="166"/>
      <c r="C585" s="166"/>
      <c r="D585" s="166"/>
    </row>
    <row r="586" spans="1:4" ht="12.95" customHeight="1">
      <c r="A586" s="166"/>
      <c r="B586" s="166"/>
      <c r="C586" s="166"/>
      <c r="D586" s="166"/>
    </row>
    <row r="587" spans="1:4" ht="12.95" customHeight="1">
      <c r="A587" s="166"/>
      <c r="B587" s="166"/>
      <c r="C587" s="166"/>
      <c r="D587" s="166"/>
    </row>
    <row r="588" spans="1:4" ht="12.95" customHeight="1">
      <c r="A588" s="166"/>
      <c r="B588" s="166"/>
      <c r="C588" s="166"/>
      <c r="D588" s="166"/>
    </row>
    <row r="589" spans="1:4" ht="12.95" customHeight="1">
      <c r="A589" s="166"/>
      <c r="B589" s="166"/>
      <c r="C589" s="166"/>
      <c r="D589" s="166"/>
    </row>
    <row r="590" spans="1:4" ht="12.95" customHeight="1">
      <c r="A590" s="166"/>
      <c r="B590" s="166"/>
      <c r="C590" s="166"/>
      <c r="D590" s="166"/>
    </row>
    <row r="591" spans="1:4" ht="12.95" customHeight="1">
      <c r="A591" s="166"/>
      <c r="B591" s="166"/>
      <c r="C591" s="166"/>
      <c r="D591" s="166"/>
    </row>
    <row r="592" spans="1:4" ht="12.95" customHeight="1">
      <c r="A592" s="166"/>
      <c r="B592" s="166"/>
      <c r="C592" s="166"/>
      <c r="D592" s="166"/>
    </row>
    <row r="593" spans="1:4" ht="12.95" customHeight="1">
      <c r="A593" s="166"/>
      <c r="B593" s="166"/>
      <c r="C593" s="166"/>
      <c r="D593" s="166"/>
    </row>
    <row r="594" spans="1:4" ht="12.95" customHeight="1">
      <c r="A594" s="166"/>
      <c r="B594" s="166"/>
      <c r="C594" s="166"/>
      <c r="D594" s="166"/>
    </row>
    <row r="595" spans="1:4" ht="12.95" customHeight="1">
      <c r="A595" s="166"/>
      <c r="B595" s="166"/>
      <c r="C595" s="166"/>
      <c r="D595" s="166"/>
    </row>
    <row r="596" spans="1:4" ht="12.95" customHeight="1">
      <c r="A596" s="166"/>
      <c r="B596" s="166"/>
      <c r="C596" s="166"/>
      <c r="D596" s="166"/>
    </row>
    <row r="597" spans="1:4" ht="12.95" customHeight="1">
      <c r="A597" s="166"/>
      <c r="B597" s="166"/>
      <c r="C597" s="166"/>
      <c r="D597" s="166"/>
    </row>
    <row r="598" spans="1:4" ht="12.95" customHeight="1">
      <c r="A598" s="166"/>
      <c r="B598" s="166"/>
      <c r="C598" s="166"/>
      <c r="D598" s="166"/>
    </row>
    <row r="599" spans="1:4" ht="12.95" customHeight="1">
      <c r="A599" s="166"/>
      <c r="B599" s="166"/>
      <c r="C599" s="166"/>
      <c r="D599" s="166"/>
    </row>
    <row r="600" spans="1:4" ht="12.95" customHeight="1">
      <c r="A600" s="166"/>
      <c r="B600" s="166"/>
      <c r="C600" s="166"/>
      <c r="D600" s="166"/>
    </row>
    <row r="601" spans="1:4" ht="12.95" customHeight="1">
      <c r="A601" s="166"/>
      <c r="B601" s="166"/>
      <c r="C601" s="166"/>
      <c r="D601" s="166"/>
    </row>
    <row r="602" spans="1:4" ht="12.95" customHeight="1">
      <c r="A602" s="166"/>
      <c r="B602" s="166"/>
      <c r="C602" s="166"/>
      <c r="D602" s="166"/>
    </row>
    <row r="603" spans="1:4" ht="12.95" customHeight="1">
      <c r="A603" s="166"/>
      <c r="B603" s="166"/>
      <c r="C603" s="166"/>
      <c r="D603" s="166"/>
    </row>
    <row r="604" spans="1:4" ht="12.95" customHeight="1">
      <c r="A604" s="166"/>
      <c r="B604" s="166"/>
      <c r="C604" s="166"/>
      <c r="D604" s="166"/>
    </row>
    <row r="605" spans="1:4" ht="12.95" customHeight="1">
      <c r="A605" s="166"/>
      <c r="B605" s="166"/>
      <c r="C605" s="166"/>
      <c r="D605" s="166"/>
    </row>
    <row r="606" spans="1:4" ht="12.95" customHeight="1">
      <c r="A606" s="166"/>
      <c r="B606" s="166"/>
      <c r="C606" s="166"/>
      <c r="D606" s="166"/>
    </row>
    <row r="607" spans="1:4" ht="12.95" customHeight="1">
      <c r="A607" s="166"/>
      <c r="B607" s="166"/>
      <c r="C607" s="166"/>
      <c r="D607" s="166"/>
    </row>
    <row r="608" spans="1:4" ht="12.95" customHeight="1">
      <c r="A608" s="166"/>
      <c r="B608" s="166"/>
      <c r="C608" s="166"/>
      <c r="D608" s="166"/>
    </row>
    <row r="609" spans="1:4" ht="12.95" customHeight="1">
      <c r="A609" s="166"/>
      <c r="B609" s="166"/>
      <c r="C609" s="166"/>
      <c r="D609" s="166"/>
    </row>
    <row r="610" spans="1:4" ht="12.95" customHeight="1">
      <c r="A610" s="166"/>
      <c r="B610" s="166"/>
      <c r="C610" s="166"/>
      <c r="D610" s="166"/>
    </row>
    <row r="611" spans="1:4" ht="12.95" customHeight="1">
      <c r="A611" s="166"/>
      <c r="B611" s="166"/>
      <c r="C611" s="166"/>
      <c r="D611" s="166"/>
    </row>
    <row r="612" spans="1:4" ht="12.95" customHeight="1">
      <c r="A612" s="166"/>
      <c r="B612" s="166"/>
      <c r="C612" s="166"/>
      <c r="D612" s="166"/>
    </row>
    <row r="613" spans="1:4" ht="12.95" customHeight="1">
      <c r="A613" s="166"/>
      <c r="B613" s="166"/>
      <c r="C613" s="166"/>
      <c r="D613" s="166"/>
    </row>
    <row r="614" spans="1:4" ht="12.95" customHeight="1">
      <c r="A614" s="166"/>
      <c r="B614" s="166"/>
      <c r="C614" s="166"/>
      <c r="D614" s="166"/>
    </row>
    <row r="615" spans="1:4" ht="12.95" customHeight="1">
      <c r="A615" s="166"/>
      <c r="B615" s="166"/>
      <c r="C615" s="166"/>
      <c r="D615" s="166"/>
    </row>
    <row r="616" spans="1:4" ht="12.95" customHeight="1">
      <c r="A616" s="166"/>
      <c r="B616" s="166"/>
      <c r="C616" s="166"/>
      <c r="D616" s="166"/>
    </row>
    <row r="617" spans="1:4" ht="12.95" customHeight="1">
      <c r="A617" s="166"/>
      <c r="B617" s="166"/>
      <c r="C617" s="166"/>
      <c r="D617" s="166"/>
    </row>
    <row r="618" spans="1:4" ht="12.95" customHeight="1">
      <c r="A618" s="166"/>
      <c r="B618" s="166"/>
      <c r="C618" s="166"/>
      <c r="D618" s="166"/>
    </row>
    <row r="619" spans="1:4" ht="12.95" customHeight="1">
      <c r="A619" s="166"/>
      <c r="B619" s="166"/>
      <c r="C619" s="166"/>
      <c r="D619" s="166"/>
    </row>
    <row r="620" spans="1:4" ht="12.95" customHeight="1">
      <c r="A620" s="166"/>
      <c r="B620" s="166"/>
      <c r="C620" s="166"/>
      <c r="D620" s="166"/>
    </row>
    <row r="621" spans="1:4" ht="12.95" customHeight="1">
      <c r="A621" s="166"/>
      <c r="B621" s="166"/>
      <c r="C621" s="166"/>
      <c r="D621" s="166"/>
    </row>
    <row r="622" spans="1:4" ht="12.95" customHeight="1">
      <c r="A622" s="166"/>
      <c r="B622" s="166"/>
      <c r="C622" s="166"/>
      <c r="D622" s="166"/>
    </row>
    <row r="623" spans="1:4" ht="12.95" customHeight="1">
      <c r="A623" s="166"/>
      <c r="B623" s="166"/>
      <c r="C623" s="166"/>
      <c r="D623" s="166"/>
    </row>
    <row r="624" spans="1:4" ht="12.95" customHeight="1">
      <c r="A624" s="166"/>
      <c r="B624" s="166"/>
      <c r="C624" s="166"/>
      <c r="D624" s="166"/>
    </row>
    <row r="625" spans="1:4" ht="12.95" customHeight="1">
      <c r="A625" s="166"/>
      <c r="B625" s="166"/>
      <c r="C625" s="166"/>
      <c r="D625" s="166"/>
    </row>
    <row r="626" spans="1:4" ht="12.95" customHeight="1">
      <c r="A626" s="166"/>
      <c r="B626" s="166"/>
      <c r="C626" s="166"/>
      <c r="D626" s="166"/>
    </row>
    <row r="627" spans="1:4" ht="12.95" customHeight="1">
      <c r="A627" s="166"/>
      <c r="B627" s="166"/>
      <c r="C627" s="166"/>
      <c r="D627" s="166"/>
    </row>
    <row r="628" spans="1:4" ht="12.95" customHeight="1">
      <c r="A628" s="166"/>
      <c r="B628" s="166"/>
      <c r="C628" s="166"/>
      <c r="D628" s="166"/>
    </row>
    <row r="629" spans="1:4" ht="12.95" customHeight="1">
      <c r="A629" s="166"/>
      <c r="B629" s="166"/>
      <c r="C629" s="166"/>
      <c r="D629" s="166"/>
    </row>
    <row r="630" spans="1:4" ht="12.95" customHeight="1">
      <c r="A630" s="166"/>
      <c r="B630" s="166"/>
      <c r="C630" s="166"/>
      <c r="D630" s="166"/>
    </row>
    <row r="631" spans="1:4" ht="12.95" customHeight="1">
      <c r="A631" s="166"/>
      <c r="B631" s="166"/>
      <c r="C631" s="166"/>
      <c r="D631" s="166"/>
    </row>
    <row r="632" spans="1:4" ht="12.95" customHeight="1">
      <c r="A632" s="166"/>
      <c r="B632" s="166"/>
      <c r="C632" s="166"/>
      <c r="D632" s="166"/>
    </row>
    <row r="633" spans="1:4" ht="12.95" customHeight="1">
      <c r="A633" s="166"/>
      <c r="B633" s="166"/>
      <c r="C633" s="166"/>
      <c r="D633" s="166"/>
    </row>
    <row r="634" spans="1:4" ht="12.95" customHeight="1">
      <c r="A634" s="166"/>
      <c r="B634" s="166"/>
      <c r="C634" s="166"/>
      <c r="D634" s="166"/>
    </row>
    <row r="635" spans="1:4" ht="12.95" customHeight="1">
      <c r="A635" s="166"/>
      <c r="B635" s="166"/>
      <c r="C635" s="166"/>
      <c r="D635" s="166"/>
    </row>
    <row r="636" spans="1:4" ht="12.95" customHeight="1">
      <c r="A636" s="166"/>
      <c r="B636" s="166"/>
      <c r="C636" s="166"/>
      <c r="D636" s="166"/>
    </row>
    <row r="637" spans="1:4" ht="12.95" customHeight="1">
      <c r="A637" s="166"/>
      <c r="B637" s="166"/>
      <c r="C637" s="166"/>
      <c r="D637" s="166"/>
    </row>
    <row r="638" spans="1:4" ht="12.95" customHeight="1">
      <c r="A638" s="166"/>
      <c r="B638" s="166"/>
      <c r="C638" s="166"/>
      <c r="D638" s="166"/>
    </row>
    <row r="639" spans="1:4" ht="12.95" customHeight="1">
      <c r="A639" s="166"/>
      <c r="B639" s="166"/>
      <c r="C639" s="166"/>
      <c r="D639" s="166"/>
    </row>
    <row r="640" spans="1:4" ht="12.95" customHeight="1">
      <c r="A640" s="166"/>
      <c r="B640" s="166"/>
      <c r="C640" s="166"/>
      <c r="D640" s="166"/>
    </row>
    <row r="641" spans="1:4" ht="12.95" customHeight="1">
      <c r="A641" s="166"/>
      <c r="B641" s="166"/>
      <c r="C641" s="166"/>
      <c r="D641" s="166"/>
    </row>
    <row r="642" spans="1:4" ht="12.95" customHeight="1">
      <c r="A642" s="166"/>
      <c r="B642" s="166"/>
      <c r="C642" s="166"/>
      <c r="D642" s="166"/>
    </row>
    <row r="643" spans="1:4" ht="12.95" customHeight="1">
      <c r="A643" s="166"/>
      <c r="B643" s="166"/>
      <c r="C643" s="166"/>
      <c r="D643" s="166"/>
    </row>
    <row r="644" spans="1:4" ht="12.95" customHeight="1">
      <c r="A644" s="166"/>
      <c r="B644" s="166"/>
      <c r="C644" s="166"/>
      <c r="D644" s="166"/>
    </row>
    <row r="645" spans="1:4" ht="12.95" customHeight="1">
      <c r="A645" s="166"/>
      <c r="B645" s="166"/>
      <c r="C645" s="166"/>
      <c r="D645" s="166"/>
    </row>
    <row r="646" spans="1:4" ht="12.95" customHeight="1">
      <c r="A646" s="166"/>
      <c r="B646" s="166"/>
      <c r="C646" s="166"/>
      <c r="D646" s="166"/>
    </row>
    <row r="647" spans="1:4" ht="12.95" customHeight="1">
      <c r="A647" s="166"/>
      <c r="B647" s="166"/>
      <c r="C647" s="166"/>
      <c r="D647" s="166"/>
    </row>
    <row r="648" spans="1:4" ht="12.95" customHeight="1">
      <c r="A648" s="166"/>
      <c r="B648" s="166"/>
      <c r="C648" s="166"/>
      <c r="D648" s="166"/>
    </row>
    <row r="649" spans="1:4" ht="12.95" customHeight="1">
      <c r="A649" s="166"/>
      <c r="B649" s="166"/>
      <c r="C649" s="166"/>
      <c r="D649" s="166"/>
    </row>
    <row r="650" spans="1:4" ht="12.95" customHeight="1">
      <c r="A650" s="166"/>
      <c r="B650" s="166"/>
      <c r="C650" s="166"/>
      <c r="D650" s="166"/>
    </row>
    <row r="651" spans="1:4" ht="12.95" customHeight="1">
      <c r="A651" s="166"/>
      <c r="B651" s="166"/>
      <c r="C651" s="166"/>
      <c r="D651" s="166"/>
    </row>
    <row r="652" spans="1:4" ht="12.95" customHeight="1">
      <c r="A652" s="166"/>
      <c r="B652" s="166"/>
      <c r="C652" s="166"/>
      <c r="D652" s="166"/>
    </row>
    <row r="653" spans="1:4" ht="12.95" customHeight="1">
      <c r="A653" s="166"/>
      <c r="B653" s="166"/>
      <c r="C653" s="166"/>
      <c r="D653" s="166"/>
    </row>
    <row r="654" spans="1:4" ht="12.95" customHeight="1">
      <c r="A654" s="166"/>
      <c r="B654" s="166"/>
      <c r="C654" s="166"/>
      <c r="D654" s="166"/>
    </row>
    <row r="655" spans="1:4" ht="12.95" customHeight="1">
      <c r="A655" s="166"/>
      <c r="B655" s="166"/>
      <c r="C655" s="166"/>
      <c r="D655" s="166"/>
    </row>
    <row r="656" spans="1:4" ht="12.95" customHeight="1">
      <c r="A656" s="166"/>
      <c r="B656" s="166"/>
      <c r="C656" s="166"/>
      <c r="D656" s="166"/>
    </row>
    <row r="657" spans="1:4" ht="12.95" customHeight="1">
      <c r="A657" s="166"/>
      <c r="B657" s="166"/>
      <c r="C657" s="166"/>
      <c r="D657" s="166"/>
    </row>
    <row r="658" spans="1:4" ht="12.95" customHeight="1">
      <c r="A658" s="166"/>
      <c r="B658" s="166"/>
      <c r="C658" s="166"/>
      <c r="D658" s="166"/>
    </row>
    <row r="659" spans="1:4" ht="12.95" customHeight="1">
      <c r="A659" s="166"/>
      <c r="B659" s="166"/>
      <c r="C659" s="166"/>
      <c r="D659" s="166"/>
    </row>
    <row r="660" spans="1:4" ht="12.95" customHeight="1">
      <c r="A660" s="166"/>
      <c r="B660" s="166"/>
      <c r="C660" s="166"/>
      <c r="D660" s="166"/>
    </row>
    <row r="661" spans="1:4" ht="12.95" customHeight="1">
      <c r="A661" s="166"/>
      <c r="B661" s="166"/>
      <c r="C661" s="166"/>
      <c r="D661" s="166"/>
    </row>
    <row r="662" spans="1:4" ht="12.95" customHeight="1">
      <c r="A662" s="166"/>
      <c r="B662" s="166"/>
      <c r="C662" s="166"/>
      <c r="D662" s="166"/>
    </row>
    <row r="663" spans="1:4" ht="12.95" customHeight="1">
      <c r="A663" s="166"/>
      <c r="B663" s="166"/>
      <c r="C663" s="166"/>
      <c r="D663" s="166"/>
    </row>
    <row r="664" spans="1:4" ht="12.95" customHeight="1">
      <c r="A664" s="166"/>
      <c r="B664" s="166"/>
      <c r="C664" s="166"/>
      <c r="D664" s="166"/>
    </row>
    <row r="665" spans="1:4" ht="12.95" customHeight="1">
      <c r="A665" s="166"/>
      <c r="B665" s="166"/>
      <c r="C665" s="166"/>
      <c r="D665" s="166"/>
    </row>
    <row r="666" spans="1:4" ht="12.95" customHeight="1">
      <c r="A666" s="166"/>
      <c r="B666" s="166"/>
      <c r="C666" s="166"/>
      <c r="D666" s="166"/>
    </row>
    <row r="667" spans="1:4" ht="12.95" customHeight="1">
      <c r="A667" s="166"/>
      <c r="B667" s="166"/>
      <c r="C667" s="166"/>
      <c r="D667" s="166"/>
    </row>
    <row r="668" spans="1:4" ht="12.95" customHeight="1">
      <c r="A668" s="166"/>
      <c r="B668" s="166"/>
      <c r="C668" s="166"/>
      <c r="D668" s="166"/>
    </row>
    <row r="669" spans="1:4" ht="12.95" customHeight="1">
      <c r="A669" s="166"/>
      <c r="B669" s="166"/>
      <c r="C669" s="166"/>
      <c r="D669" s="166"/>
    </row>
    <row r="670" spans="1:4" ht="12.95" customHeight="1">
      <c r="A670" s="166"/>
      <c r="B670" s="166"/>
      <c r="C670" s="166"/>
      <c r="D670" s="166"/>
    </row>
    <row r="671" spans="1:4" ht="12.95" customHeight="1">
      <c r="A671" s="166"/>
      <c r="B671" s="166"/>
      <c r="C671" s="166"/>
      <c r="D671" s="166"/>
    </row>
    <row r="672" spans="1:4" ht="12.95" customHeight="1">
      <c r="A672" s="166"/>
      <c r="B672" s="166"/>
      <c r="C672" s="166"/>
      <c r="D672" s="166"/>
    </row>
    <row r="673" spans="1:4" ht="12.95" customHeight="1">
      <c r="A673" s="166"/>
      <c r="B673" s="166"/>
      <c r="C673" s="166"/>
      <c r="D673" s="166"/>
    </row>
    <row r="674" spans="1:4" ht="12.95" customHeight="1">
      <c r="A674" s="166"/>
      <c r="B674" s="166"/>
      <c r="C674" s="166"/>
      <c r="D674" s="166"/>
    </row>
    <row r="675" spans="1:4" ht="12.95" customHeight="1">
      <c r="A675" s="166"/>
      <c r="B675" s="166"/>
      <c r="C675" s="166"/>
      <c r="D675" s="166"/>
    </row>
    <row r="676" spans="1:4" ht="12.95" customHeight="1">
      <c r="A676" s="166"/>
      <c r="B676" s="166"/>
      <c r="C676" s="166"/>
      <c r="D676" s="166"/>
    </row>
    <row r="677" spans="1:4" ht="12.95" customHeight="1">
      <c r="A677" s="166"/>
      <c r="B677" s="166"/>
      <c r="C677" s="166"/>
      <c r="D677" s="166"/>
    </row>
    <row r="678" spans="1:4" ht="12.95" customHeight="1">
      <c r="A678" s="166"/>
      <c r="B678" s="166"/>
      <c r="C678" s="166"/>
      <c r="D678" s="166"/>
    </row>
    <row r="679" spans="1:4" ht="12.95" customHeight="1">
      <c r="A679" s="166"/>
      <c r="B679" s="166"/>
      <c r="C679" s="166"/>
      <c r="D679" s="166"/>
    </row>
    <row r="680" spans="1:4" ht="12.95" customHeight="1">
      <c r="A680" s="166"/>
      <c r="B680" s="166"/>
      <c r="C680" s="166"/>
      <c r="D680" s="166"/>
    </row>
    <row r="681" spans="1:4" ht="12.95" customHeight="1">
      <c r="A681" s="166"/>
      <c r="B681" s="166"/>
      <c r="C681" s="166"/>
      <c r="D681" s="166"/>
    </row>
    <row r="682" spans="1:4" ht="12.95" customHeight="1">
      <c r="A682" s="166"/>
      <c r="B682" s="166"/>
      <c r="C682" s="166"/>
      <c r="D682" s="166"/>
    </row>
    <row r="683" spans="1:4" ht="12.95" customHeight="1">
      <c r="A683" s="166"/>
      <c r="B683" s="166"/>
      <c r="C683" s="166"/>
      <c r="D683" s="166"/>
    </row>
    <row r="684" spans="1:4" ht="12.95" customHeight="1">
      <c r="A684" s="166"/>
      <c r="B684" s="166"/>
      <c r="C684" s="166"/>
      <c r="D684" s="166"/>
    </row>
    <row r="685" spans="1:4" ht="12.95" customHeight="1">
      <c r="A685" s="166"/>
      <c r="B685" s="166"/>
      <c r="C685" s="166"/>
      <c r="D685" s="166"/>
    </row>
    <row r="686" spans="1:4" ht="12.95" customHeight="1">
      <c r="A686" s="166"/>
      <c r="B686" s="166"/>
      <c r="C686" s="166"/>
      <c r="D686" s="166"/>
    </row>
    <row r="687" spans="1:4" ht="12.95" customHeight="1">
      <c r="A687" s="166"/>
      <c r="B687" s="166"/>
      <c r="C687" s="166"/>
      <c r="D687" s="166"/>
    </row>
    <row r="688" spans="1:4" ht="12.95" customHeight="1">
      <c r="A688" s="166"/>
      <c r="B688" s="166"/>
      <c r="C688" s="166"/>
      <c r="D688" s="166"/>
    </row>
    <row r="689" spans="1:4" ht="12.95" customHeight="1">
      <c r="A689" s="166"/>
      <c r="B689" s="166"/>
      <c r="C689" s="166"/>
      <c r="D689" s="166"/>
    </row>
    <row r="690" spans="1:4" ht="12.95" customHeight="1">
      <c r="A690" s="166"/>
      <c r="B690" s="166"/>
      <c r="C690" s="166"/>
      <c r="D690" s="166"/>
    </row>
    <row r="691" spans="1:4" ht="12.95" customHeight="1">
      <c r="A691" s="166"/>
      <c r="B691" s="166"/>
      <c r="C691" s="166"/>
      <c r="D691" s="166"/>
    </row>
    <row r="692" spans="1:4" ht="12.95" customHeight="1">
      <c r="A692" s="166"/>
      <c r="B692" s="166"/>
      <c r="C692" s="166"/>
      <c r="D692" s="166"/>
    </row>
    <row r="693" spans="1:4" ht="12.95" customHeight="1">
      <c r="A693" s="166"/>
      <c r="B693" s="166"/>
      <c r="C693" s="166"/>
      <c r="D693" s="166"/>
    </row>
    <row r="694" spans="1:4" ht="12.95" customHeight="1">
      <c r="A694" s="166"/>
      <c r="B694" s="166"/>
      <c r="C694" s="166"/>
      <c r="D694" s="166"/>
    </row>
    <row r="695" spans="1:4" ht="12.95" customHeight="1">
      <c r="A695" s="166"/>
      <c r="B695" s="166"/>
      <c r="C695" s="166"/>
      <c r="D695" s="166"/>
    </row>
    <row r="696" spans="1:4" ht="12.95" customHeight="1">
      <c r="A696" s="166"/>
      <c r="B696" s="166"/>
      <c r="C696" s="166"/>
      <c r="D696" s="166"/>
    </row>
    <row r="697" spans="1:4" ht="12.95" customHeight="1">
      <c r="A697" s="166"/>
      <c r="B697" s="166"/>
      <c r="C697" s="166"/>
      <c r="D697" s="166"/>
    </row>
    <row r="698" spans="1:4" ht="12.95" customHeight="1">
      <c r="A698" s="166"/>
      <c r="B698" s="166"/>
      <c r="C698" s="166"/>
      <c r="D698" s="166"/>
    </row>
    <row r="699" spans="1:4" ht="12.95" customHeight="1">
      <c r="A699" s="166"/>
      <c r="B699" s="166"/>
      <c r="C699" s="166"/>
      <c r="D699" s="166"/>
    </row>
    <row r="700" spans="1:4" ht="12.95" customHeight="1">
      <c r="A700" s="166"/>
      <c r="B700" s="166"/>
      <c r="C700" s="166"/>
      <c r="D700" s="166"/>
    </row>
    <row r="701" spans="1:4" ht="12.95" customHeight="1">
      <c r="A701" s="166"/>
      <c r="B701" s="166"/>
      <c r="C701" s="166"/>
      <c r="D701" s="166"/>
    </row>
    <row r="702" spans="1:4" ht="12.95" customHeight="1">
      <c r="A702" s="166"/>
      <c r="B702" s="166"/>
      <c r="C702" s="166"/>
      <c r="D702" s="166"/>
    </row>
    <row r="703" spans="1:4" ht="12.95" customHeight="1">
      <c r="A703" s="166"/>
      <c r="B703" s="166"/>
      <c r="C703" s="166"/>
      <c r="D703" s="166"/>
    </row>
    <row r="704" spans="1:4" ht="12.95" customHeight="1">
      <c r="A704" s="166"/>
      <c r="B704" s="166"/>
      <c r="C704" s="166"/>
      <c r="D704" s="166"/>
    </row>
    <row r="705" spans="1:4" ht="12.95" customHeight="1">
      <c r="A705" s="166"/>
      <c r="B705" s="166"/>
      <c r="C705" s="166"/>
      <c r="D705" s="166"/>
    </row>
    <row r="706" spans="1:4" ht="12.95" customHeight="1">
      <c r="A706" s="166"/>
      <c r="B706" s="166"/>
      <c r="C706" s="166"/>
      <c r="D706" s="166"/>
    </row>
    <row r="707" spans="1:4" ht="12.95" customHeight="1">
      <c r="A707" s="166"/>
      <c r="B707" s="166"/>
      <c r="C707" s="166"/>
      <c r="D707" s="166"/>
    </row>
    <row r="708" spans="1:4" ht="12.95" customHeight="1">
      <c r="A708" s="166"/>
      <c r="B708" s="166"/>
      <c r="C708" s="166"/>
      <c r="D708" s="166"/>
    </row>
    <row r="709" spans="1:4" ht="12.95" customHeight="1">
      <c r="A709" s="166"/>
      <c r="B709" s="166"/>
      <c r="C709" s="166"/>
      <c r="D709" s="166"/>
    </row>
    <row r="710" spans="1:4" ht="12.95" customHeight="1">
      <c r="A710" s="166"/>
      <c r="B710" s="166"/>
      <c r="C710" s="166"/>
      <c r="D710" s="166"/>
    </row>
    <row r="711" spans="1:4" ht="12.95" customHeight="1">
      <c r="A711" s="166"/>
      <c r="B711" s="166"/>
      <c r="C711" s="166"/>
      <c r="D711" s="166"/>
    </row>
    <row r="712" spans="1:4" ht="12.95" customHeight="1">
      <c r="A712" s="166"/>
      <c r="B712" s="166"/>
      <c r="C712" s="166"/>
      <c r="D712" s="166"/>
    </row>
    <row r="713" spans="1:4" ht="12.95" customHeight="1">
      <c r="A713" s="166"/>
      <c r="B713" s="166"/>
      <c r="C713" s="166"/>
      <c r="D713" s="166"/>
    </row>
    <row r="714" spans="1:4" ht="12.95" customHeight="1">
      <c r="A714" s="166"/>
      <c r="B714" s="166"/>
      <c r="C714" s="166"/>
      <c r="D714" s="166"/>
    </row>
    <row r="715" spans="1:4" ht="12.95" customHeight="1">
      <c r="A715" s="166"/>
      <c r="B715" s="166"/>
      <c r="C715" s="166"/>
      <c r="D715" s="166"/>
    </row>
    <row r="716" spans="1:4" ht="12.95" customHeight="1">
      <c r="A716" s="166"/>
      <c r="B716" s="166"/>
      <c r="C716" s="166"/>
      <c r="D716" s="166"/>
    </row>
    <row r="717" spans="1:4" ht="12.95" customHeight="1">
      <c r="A717" s="166"/>
      <c r="B717" s="166"/>
      <c r="C717" s="166"/>
      <c r="D717" s="166"/>
    </row>
    <row r="718" spans="1:4" ht="12.95" customHeight="1">
      <c r="A718" s="166"/>
      <c r="B718" s="166"/>
      <c r="C718" s="166"/>
      <c r="D718" s="166"/>
    </row>
    <row r="719" spans="1:4" ht="12.95" customHeight="1">
      <c r="A719" s="166"/>
      <c r="B719" s="166"/>
      <c r="C719" s="166"/>
      <c r="D719" s="166"/>
    </row>
    <row r="720" spans="1:4" ht="12.95" customHeight="1">
      <c r="A720" s="166"/>
      <c r="B720" s="166"/>
      <c r="C720" s="166"/>
      <c r="D720" s="166"/>
    </row>
    <row r="721" spans="1:4" ht="12.95" customHeight="1">
      <c r="A721" s="166"/>
      <c r="B721" s="166"/>
      <c r="C721" s="166"/>
      <c r="D721" s="166"/>
    </row>
    <row r="722" spans="1:4" ht="12.95" customHeight="1">
      <c r="A722" s="166"/>
      <c r="B722" s="166"/>
      <c r="C722" s="166"/>
      <c r="D722" s="166"/>
    </row>
    <row r="723" spans="1:4" ht="12.95" customHeight="1">
      <c r="A723" s="166"/>
      <c r="B723" s="166"/>
      <c r="C723" s="166"/>
      <c r="D723" s="166"/>
    </row>
    <row r="724" spans="1:4" ht="12.95" customHeight="1">
      <c r="A724" s="166"/>
      <c r="B724" s="166"/>
      <c r="C724" s="166"/>
      <c r="D724" s="166"/>
    </row>
    <row r="725" spans="1:4" ht="12.95" customHeight="1">
      <c r="A725" s="166"/>
      <c r="B725" s="166"/>
      <c r="C725" s="166"/>
      <c r="D725" s="166"/>
    </row>
    <row r="726" spans="1:4" ht="12.95" customHeight="1">
      <c r="A726" s="166"/>
      <c r="B726" s="166"/>
      <c r="C726" s="166"/>
      <c r="D726" s="166"/>
    </row>
    <row r="727" spans="1:4" ht="12.95" customHeight="1">
      <c r="A727" s="166"/>
      <c r="B727" s="166"/>
      <c r="C727" s="166"/>
      <c r="D727" s="166"/>
    </row>
    <row r="728" spans="1:4" ht="12.95" customHeight="1">
      <c r="A728" s="166"/>
      <c r="B728" s="166"/>
      <c r="C728" s="166"/>
      <c r="D728" s="166"/>
    </row>
    <row r="729" spans="1:4" ht="12.95" customHeight="1">
      <c r="A729" s="166"/>
      <c r="B729" s="166"/>
      <c r="C729" s="166"/>
      <c r="D729" s="166"/>
    </row>
    <row r="730" spans="1:4" ht="12.95" customHeight="1">
      <c r="A730" s="166"/>
      <c r="B730" s="166"/>
      <c r="C730" s="166"/>
      <c r="D730" s="166"/>
    </row>
    <row r="731" spans="1:4" ht="12.95" customHeight="1">
      <c r="A731" s="166"/>
      <c r="B731" s="166"/>
      <c r="C731" s="166"/>
      <c r="D731" s="166"/>
    </row>
    <row r="732" spans="1:4" ht="12.95" customHeight="1">
      <c r="A732" s="166"/>
      <c r="B732" s="166"/>
      <c r="C732" s="166"/>
      <c r="D732" s="166"/>
    </row>
    <row r="733" spans="1:4" ht="12.95" customHeight="1">
      <c r="A733" s="166"/>
      <c r="B733" s="166"/>
      <c r="C733" s="166"/>
      <c r="D733" s="166"/>
    </row>
    <row r="734" spans="1:4" ht="12.95" customHeight="1">
      <c r="A734" s="166"/>
      <c r="B734" s="166"/>
      <c r="C734" s="166"/>
      <c r="D734" s="166"/>
    </row>
    <row r="735" spans="1:4" ht="12.95" customHeight="1">
      <c r="A735" s="166"/>
      <c r="B735" s="166"/>
      <c r="C735" s="166"/>
      <c r="D735" s="166"/>
    </row>
    <row r="736" spans="1:4" ht="12.95" customHeight="1">
      <c r="A736" s="166"/>
      <c r="B736" s="166"/>
      <c r="C736" s="166"/>
      <c r="D736" s="166"/>
    </row>
    <row r="737" spans="1:4" ht="12.95" customHeight="1">
      <c r="A737" s="166"/>
      <c r="B737" s="166"/>
      <c r="C737" s="166"/>
      <c r="D737" s="166"/>
    </row>
    <row r="738" spans="1:4" ht="12.95" customHeight="1">
      <c r="A738" s="166"/>
      <c r="B738" s="166"/>
      <c r="C738" s="166"/>
      <c r="D738" s="166"/>
    </row>
    <row r="739" spans="1:4" ht="12.95" customHeight="1">
      <c r="A739" s="166"/>
      <c r="B739" s="166"/>
      <c r="C739" s="166"/>
      <c r="D739" s="166"/>
    </row>
    <row r="740" spans="1:4" ht="12.95" customHeight="1">
      <c r="A740" s="166"/>
      <c r="B740" s="166"/>
      <c r="C740" s="166"/>
      <c r="D740" s="166"/>
    </row>
    <row r="741" spans="1:4" ht="12.95" customHeight="1">
      <c r="A741" s="166"/>
      <c r="B741" s="166"/>
      <c r="C741" s="166"/>
      <c r="D741" s="166"/>
    </row>
    <row r="742" spans="1:4" ht="12.95" customHeight="1">
      <c r="A742" s="166"/>
      <c r="B742" s="166"/>
      <c r="C742" s="166"/>
      <c r="D742" s="166"/>
    </row>
    <row r="743" spans="1:4" ht="12.95" customHeight="1">
      <c r="A743" s="166"/>
      <c r="B743" s="166"/>
      <c r="C743" s="166"/>
      <c r="D743" s="166"/>
    </row>
    <row r="744" spans="1:4" ht="12.95" customHeight="1">
      <c r="A744" s="166"/>
      <c r="B744" s="166"/>
      <c r="C744" s="166"/>
      <c r="D744" s="166"/>
    </row>
    <row r="745" spans="1:4" ht="12.95" customHeight="1">
      <c r="A745" s="166"/>
      <c r="B745" s="166"/>
      <c r="C745" s="166"/>
      <c r="D745" s="166"/>
    </row>
    <row r="746" spans="1:4" ht="12.95" customHeight="1">
      <c r="A746" s="166"/>
      <c r="B746" s="166"/>
      <c r="C746" s="166"/>
      <c r="D746" s="166"/>
    </row>
    <row r="747" spans="1:4" ht="12.95" customHeight="1">
      <c r="A747" s="166"/>
      <c r="B747" s="166"/>
      <c r="C747" s="166"/>
      <c r="D747" s="166"/>
    </row>
    <row r="748" spans="1:4" ht="12.95" customHeight="1">
      <c r="A748" s="166"/>
      <c r="B748" s="166"/>
      <c r="C748" s="166"/>
      <c r="D748" s="166"/>
    </row>
    <row r="749" spans="1:4" ht="12.95" customHeight="1">
      <c r="A749" s="166"/>
      <c r="B749" s="166"/>
      <c r="C749" s="166"/>
      <c r="D749" s="166"/>
    </row>
    <row r="750" spans="1:4" ht="12.95" customHeight="1">
      <c r="A750" s="166"/>
      <c r="B750" s="166"/>
      <c r="C750" s="166"/>
      <c r="D750" s="166"/>
    </row>
    <row r="751" spans="1:4" ht="12.95" customHeight="1">
      <c r="A751" s="166"/>
      <c r="B751" s="166"/>
      <c r="C751" s="166"/>
      <c r="D751" s="166"/>
    </row>
    <row r="752" spans="1:4" ht="12.95" customHeight="1">
      <c r="A752" s="166"/>
      <c r="B752" s="166"/>
      <c r="C752" s="166"/>
      <c r="D752" s="166"/>
    </row>
    <row r="753" spans="1:4" ht="12.95" customHeight="1">
      <c r="A753" s="166"/>
      <c r="B753" s="166"/>
      <c r="C753" s="166"/>
      <c r="D753" s="166"/>
    </row>
    <row r="754" spans="1:4" ht="12.95" customHeight="1">
      <c r="A754" s="166"/>
      <c r="B754" s="166"/>
      <c r="C754" s="166"/>
      <c r="D754" s="166"/>
    </row>
    <row r="755" spans="1:4" ht="12.95" customHeight="1">
      <c r="A755" s="166"/>
      <c r="B755" s="166"/>
      <c r="C755" s="166"/>
      <c r="D755" s="166"/>
    </row>
    <row r="756" spans="1:4" ht="12.95" customHeight="1">
      <c r="A756" s="166"/>
      <c r="B756" s="166"/>
      <c r="C756" s="166"/>
      <c r="D756" s="166"/>
    </row>
    <row r="757" spans="1:4" ht="12.95" customHeight="1">
      <c r="A757" s="166"/>
      <c r="B757" s="166"/>
      <c r="C757" s="166"/>
      <c r="D757" s="166"/>
    </row>
    <row r="758" spans="1:4" ht="12.95" customHeight="1">
      <c r="A758" s="166"/>
      <c r="B758" s="166"/>
      <c r="C758" s="166"/>
      <c r="D758" s="166"/>
    </row>
    <row r="759" spans="1:4" ht="12.95" customHeight="1">
      <c r="A759" s="166"/>
      <c r="B759" s="166"/>
      <c r="C759" s="166"/>
      <c r="D759" s="166"/>
    </row>
    <row r="760" spans="1:4" ht="12.95" customHeight="1">
      <c r="A760" s="166"/>
      <c r="B760" s="166"/>
      <c r="C760" s="166"/>
      <c r="D760" s="166"/>
    </row>
    <row r="761" spans="1:4" ht="12.95" customHeight="1">
      <c r="A761" s="166"/>
      <c r="B761" s="166"/>
      <c r="C761" s="166"/>
      <c r="D761" s="166"/>
    </row>
    <row r="762" spans="1:4" ht="12.95" customHeight="1">
      <c r="A762" s="166"/>
      <c r="B762" s="166"/>
      <c r="C762" s="166"/>
      <c r="D762" s="166"/>
    </row>
    <row r="763" spans="1:4" ht="12.95" customHeight="1">
      <c r="A763" s="166"/>
      <c r="B763" s="166"/>
      <c r="C763" s="166"/>
      <c r="D763" s="166"/>
    </row>
    <row r="764" spans="1:4" ht="12.95" customHeight="1">
      <c r="A764" s="166"/>
      <c r="B764" s="166"/>
      <c r="C764" s="166"/>
      <c r="D764" s="166"/>
    </row>
    <row r="765" spans="1:4" ht="12.95" customHeight="1">
      <c r="A765" s="166"/>
      <c r="B765" s="166"/>
      <c r="C765" s="166"/>
      <c r="D765" s="166"/>
    </row>
    <row r="766" spans="1:4" ht="12.95" customHeight="1">
      <c r="A766" s="166"/>
      <c r="B766" s="166"/>
      <c r="C766" s="166"/>
      <c r="D766" s="166"/>
    </row>
    <row r="767" spans="1:4" ht="12.95" customHeight="1">
      <c r="A767" s="166"/>
      <c r="B767" s="166"/>
      <c r="C767" s="166"/>
      <c r="D767" s="166"/>
    </row>
    <row r="768" spans="1:4" ht="12.95" customHeight="1">
      <c r="A768" s="166"/>
      <c r="B768" s="166"/>
      <c r="C768" s="166"/>
      <c r="D768" s="166"/>
    </row>
    <row r="769" spans="1:4" ht="12.95" customHeight="1">
      <c r="A769" s="166"/>
      <c r="B769" s="166"/>
      <c r="C769" s="166"/>
      <c r="D769" s="166"/>
    </row>
    <row r="770" spans="1:4" ht="12.95" customHeight="1">
      <c r="A770" s="166"/>
      <c r="B770" s="166"/>
      <c r="C770" s="166"/>
      <c r="D770" s="166"/>
    </row>
    <row r="771" spans="1:4" ht="12.95" customHeight="1">
      <c r="A771" s="166"/>
      <c r="B771" s="166"/>
      <c r="C771" s="166"/>
      <c r="D771" s="166"/>
    </row>
    <row r="772" spans="1:4" ht="12.95" customHeight="1">
      <c r="A772" s="166"/>
      <c r="B772" s="166"/>
      <c r="C772" s="166"/>
      <c r="D772" s="166"/>
    </row>
    <row r="773" spans="1:4" ht="12.95" customHeight="1">
      <c r="A773" s="166"/>
      <c r="B773" s="166"/>
      <c r="C773" s="166"/>
      <c r="D773" s="166"/>
    </row>
    <row r="774" spans="1:4" ht="12.95" customHeight="1">
      <c r="A774" s="166"/>
      <c r="B774" s="166"/>
      <c r="C774" s="166"/>
      <c r="D774" s="166"/>
    </row>
    <row r="775" spans="1:4" ht="12.95" customHeight="1">
      <c r="A775" s="166"/>
      <c r="B775" s="166"/>
      <c r="C775" s="166"/>
      <c r="D775" s="166"/>
    </row>
    <row r="776" spans="1:4" ht="12.95" customHeight="1">
      <c r="A776" s="166"/>
      <c r="B776" s="166"/>
      <c r="C776" s="166"/>
      <c r="D776" s="166"/>
    </row>
    <row r="777" spans="1:4" ht="12.95" customHeight="1">
      <c r="A777" s="166"/>
      <c r="B777" s="166"/>
      <c r="C777" s="166"/>
      <c r="D777" s="166"/>
    </row>
    <row r="778" spans="1:4" ht="12.95" customHeight="1">
      <c r="A778" s="166"/>
      <c r="B778" s="166"/>
      <c r="C778" s="166"/>
      <c r="D778" s="166"/>
    </row>
    <row r="779" spans="1:4" ht="12.95" customHeight="1">
      <c r="A779" s="166"/>
      <c r="B779" s="166"/>
      <c r="C779" s="166"/>
      <c r="D779" s="166"/>
    </row>
    <row r="780" spans="1:4" ht="12.95" customHeight="1">
      <c r="A780" s="166"/>
      <c r="B780" s="166"/>
      <c r="C780" s="166"/>
      <c r="D780" s="166"/>
    </row>
    <row r="781" spans="1:4" ht="12.95" customHeight="1">
      <c r="A781" s="166"/>
      <c r="B781" s="166"/>
      <c r="C781" s="166"/>
      <c r="D781" s="166"/>
    </row>
    <row r="782" spans="1:4" ht="12.95" customHeight="1">
      <c r="A782" s="166"/>
      <c r="B782" s="166"/>
      <c r="C782" s="166"/>
      <c r="D782" s="166"/>
    </row>
    <row r="783" spans="1:4" ht="12.95" customHeight="1">
      <c r="A783" s="166"/>
      <c r="B783" s="166"/>
      <c r="C783" s="166"/>
      <c r="D783" s="166"/>
    </row>
    <row r="784" spans="1:4" ht="12.95" customHeight="1">
      <c r="A784" s="166"/>
      <c r="B784" s="166"/>
      <c r="C784" s="166"/>
      <c r="D784" s="166"/>
    </row>
    <row r="785" spans="1:4" ht="12.95" customHeight="1">
      <c r="A785" s="166"/>
      <c r="B785" s="166"/>
      <c r="C785" s="166"/>
      <c r="D785" s="166"/>
    </row>
    <row r="786" spans="1:4" ht="12.95" customHeight="1">
      <c r="A786" s="166"/>
      <c r="B786" s="166"/>
      <c r="C786" s="166"/>
      <c r="D786" s="166"/>
    </row>
    <row r="787" spans="1:4" ht="12.95" customHeight="1">
      <c r="A787" s="166"/>
      <c r="B787" s="166"/>
      <c r="C787" s="166"/>
      <c r="D787" s="166"/>
    </row>
    <row r="788" spans="1:4" ht="12.95" customHeight="1">
      <c r="A788" s="166"/>
      <c r="B788" s="166"/>
      <c r="C788" s="166"/>
      <c r="D788" s="166"/>
    </row>
    <row r="789" spans="1:4" ht="12.95" customHeight="1">
      <c r="A789" s="166"/>
      <c r="B789" s="166"/>
      <c r="C789" s="166"/>
      <c r="D789" s="166"/>
    </row>
    <row r="790" spans="1:4" ht="12.95" customHeight="1">
      <c r="A790" s="166"/>
      <c r="B790" s="166"/>
      <c r="C790" s="166"/>
      <c r="D790" s="166"/>
    </row>
    <row r="791" spans="1:4" ht="12.95" customHeight="1">
      <c r="A791" s="166"/>
      <c r="B791" s="166"/>
      <c r="C791" s="166"/>
      <c r="D791" s="166"/>
    </row>
    <row r="792" spans="1:4" ht="12.95" customHeight="1">
      <c r="A792" s="166"/>
      <c r="B792" s="166"/>
      <c r="C792" s="166"/>
      <c r="D792" s="166"/>
    </row>
    <row r="793" spans="1:4" ht="12.95" customHeight="1">
      <c r="A793" s="166"/>
      <c r="B793" s="166"/>
      <c r="C793" s="166"/>
      <c r="D793" s="166"/>
    </row>
    <row r="794" spans="1:4" ht="12.95" customHeight="1">
      <c r="A794" s="166"/>
      <c r="B794" s="166"/>
      <c r="C794" s="166"/>
      <c r="D794" s="166"/>
    </row>
    <row r="795" spans="1:4" ht="12.95" customHeight="1">
      <c r="A795" s="166"/>
      <c r="B795" s="166"/>
      <c r="C795" s="166"/>
      <c r="D795" s="166"/>
    </row>
    <row r="796" spans="1:4" ht="12.95" customHeight="1">
      <c r="A796" s="166"/>
      <c r="B796" s="166"/>
      <c r="C796" s="166"/>
      <c r="D796" s="166"/>
    </row>
    <row r="797" spans="1:4" ht="12.95" customHeight="1">
      <c r="A797" s="166"/>
      <c r="B797" s="166"/>
      <c r="C797" s="166"/>
      <c r="D797" s="166"/>
    </row>
    <row r="798" spans="1:4" ht="12.95" customHeight="1">
      <c r="A798" s="166"/>
      <c r="B798" s="166"/>
      <c r="C798" s="166"/>
      <c r="D798" s="166"/>
    </row>
    <row r="799" spans="1:4" ht="12.95" customHeight="1">
      <c r="A799" s="166"/>
      <c r="B799" s="166"/>
      <c r="C799" s="166"/>
      <c r="D799" s="166"/>
    </row>
    <row r="800" spans="1:4" ht="12.95" customHeight="1">
      <c r="A800" s="166"/>
      <c r="B800" s="166"/>
      <c r="C800" s="166"/>
      <c r="D800" s="166"/>
    </row>
    <row r="801" spans="1:4" ht="12.95" customHeight="1">
      <c r="A801" s="166"/>
      <c r="B801" s="166"/>
      <c r="C801" s="166"/>
      <c r="D801" s="166"/>
    </row>
    <row r="802" spans="1:4" ht="12.95" customHeight="1">
      <c r="A802" s="166"/>
      <c r="B802" s="166"/>
      <c r="C802" s="166"/>
      <c r="D802" s="166"/>
    </row>
    <row r="803" spans="1:4" ht="12.95" customHeight="1">
      <c r="A803" s="166"/>
      <c r="B803" s="166"/>
      <c r="C803" s="166"/>
      <c r="D803" s="166"/>
    </row>
    <row r="804" spans="1:4" ht="12.95" customHeight="1">
      <c r="A804" s="166"/>
      <c r="B804" s="166"/>
      <c r="C804" s="166"/>
      <c r="D804" s="166"/>
    </row>
    <row r="805" spans="1:4" ht="12.95" customHeight="1">
      <c r="A805" s="166"/>
      <c r="B805" s="166"/>
      <c r="C805" s="166"/>
      <c r="D805" s="166"/>
    </row>
    <row r="806" spans="1:4" ht="12.95" customHeight="1">
      <c r="A806" s="166"/>
      <c r="B806" s="166"/>
      <c r="C806" s="166"/>
      <c r="D806" s="166"/>
    </row>
    <row r="807" spans="1:4" ht="12.95" customHeight="1">
      <c r="A807" s="166"/>
      <c r="B807" s="166"/>
      <c r="C807" s="166"/>
      <c r="D807" s="166"/>
    </row>
    <row r="808" spans="1:4" ht="12.95" customHeight="1">
      <c r="A808" s="166"/>
      <c r="B808" s="166"/>
      <c r="C808" s="166"/>
      <c r="D808" s="166"/>
    </row>
    <row r="809" spans="1:4" ht="12.95" customHeight="1">
      <c r="A809" s="166"/>
      <c r="B809" s="166"/>
      <c r="C809" s="166"/>
      <c r="D809" s="166"/>
    </row>
    <row r="810" spans="1:4" ht="12.95" customHeight="1">
      <c r="A810" s="166"/>
      <c r="B810" s="166"/>
      <c r="C810" s="166"/>
      <c r="D810" s="166"/>
    </row>
    <row r="811" spans="1:4" ht="12.95" customHeight="1">
      <c r="A811" s="166"/>
      <c r="B811" s="166"/>
      <c r="C811" s="166"/>
      <c r="D811" s="166"/>
    </row>
  </sheetData>
  <protectedRanges>
    <protectedRange sqref="A158:D159" name="Range1"/>
  </protectedRanges>
  <sortState xmlns:xlrd2="http://schemas.microsoft.com/office/spreadsheetml/2017/richdata2" ref="A21:U168">
    <sortCondition ref="C21:C168"/>
  </sortState>
  <phoneticPr fontId="8" type="noConversion"/>
  <hyperlinks>
    <hyperlink ref="H1386" r:id="rId1" display="http://vsolj.cetus-net.org/bulletin.html" xr:uid="{00000000-0004-0000-0000-000000000000}"/>
    <hyperlink ref="H64912" r:id="rId2" display="http://vsolj.cetus-net.org/bulletin.html" xr:uid="{00000000-0004-0000-0000-000001000000}"/>
    <hyperlink ref="H64905" r:id="rId3" display="https://www.aavso.org/ejaavso" xr:uid="{00000000-0004-0000-0000-000002000000}"/>
    <hyperlink ref="AP1056" r:id="rId4" display="http://cdsbib.u-strasbg.fr/cgi-bin/cdsbib?1990RMxAA..21..381G" xr:uid="{00000000-0004-0000-0000-000003000000}"/>
    <hyperlink ref="AP1060" r:id="rId5" display="http://cdsbib.u-strasbg.fr/cgi-bin/cdsbib?1990RMxAA..21..381G" xr:uid="{00000000-0004-0000-0000-000004000000}"/>
    <hyperlink ref="AP1059" r:id="rId6" display="http://cdsbib.u-strasbg.fr/cgi-bin/cdsbib?1990RMxAA..21..381G" xr:uid="{00000000-0004-0000-0000-000005000000}"/>
    <hyperlink ref="AP1040" r:id="rId7" display="http://cdsbib.u-strasbg.fr/cgi-bin/cdsbib?1990RMxAA..21..381G" xr:uid="{00000000-0004-0000-0000-000006000000}"/>
    <hyperlink ref="I64912" r:id="rId8" display="http://vsolj.cetus-net.org/bulletin.html" xr:uid="{00000000-0004-0000-0000-000007000000}"/>
    <hyperlink ref="AQ1196" r:id="rId9" display="http://cdsbib.u-strasbg.fr/cgi-bin/cdsbib?1990RMxAA..21..381G" xr:uid="{00000000-0004-0000-0000-000008000000}"/>
    <hyperlink ref="AQ55962" r:id="rId10" display="http://cdsbib.u-strasbg.fr/cgi-bin/cdsbib?1990RMxAA..21..381G" xr:uid="{00000000-0004-0000-0000-000009000000}"/>
    <hyperlink ref="AQ1197" r:id="rId11" display="http://cdsbib.u-strasbg.fr/cgi-bin/cdsbib?1990RMxAA..21..381G" xr:uid="{00000000-0004-0000-0000-00000A000000}"/>
    <hyperlink ref="H64909" r:id="rId12" display="https://www.aavso.org/ejaavso" xr:uid="{00000000-0004-0000-0000-00000B000000}"/>
    <hyperlink ref="H2082" r:id="rId13" display="http://vsolj.cetus-net.org/bulletin.html" xr:uid="{00000000-0004-0000-0000-00000C000000}"/>
    <hyperlink ref="AP3326" r:id="rId14" display="http://cdsbib.u-strasbg.fr/cgi-bin/cdsbib?1990RMxAA..21..381G" xr:uid="{00000000-0004-0000-0000-00000D000000}"/>
    <hyperlink ref="AP3329" r:id="rId15" display="http://cdsbib.u-strasbg.fr/cgi-bin/cdsbib?1990RMxAA..21..381G" xr:uid="{00000000-0004-0000-0000-00000E000000}"/>
    <hyperlink ref="AP3327" r:id="rId16" display="http://cdsbib.u-strasbg.fr/cgi-bin/cdsbib?1990RMxAA..21..381G" xr:uid="{00000000-0004-0000-0000-00000F000000}"/>
    <hyperlink ref="AP3311" r:id="rId17" display="http://cdsbib.u-strasbg.fr/cgi-bin/cdsbib?1990RMxAA..21..381G" xr:uid="{00000000-0004-0000-0000-000010000000}"/>
    <hyperlink ref="I2082" r:id="rId18" display="http://vsolj.cetus-net.org/bulletin.html" xr:uid="{00000000-0004-0000-0000-000011000000}"/>
    <hyperlink ref="AQ3540" r:id="rId19" display="http://cdsbib.u-strasbg.fr/cgi-bin/cdsbib?1990RMxAA..21..381G" xr:uid="{00000000-0004-0000-0000-000012000000}"/>
    <hyperlink ref="AQ241" r:id="rId20" display="http://cdsbib.u-strasbg.fr/cgi-bin/cdsbib?1990RMxAA..21..381G" xr:uid="{00000000-0004-0000-0000-000013000000}"/>
    <hyperlink ref="AQ3544" r:id="rId21" display="http://cdsbib.u-strasbg.fr/cgi-bin/cdsbib?1990RMxAA..21..381G" xr:uid="{00000000-0004-0000-0000-000014000000}"/>
    <hyperlink ref="H64594" r:id="rId22" display="http://vsolj.cetus-net.org/bulletin.html" xr:uid="{00000000-0004-0000-0000-000015000000}"/>
    <hyperlink ref="H64587" r:id="rId23" display="https://www.aavso.org/ejaavso" xr:uid="{00000000-0004-0000-0000-000016000000}"/>
    <hyperlink ref="I64594" r:id="rId24" display="http://vsolj.cetus-net.org/bulletin.html" xr:uid="{00000000-0004-0000-0000-000017000000}"/>
    <hyperlink ref="AQ58245" r:id="rId25" display="http://cdsbib.u-strasbg.fr/cgi-bin/cdsbib?1990RMxAA..21..381G" xr:uid="{00000000-0004-0000-0000-000018000000}"/>
    <hyperlink ref="H64591" r:id="rId26" display="https://www.aavso.org/ejaavso" xr:uid="{00000000-0004-0000-0000-000019000000}"/>
    <hyperlink ref="AP5609" r:id="rId27" display="http://cdsbib.u-strasbg.fr/cgi-bin/cdsbib?1990RMxAA..21..381G" xr:uid="{00000000-0004-0000-0000-00001A000000}"/>
    <hyperlink ref="AP5612" r:id="rId28" display="http://cdsbib.u-strasbg.fr/cgi-bin/cdsbib?1990RMxAA..21..381G" xr:uid="{00000000-0004-0000-0000-00001B000000}"/>
    <hyperlink ref="AP5610" r:id="rId29" display="http://cdsbib.u-strasbg.fr/cgi-bin/cdsbib?1990RMxAA..21..381G" xr:uid="{00000000-0004-0000-0000-00001C000000}"/>
    <hyperlink ref="AP5594" r:id="rId30" display="http://cdsbib.u-strasbg.fr/cgi-bin/cdsbib?1990RMxAA..21..381G" xr:uid="{00000000-0004-0000-0000-00001D000000}"/>
    <hyperlink ref="AQ5823" r:id="rId31" display="http://cdsbib.u-strasbg.fr/cgi-bin/cdsbib?1990RMxAA..21..381G" xr:uid="{00000000-0004-0000-0000-00001E000000}"/>
    <hyperlink ref="AQ5827" r:id="rId32" display="http://cdsbib.u-strasbg.fr/cgi-bin/cdsbib?1990RMxAA..21..381G" xr:uid="{00000000-0004-0000-0000-00001F000000}"/>
    <hyperlink ref="AQ65507" r:id="rId33" display="http://cdsbib.u-strasbg.fr/cgi-bin/cdsbib?1990RMxAA..21..381G" xr:uid="{00000000-0004-0000-0000-000020000000}"/>
    <hyperlink ref="I2715" r:id="rId34" display="http://vsolj.cetus-net.org/bulletin.html" xr:uid="{00000000-0004-0000-0000-000021000000}"/>
    <hyperlink ref="H2715" r:id="rId35" display="http://vsolj.cetus-net.org/bulletin.html" xr:uid="{00000000-0004-0000-0000-000022000000}"/>
    <hyperlink ref="AQ632" r:id="rId36" display="http://cdsbib.u-strasbg.fr/cgi-bin/cdsbib?1990RMxAA..21..381G" xr:uid="{00000000-0004-0000-0000-000023000000}"/>
    <hyperlink ref="AQ631" r:id="rId37" display="http://cdsbib.u-strasbg.fr/cgi-bin/cdsbib?1990RMxAA..21..381G" xr:uid="{00000000-0004-0000-0000-000024000000}"/>
    <hyperlink ref="AP3885" r:id="rId38" display="http://cdsbib.u-strasbg.fr/cgi-bin/cdsbib?1990RMxAA..21..381G" xr:uid="{00000000-0004-0000-0000-000025000000}"/>
    <hyperlink ref="AP3903" r:id="rId39" display="http://cdsbib.u-strasbg.fr/cgi-bin/cdsbib?1990RMxAA..21..381G" xr:uid="{00000000-0004-0000-0000-000026000000}"/>
    <hyperlink ref="AP3904" r:id="rId40" display="http://cdsbib.u-strasbg.fr/cgi-bin/cdsbib?1990RMxAA..21..381G" xr:uid="{00000000-0004-0000-0000-000027000000}"/>
    <hyperlink ref="AP3900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</sheetPr>
  <dimension ref="A1:BL2542"/>
  <sheetViews>
    <sheetView workbookViewId="0">
      <pane xSplit="14" ySplit="22" topLeftCell="O151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95" customHeight="1"/>
  <cols>
    <col min="1" max="1" width="14.42578125" style="101" customWidth="1"/>
    <col min="2" max="2" width="5.140625" style="101" customWidth="1"/>
    <col min="3" max="3" width="14.28515625" style="101" customWidth="1"/>
    <col min="4" max="4" width="9.42578125" style="101" customWidth="1"/>
    <col min="5" max="5" width="9.140625" style="101" customWidth="1"/>
    <col min="6" max="6" width="17" style="101" customWidth="1"/>
    <col min="7" max="7" width="8.140625" style="101" customWidth="1"/>
    <col min="8" max="14" width="8.5703125" style="101" customWidth="1"/>
    <col min="15" max="15" width="8" style="101" customWidth="1"/>
    <col min="16" max="16" width="7.7109375" style="101" customWidth="1"/>
    <col min="17" max="17" width="9.85546875" style="101" customWidth="1"/>
    <col min="18" max="26" width="10.28515625" style="101" customWidth="1"/>
    <col min="27" max="27" width="12.140625" style="101" customWidth="1"/>
    <col min="28" max="28" width="9.42578125" style="101" customWidth="1"/>
    <col min="29" max="31" width="10.42578125" style="101" customWidth="1"/>
    <col min="32" max="32" width="10.5703125" style="101" customWidth="1"/>
    <col min="33" max="33" width="10.28515625" style="101" customWidth="1"/>
    <col min="34" max="37" width="9.42578125" style="101" customWidth="1"/>
    <col min="38" max="52" width="10.28515625" style="101" customWidth="1"/>
    <col min="53" max="53" width="11.85546875" style="101" customWidth="1"/>
    <col min="54" max="54" width="14.7109375" style="101" customWidth="1"/>
    <col min="55" max="16384" width="10.28515625" style="101"/>
  </cols>
  <sheetData>
    <row r="1" spans="1:64" customFormat="1" ht="21" thickBot="1">
      <c r="A1" s="1" t="s">
        <v>109</v>
      </c>
      <c r="T1" s="3" t="s">
        <v>80</v>
      </c>
      <c r="U1" s="3" t="s">
        <v>125</v>
      </c>
      <c r="AA1" s="9" t="s">
        <v>37</v>
      </c>
      <c r="AB1" s="49"/>
      <c r="AC1" s="49" t="s">
        <v>38</v>
      </c>
      <c r="AD1" s="49" t="s">
        <v>39</v>
      </c>
      <c r="AE1" s="50"/>
      <c r="AG1" t="s">
        <v>28</v>
      </c>
      <c r="AW1" s="51" t="s">
        <v>80</v>
      </c>
      <c r="AX1" s="52" t="s">
        <v>70</v>
      </c>
      <c r="AY1" s="3" t="s">
        <v>40</v>
      </c>
      <c r="AZ1" s="53" t="s">
        <v>41</v>
      </c>
      <c r="BA1" s="54" t="s">
        <v>42</v>
      </c>
      <c r="BB1" s="53" t="s">
        <v>43</v>
      </c>
      <c r="BC1" s="54" t="s">
        <v>44</v>
      </c>
      <c r="BD1" s="53" t="s">
        <v>45</v>
      </c>
      <c r="BE1" s="55" t="s">
        <v>46</v>
      </c>
      <c r="BF1" s="54" t="s">
        <v>47</v>
      </c>
      <c r="BG1" s="53" t="s">
        <v>48</v>
      </c>
      <c r="BH1" s="55" t="s">
        <v>49</v>
      </c>
      <c r="BI1" s="54" t="s">
        <v>50</v>
      </c>
      <c r="BJ1" s="53" t="s">
        <v>51</v>
      </c>
      <c r="BK1" s="55" t="s">
        <v>52</v>
      </c>
      <c r="BL1" s="54" t="s">
        <v>171</v>
      </c>
    </row>
    <row r="2" spans="1:64" ht="12.95" customHeight="1" thickBot="1">
      <c r="A2" s="101" t="s">
        <v>93</v>
      </c>
      <c r="B2" s="102" t="s">
        <v>96</v>
      </c>
      <c r="F2" s="103" t="s">
        <v>622</v>
      </c>
      <c r="T2" s="101">
        <v>0</v>
      </c>
      <c r="AA2" s="104" t="s">
        <v>21</v>
      </c>
      <c r="AB2" s="105">
        <f>C7</f>
        <v>51361.426700000004</v>
      </c>
      <c r="AC2" s="106" t="s">
        <v>22</v>
      </c>
      <c r="AD2" s="105">
        <f>C8</f>
        <v>0.37656400000000001</v>
      </c>
      <c r="AE2" s="107" t="s">
        <v>35</v>
      </c>
      <c r="AG2" s="101" t="s">
        <v>29</v>
      </c>
      <c r="AW2" s="101">
        <v>-10000</v>
      </c>
      <c r="AX2" s="101">
        <f t="shared" ref="AX2:AX65" si="0">AB$3+AB$4*AW2+AB$5*AW2^2+AZ2</f>
        <v>1.0205550652316372E-2</v>
      </c>
      <c r="AY2" s="101">
        <f t="shared" ref="AY2:AY65" si="1">AB$3+AB$4*AW2+AB$5*AW2^2</f>
        <v>1.9893646219525218E-2</v>
      </c>
      <c r="AZ2" s="4">
        <f t="shared" ref="AZ2:AZ65" si="2">$AB$6*($AB$11/BA2*BB2+$AB$12)</f>
        <v>-9.6880955672088466E-3</v>
      </c>
      <c r="BA2" s="101">
        <f t="shared" ref="BA2:BA65" si="3">1+$AB$7*COS(BC2)</f>
        <v>0.51048293479235296</v>
      </c>
      <c r="BB2" s="101">
        <f t="shared" ref="BB2:BB65" si="4">SIN(BC2+RADIANS($AB$9))</f>
        <v>-0.62379296799432427</v>
      </c>
      <c r="BC2" s="101">
        <f t="shared" ref="BC2:BC65" si="5">2*ATAN(BD2)</f>
        <v>0.640353058804773</v>
      </c>
      <c r="BD2" s="101">
        <f t="shared" ref="BD2:BD65" si="6">SQRT((1+$AB$7)/(1-$AB$7))*TAN(BE2/2)</f>
        <v>0.33158533236186605</v>
      </c>
      <c r="BE2" s="101">
        <f t="shared" ref="BE2:BK17" si="7">$BL2+$AB$7*SIN(BF2)</f>
        <v>7.4695939083372558</v>
      </c>
      <c r="BF2" s="101">
        <f t="shared" si="7"/>
        <v>7.4696214703763069</v>
      </c>
      <c r="BG2" s="101">
        <f t="shared" si="7"/>
        <v>7.4695010780144004</v>
      </c>
      <c r="BH2" s="101">
        <f t="shared" si="7"/>
        <v>7.4700272217301062</v>
      </c>
      <c r="BI2" s="101">
        <f t="shared" si="7"/>
        <v>7.4677328622466321</v>
      </c>
      <c r="BJ2" s="101">
        <f t="shared" si="7"/>
        <v>7.4778353147775789</v>
      </c>
      <c r="BK2" s="101">
        <f t="shared" si="7"/>
        <v>7.4350847071135675</v>
      </c>
      <c r="BL2" s="101">
        <f t="shared" ref="BL2:BL65" si="8">RADIANS($AB$9)+$AB$18*(AW2-AB$15)</f>
        <v>8.0355120421946324</v>
      </c>
    </row>
    <row r="3" spans="1:64" ht="12.95" customHeight="1" thickBot="1">
      <c r="C3" s="108"/>
      <c r="T3" s="101">
        <v>500</v>
      </c>
      <c r="Z3" s="101">
        <v>0.03</v>
      </c>
      <c r="AA3" s="109" t="s">
        <v>53</v>
      </c>
      <c r="AB3" s="110">
        <f t="shared" ref="AB3:AB10" si="9">AC3*AD3</f>
        <v>-3.7128736299638067E-2</v>
      </c>
      <c r="AC3" s="111">
        <v>-3.7128736299638065</v>
      </c>
      <c r="AD3" s="101">
        <v>0.01</v>
      </c>
      <c r="AE3" s="112"/>
      <c r="AG3" s="111">
        <v>-1.0479303420420911</v>
      </c>
      <c r="AH3" s="111">
        <v>-3.7272564226841687</v>
      </c>
      <c r="AW3" s="101">
        <v>-9800</v>
      </c>
      <c r="AX3" s="101">
        <f t="shared" si="0"/>
        <v>9.6296685590967022E-3</v>
      </c>
      <c r="AY3" s="101">
        <f t="shared" si="1"/>
        <v>1.8515572307073187E-2</v>
      </c>
      <c r="AZ3" s="4">
        <f t="shared" si="2"/>
        <v>-8.8859037479764851E-3</v>
      </c>
      <c r="BA3" s="101">
        <f t="shared" si="3"/>
        <v>0.51404085246119702</v>
      </c>
      <c r="BB3" s="101">
        <f t="shared" si="4"/>
        <v>-0.61618869842390012</v>
      </c>
      <c r="BC3" s="101">
        <f t="shared" si="5"/>
        <v>0.65004496211846907</v>
      </c>
      <c r="BD3" s="101">
        <f t="shared" si="6"/>
        <v>0.33697278973510753</v>
      </c>
      <c r="BE3" s="101">
        <f t="shared" si="7"/>
        <v>7.4845794978697908</v>
      </c>
      <c r="BF3" s="101">
        <f t="shared" si="7"/>
        <v>7.4845984766053419</v>
      </c>
      <c r="BG3" s="101">
        <f t="shared" si="7"/>
        <v>7.4845123757380509</v>
      </c>
      <c r="BH3" s="101">
        <f t="shared" si="7"/>
        <v>7.4849031434564859</v>
      </c>
      <c r="BI3" s="101">
        <f t="shared" si="7"/>
        <v>7.4831328035834437</v>
      </c>
      <c r="BJ3" s="101">
        <f t="shared" si="7"/>
        <v>7.4912190839937685</v>
      </c>
      <c r="BK3" s="101">
        <f t="shared" si="7"/>
        <v>7.455558289761318</v>
      </c>
      <c r="BL3" s="101">
        <f t="shared" si="8"/>
        <v>8.0538622864210829</v>
      </c>
    </row>
    <row r="4" spans="1:64" ht="12.95" customHeight="1" thickBot="1">
      <c r="A4" s="113" t="s">
        <v>71</v>
      </c>
      <c r="C4" s="114" t="s">
        <v>108</v>
      </c>
      <c r="D4" s="115" t="s">
        <v>108</v>
      </c>
      <c r="T4" s="101">
        <v>1000</v>
      </c>
      <c r="Z4" s="101">
        <v>-2.5000000000000002E-6</v>
      </c>
      <c r="AA4" s="116" t="s">
        <v>54</v>
      </c>
      <c r="AB4" s="117">
        <f t="shared" si="9"/>
        <v>-4.4898593638104022E-6</v>
      </c>
      <c r="AC4" s="118">
        <v>-44.898593638104025</v>
      </c>
      <c r="AD4" s="101">
        <v>9.9999999999999995E-8</v>
      </c>
      <c r="AE4" s="112"/>
      <c r="AG4" s="118">
        <v>-48.692945484282987</v>
      </c>
      <c r="AH4" s="118">
        <v>-47.048744025414251</v>
      </c>
      <c r="AW4" s="101">
        <v>-9600</v>
      </c>
      <c r="AX4" s="101">
        <f t="shared" si="0"/>
        <v>9.0711233985917746E-3</v>
      </c>
      <c r="AY4" s="101">
        <f t="shared" si="1"/>
        <v>1.7147197425726013E-2</v>
      </c>
      <c r="AZ4" s="4">
        <f t="shared" si="2"/>
        <v>-8.0760740271342384E-3</v>
      </c>
      <c r="BA4" s="101">
        <f t="shared" si="3"/>
        <v>0.51769554200010792</v>
      </c>
      <c r="BB4" s="101">
        <f t="shared" si="4"/>
        <v>-0.6084181241715868</v>
      </c>
      <c r="BC4" s="101">
        <f t="shared" si="5"/>
        <v>0.65987349357294156</v>
      </c>
      <c r="BD4" s="101">
        <f t="shared" si="6"/>
        <v>0.34245419477280697</v>
      </c>
      <c r="BE4" s="101">
        <f t="shared" si="7"/>
        <v>7.4996701081050681</v>
      </c>
      <c r="BF4" s="101">
        <f t="shared" si="7"/>
        <v>7.4996825231272704</v>
      </c>
      <c r="BG4" s="101">
        <f t="shared" si="7"/>
        <v>7.499623907752885</v>
      </c>
      <c r="BH4" s="101">
        <f t="shared" si="7"/>
        <v>7.4999007317225939</v>
      </c>
      <c r="BI4" s="101">
        <f t="shared" si="7"/>
        <v>7.4985951853317996</v>
      </c>
      <c r="BJ4" s="101">
        <f t="shared" si="7"/>
        <v>7.5047933151867685</v>
      </c>
      <c r="BK4" s="101">
        <f t="shared" si="7"/>
        <v>7.4762333345359693</v>
      </c>
      <c r="BL4" s="101">
        <f t="shared" si="8"/>
        <v>8.0722125306475334</v>
      </c>
    </row>
    <row r="5" spans="1:64" ht="12.95" customHeight="1">
      <c r="A5" s="119" t="s">
        <v>201</v>
      </c>
      <c r="C5" s="108">
        <v>-9.5</v>
      </c>
      <c r="D5" s="101" t="s">
        <v>202</v>
      </c>
      <c r="T5" s="101">
        <v>1500</v>
      </c>
      <c r="Z5" s="101">
        <v>3E-11</v>
      </c>
      <c r="AA5" s="116" t="s">
        <v>115</v>
      </c>
      <c r="AB5" s="117">
        <f t="shared" si="9"/>
        <v>1.2123788881059263E-10</v>
      </c>
      <c r="AC5" s="118">
        <v>12.123788881059264</v>
      </c>
      <c r="AD5" s="101">
        <v>9.9999999999999994E-12</v>
      </c>
      <c r="AE5" s="112"/>
      <c r="AG5" s="118">
        <v>8.8663942496405213</v>
      </c>
      <c r="AH5" s="118">
        <v>8.9412017450439283</v>
      </c>
      <c r="AW5" s="101">
        <v>-9400</v>
      </c>
      <c r="AX5" s="101">
        <f t="shared" si="0"/>
        <v>8.5299311067018567E-3</v>
      </c>
      <c r="AY5" s="101">
        <f t="shared" si="1"/>
        <v>1.5788521575483681E-2</v>
      </c>
      <c r="AZ5" s="4">
        <f t="shared" si="2"/>
        <v>-7.2585904687818238E-3</v>
      </c>
      <c r="BA5" s="101">
        <f t="shared" si="3"/>
        <v>0.52145041804334225</v>
      </c>
      <c r="BB5" s="101">
        <f t="shared" si="4"/>
        <v>-0.600475694916073</v>
      </c>
      <c r="BC5" s="101">
        <f t="shared" si="5"/>
        <v>0.66984344847657717</v>
      </c>
      <c r="BD5" s="101">
        <f t="shared" si="6"/>
        <v>0.34803335538145186</v>
      </c>
      <c r="BE5" s="101">
        <f t="shared" si="7"/>
        <v>7.5148687114295534</v>
      </c>
      <c r="BF5" s="101">
        <f t="shared" si="7"/>
        <v>7.5148762423190556</v>
      </c>
      <c r="BG5" s="101">
        <f t="shared" si="7"/>
        <v>7.5148391581542855</v>
      </c>
      <c r="BH5" s="101">
        <f t="shared" si="7"/>
        <v>7.5150218084364271</v>
      </c>
      <c r="BI5" s="101">
        <f t="shared" si="7"/>
        <v>7.514123114993196</v>
      </c>
      <c r="BJ5" s="101">
        <f t="shared" si="7"/>
        <v>7.518567276774581</v>
      </c>
      <c r="BK5" s="101">
        <f t="shared" si="7"/>
        <v>7.4971090586259983</v>
      </c>
      <c r="BL5" s="101">
        <f t="shared" si="8"/>
        <v>8.0905627748739839</v>
      </c>
    </row>
    <row r="6" spans="1:64" ht="12.95" customHeight="1">
      <c r="A6" s="113" t="s">
        <v>72</v>
      </c>
      <c r="D6" s="120" t="s">
        <v>112</v>
      </c>
      <c r="T6" s="101">
        <v>2000</v>
      </c>
      <c r="AA6" s="116" t="s">
        <v>55</v>
      </c>
      <c r="AB6" s="117">
        <f t="shared" si="9"/>
        <v>5.4996409989376736E-2</v>
      </c>
      <c r="AC6" s="118">
        <v>5.4996409989376733</v>
      </c>
      <c r="AD6" s="101">
        <v>0.01</v>
      </c>
      <c r="AE6" s="112" t="s">
        <v>35</v>
      </c>
      <c r="AG6" s="118">
        <v>2.8930765950055206</v>
      </c>
      <c r="AH6" s="118">
        <v>5.6435234544933079</v>
      </c>
      <c r="AW6" s="101">
        <v>-9200</v>
      </c>
      <c r="AX6" s="101">
        <f t="shared" si="0"/>
        <v>8.0061058023241476E-3</v>
      </c>
      <c r="AY6" s="101">
        <f t="shared" si="1"/>
        <v>1.4439544756346193E-2</v>
      </c>
      <c r="AZ6" s="101">
        <f t="shared" si="2"/>
        <v>-6.433438954022045E-3</v>
      </c>
      <c r="BA6" s="101">
        <f t="shared" si="3"/>
        <v>0.52530906022002277</v>
      </c>
      <c r="BB6" s="101">
        <f t="shared" si="4"/>
        <v>-0.59235561174177376</v>
      </c>
      <c r="BC6" s="101">
        <f t="shared" si="5"/>
        <v>0.67995983120909775</v>
      </c>
      <c r="BD6" s="101">
        <f t="shared" si="6"/>
        <v>0.35371428064825178</v>
      </c>
      <c r="BE6" s="101">
        <f t="shared" si="7"/>
        <v>7.5301783702704865</v>
      </c>
      <c r="BF6" s="101">
        <f t="shared" si="7"/>
        <v>7.530182388765267</v>
      </c>
      <c r="BG6" s="101">
        <f t="shared" si="7"/>
        <v>7.5301617000237746</v>
      </c>
      <c r="BH6" s="101">
        <f t="shared" si="7"/>
        <v>7.5302682271666308</v>
      </c>
      <c r="BI6" s="101">
        <f t="shared" si="7"/>
        <v>7.5297200753927429</v>
      </c>
      <c r="BJ6" s="101">
        <f t="shared" si="7"/>
        <v>7.5325502936381472</v>
      </c>
      <c r="BK6" s="101">
        <f t="shared" si="7"/>
        <v>7.5181846116467383</v>
      </c>
      <c r="BL6" s="101">
        <f t="shared" si="8"/>
        <v>8.1089130191004344</v>
      </c>
    </row>
    <row r="7" spans="1:64" ht="12.95" customHeight="1">
      <c r="A7" s="101" t="s">
        <v>73</v>
      </c>
      <c r="C7" s="4">
        <v>51361.426700000004</v>
      </c>
      <c r="D7" s="108" t="s">
        <v>107</v>
      </c>
      <c r="R7" s="101" t="s">
        <v>30</v>
      </c>
      <c r="T7" s="101">
        <v>2500</v>
      </c>
      <c r="AA7" s="121" t="s">
        <v>64</v>
      </c>
      <c r="AB7" s="122">
        <f t="shared" si="9"/>
        <v>-0.61045804444420637</v>
      </c>
      <c r="AC7" s="118">
        <v>-0.61045804444420637</v>
      </c>
      <c r="AD7" s="101">
        <v>1</v>
      </c>
      <c r="AE7" s="112"/>
      <c r="AG7" s="118">
        <v>-0.16604773707173032</v>
      </c>
      <c r="AH7" s="118">
        <v>-0.65660216470639066</v>
      </c>
      <c r="AW7" s="101">
        <v>-9000</v>
      </c>
      <c r="AX7" s="101">
        <f t="shared" si="0"/>
        <v>7.499659645599603E-3</v>
      </c>
      <c r="AY7" s="101">
        <f t="shared" si="1"/>
        <v>1.3100266968313554E-2</v>
      </c>
      <c r="AZ7" s="101">
        <f t="shared" si="2"/>
        <v>-5.6006073227139507E-3</v>
      </c>
      <c r="BA7" s="101">
        <f t="shared" si="3"/>
        <v>0.52927522295748797</v>
      </c>
      <c r="BB7" s="101">
        <f t="shared" si="4"/>
        <v>-0.5840518132079221</v>
      </c>
      <c r="BC7" s="101">
        <f t="shared" si="5"/>
        <v>0.6902278681556735</v>
      </c>
      <c r="BD7" s="101">
        <f t="shared" si="6"/>
        <v>0.35950119538310493</v>
      </c>
      <c r="BE7" s="101">
        <f t="shared" si="7"/>
        <v>7.5456022425306717</v>
      </c>
      <c r="BF7" s="101">
        <f t="shared" si="7"/>
        <v>7.545603845455318</v>
      </c>
      <c r="BG7" s="101">
        <f t="shared" si="7"/>
        <v>7.5455951943103248</v>
      </c>
      <c r="BH7" s="101">
        <f t="shared" si="7"/>
        <v>7.5456418881953073</v>
      </c>
      <c r="BI7" s="101">
        <f t="shared" si="7"/>
        <v>7.5453899427408926</v>
      </c>
      <c r="BJ7" s="101">
        <f t="shared" si="7"/>
        <v>7.5467517327715887</v>
      </c>
      <c r="BK7" s="101">
        <f t="shared" si="7"/>
        <v>7.5394590759267226</v>
      </c>
      <c r="BL7" s="101">
        <f t="shared" si="8"/>
        <v>8.1272632633268849</v>
      </c>
    </row>
    <row r="8" spans="1:64" ht="12.95" customHeight="1">
      <c r="A8" s="101" t="s">
        <v>74</v>
      </c>
      <c r="C8" s="101">
        <v>0.37656400000000001</v>
      </c>
      <c r="D8" s="119" t="s">
        <v>127</v>
      </c>
      <c r="R8" s="101">
        <f>Q132-Q21</f>
        <v>7165.1970999999976</v>
      </c>
      <c r="T8" s="101">
        <v>3000</v>
      </c>
      <c r="X8" s="101" t="s">
        <v>35</v>
      </c>
      <c r="AA8" s="116" t="s">
        <v>23</v>
      </c>
      <c r="AB8" s="122">
        <f t="shared" si="9"/>
        <v>70.603440354738296</v>
      </c>
      <c r="AC8" s="118">
        <v>7.0603440354738298</v>
      </c>
      <c r="AD8" s="101">
        <v>10</v>
      </c>
      <c r="AE8" s="112" t="s">
        <v>36</v>
      </c>
      <c r="AG8" s="118">
        <v>2.8009752506056422</v>
      </c>
      <c r="AH8" s="118">
        <v>8.0552346230223701</v>
      </c>
      <c r="AW8" s="101">
        <v>-8800</v>
      </c>
      <c r="AX8" s="101">
        <f t="shared" si="0"/>
        <v>7.0106026929793288E-3</v>
      </c>
      <c r="AY8" s="101">
        <f t="shared" si="1"/>
        <v>1.1770688211385768E-2</v>
      </c>
      <c r="AZ8" s="101">
        <f t="shared" si="2"/>
        <v>-4.7600855184064391E-3</v>
      </c>
      <c r="BA8" s="101">
        <f t="shared" si="3"/>
        <v>0.5333528460171606</v>
      </c>
      <c r="BB8" s="101">
        <f t="shared" si="4"/>
        <v>-0.57555796042886997</v>
      </c>
      <c r="BC8" s="101">
        <f t="shared" si="5"/>
        <v>0.7006530216698742</v>
      </c>
      <c r="BD8" s="101">
        <f t="shared" si="6"/>
        <v>0.36539855598260684</v>
      </c>
      <c r="BE8" s="101">
        <f t="shared" si="7"/>
        <v>7.5611435874858817</v>
      </c>
      <c r="BF8" s="101">
        <f t="shared" si="7"/>
        <v>7.5611436298996457</v>
      </c>
      <c r="BG8" s="101">
        <f t="shared" si="7"/>
        <v>7.5611433892150419</v>
      </c>
      <c r="BH8" s="101">
        <f t="shared" si="7"/>
        <v>7.5611447550260742</v>
      </c>
      <c r="BI8" s="101">
        <f t="shared" si="7"/>
        <v>7.5611370045509894</v>
      </c>
      <c r="BJ8" s="101">
        <f t="shared" si="7"/>
        <v>7.5611809882882897</v>
      </c>
      <c r="BK8" s="101">
        <f t="shared" si="7"/>
        <v>7.560931466816684</v>
      </c>
      <c r="BL8" s="101">
        <f t="shared" si="8"/>
        <v>8.1456135075533354</v>
      </c>
    </row>
    <row r="9" spans="1:64" ht="12.95" customHeight="1">
      <c r="A9" s="119" t="s">
        <v>123</v>
      </c>
      <c r="B9" s="108">
        <v>150</v>
      </c>
      <c r="C9" s="119" t="str">
        <f>"F"&amp;B9</f>
        <v>F150</v>
      </c>
      <c r="D9" s="119" t="str">
        <f>"G"&amp;B9</f>
        <v>G150</v>
      </c>
      <c r="R9" s="101">
        <f>R8/AB16</f>
        <v>0.27785866421103106</v>
      </c>
      <c r="T9" s="101">
        <v>3500</v>
      </c>
      <c r="X9" s="101" t="s">
        <v>31</v>
      </c>
      <c r="AA9" s="123" t="s">
        <v>24</v>
      </c>
      <c r="AB9" s="122">
        <f t="shared" si="9"/>
        <v>284.71682308097189</v>
      </c>
      <c r="AC9" s="118">
        <v>28.47168230809719</v>
      </c>
      <c r="AD9" s="101">
        <v>10</v>
      </c>
      <c r="AE9" s="112" t="s">
        <v>69</v>
      </c>
      <c r="AG9" s="118">
        <v>24.974906207647496</v>
      </c>
      <c r="AH9" s="118">
        <v>27.626037240751305</v>
      </c>
      <c r="AW9" s="101">
        <v>-8600</v>
      </c>
      <c r="AX9" s="101">
        <f t="shared" si="0"/>
        <v>6.5389427468000331E-3</v>
      </c>
      <c r="AY9" s="101">
        <f t="shared" si="1"/>
        <v>1.0450808485562823E-2</v>
      </c>
      <c r="AZ9" s="101">
        <f t="shared" si="2"/>
        <v>-3.9118657387627901E-3</v>
      </c>
      <c r="BA9" s="101">
        <f t="shared" si="3"/>
        <v>0.53754606581754394</v>
      </c>
      <c r="BB9" s="101">
        <f t="shared" si="4"/>
        <v>-0.5668674211046969</v>
      </c>
      <c r="BC9" s="101">
        <f t="shared" si="5"/>
        <v>0.71124100513643995</v>
      </c>
      <c r="BD9" s="101">
        <f t="shared" si="6"/>
        <v>0.37141106774476784</v>
      </c>
      <c r="BE9" s="101">
        <f t="shared" si="7"/>
        <v>7.5768057721475559</v>
      </c>
      <c r="BF9" s="101">
        <f t="shared" si="7"/>
        <v>7.576804900168491</v>
      </c>
      <c r="BG9" s="101">
        <f t="shared" si="7"/>
        <v>7.5768101201946454</v>
      </c>
      <c r="BH9" s="101">
        <f t="shared" si="7"/>
        <v>7.5767788723955301</v>
      </c>
      <c r="BI9" s="101">
        <f t="shared" si="7"/>
        <v>7.5769659772958065</v>
      </c>
      <c r="BJ9" s="101">
        <f t="shared" si="7"/>
        <v>7.5758474657966248</v>
      </c>
      <c r="BK9" s="101">
        <f t="shared" si="7"/>
        <v>7.5826007330211107</v>
      </c>
      <c r="BL9" s="101">
        <f t="shared" si="8"/>
        <v>8.1639637517797858</v>
      </c>
    </row>
    <row r="10" spans="1:64" ht="12.95" customHeight="1" thickBot="1">
      <c r="C10" s="124" t="s">
        <v>88</v>
      </c>
      <c r="D10" s="124" t="s">
        <v>89</v>
      </c>
      <c r="T10" s="101">
        <v>4000</v>
      </c>
      <c r="AA10" s="125" t="s">
        <v>66</v>
      </c>
      <c r="AB10" s="126">
        <f t="shared" si="9"/>
        <v>35011.263113301036</v>
      </c>
      <c r="AC10" s="127">
        <v>3.5011263113301037</v>
      </c>
      <c r="AD10" s="101">
        <v>10000</v>
      </c>
      <c r="AE10" s="112" t="s">
        <v>65</v>
      </c>
      <c r="AG10" s="127">
        <v>4.4212830040568916</v>
      </c>
      <c r="AH10" s="127">
        <v>3.1582963186359976</v>
      </c>
      <c r="AW10" s="101">
        <v>-8400</v>
      </c>
      <c r="AX10" s="101">
        <f t="shared" si="0"/>
        <v>6.0846851966574154E-3</v>
      </c>
      <c r="AY10" s="101">
        <f t="shared" si="1"/>
        <v>9.1406277908447266E-3</v>
      </c>
      <c r="AZ10" s="101">
        <f t="shared" si="2"/>
        <v>-3.0559425941873108E-3</v>
      </c>
      <c r="BA10" s="101">
        <f t="shared" si="3"/>
        <v>0.5418592276021843</v>
      </c>
      <c r="BB10" s="101">
        <f t="shared" si="4"/>
        <v>-0.55797325243955209</v>
      </c>
      <c r="BC10" s="101">
        <f t="shared" si="5"/>
        <v>0.72199779920974649</v>
      </c>
      <c r="BD10" s="101">
        <f t="shared" si="6"/>
        <v>0.37754370377753887</v>
      </c>
      <c r="BE10" s="101">
        <f t="shared" si="7"/>
        <v>7.5925922780916721</v>
      </c>
      <c r="BF10" s="101">
        <f t="shared" si="7"/>
        <v>7.5925909608647579</v>
      </c>
      <c r="BG10" s="101">
        <f t="shared" si="7"/>
        <v>7.592599310707814</v>
      </c>
      <c r="BH10" s="101">
        <f t="shared" si="7"/>
        <v>7.5925463858320326</v>
      </c>
      <c r="BI10" s="101">
        <f t="shared" si="7"/>
        <v>7.5928820236735923</v>
      </c>
      <c r="BJ10" s="101">
        <f t="shared" si="7"/>
        <v>7.590760566161955</v>
      </c>
      <c r="BK10" s="101">
        <f t="shared" si="7"/>
        <v>7.6044657569522354</v>
      </c>
      <c r="BL10" s="101">
        <f t="shared" si="8"/>
        <v>8.1823139960062363</v>
      </c>
    </row>
    <row r="11" spans="1:64" ht="12.95" customHeight="1">
      <c r="A11" s="101" t="s">
        <v>84</v>
      </c>
      <c r="C11" s="128">
        <f ca="1">INTERCEPT(INDIRECT(D9):G988,INDIRECT(C9):$F988)</f>
        <v>-2.6818134868050902E-2</v>
      </c>
      <c r="D11" s="129">
        <f>AB3</f>
        <v>-3.7128736299638067E-2</v>
      </c>
      <c r="E11" s="130">
        <v>2.0189379183617111E-2</v>
      </c>
      <c r="F11" s="101">
        <v>1</v>
      </c>
      <c r="T11" s="101">
        <v>4500</v>
      </c>
      <c r="AA11" s="131" t="s">
        <v>57</v>
      </c>
      <c r="AB11" s="132">
        <f>1-AB7^2</f>
        <v>0.62734097597335536</v>
      </c>
      <c r="AC11" s="132">
        <f>SUM(AE21:AE1950)</f>
        <v>4.2800842094888747E-4</v>
      </c>
      <c r="AD11" s="131" t="s">
        <v>25</v>
      </c>
      <c r="AE11" s="112"/>
      <c r="AG11" s="101">
        <v>3.7679476478332501E-4</v>
      </c>
      <c r="AH11" s="101">
        <v>3.2311878994905154E-4</v>
      </c>
      <c r="AW11" s="101">
        <v>-8200</v>
      </c>
      <c r="AX11" s="101">
        <f t="shared" si="0"/>
        <v>5.6478328494633558E-3</v>
      </c>
      <c r="AY11" s="101">
        <f t="shared" si="1"/>
        <v>7.8401461272314763E-3</v>
      </c>
      <c r="AZ11" s="101">
        <f t="shared" si="2"/>
        <v>-2.1923132777681201E-3</v>
      </c>
      <c r="BA11" s="101">
        <f t="shared" si="3"/>
        <v>0.54629689851387964</v>
      </c>
      <c r="BB11" s="101">
        <f t="shared" si="4"/>
        <v>-0.54886818288351891</v>
      </c>
      <c r="BC11" s="101">
        <f t="shared" si="5"/>
        <v>0.73292966930949266</v>
      </c>
      <c r="BD11" s="101">
        <f t="shared" si="6"/>
        <v>0.38380172566079318</v>
      </c>
      <c r="BE11" s="101">
        <f t="shared" si="7"/>
        <v>7.6085067087532883</v>
      </c>
      <c r="BF11" s="101">
        <f t="shared" si="7"/>
        <v>7.6085052690513901</v>
      </c>
      <c r="BG11" s="101">
        <f t="shared" si="7"/>
        <v>7.6085149738369884</v>
      </c>
      <c r="BH11" s="101">
        <f t="shared" si="7"/>
        <v>7.608449562800419</v>
      </c>
      <c r="BI11" s="101">
        <f t="shared" si="7"/>
        <v>7.6088907693410111</v>
      </c>
      <c r="BJ11" s="101">
        <f t="shared" si="7"/>
        <v>7.6059296686743512</v>
      </c>
      <c r="BK11" s="101">
        <f t="shared" si="7"/>
        <v>7.6265253551063568</v>
      </c>
      <c r="BL11" s="101">
        <f t="shared" si="8"/>
        <v>8.2006642402326868</v>
      </c>
    </row>
    <row r="12" spans="1:64" ht="12.95" customHeight="1">
      <c r="A12" s="101" t="s">
        <v>85</v>
      </c>
      <c r="C12" s="128">
        <f ca="1">SLOPE(INDIRECT(D9):G988,INDIRECT(C9):$F988)</f>
        <v>-4.0182026946981158E-6</v>
      </c>
      <c r="D12" s="129">
        <f>AB4</f>
        <v>-4.4898593638104022E-6</v>
      </c>
      <c r="E12" s="133">
        <v>-3.15208241255839E-2</v>
      </c>
      <c r="F12" s="134">
        <v>1E-4</v>
      </c>
      <c r="T12" s="101">
        <v>5000</v>
      </c>
      <c r="AA12" s="135" t="s">
        <v>58</v>
      </c>
      <c r="AB12" s="132">
        <f>AB7*SIN(RADIANS(AB9))</f>
        <v>0.59043087139041373</v>
      </c>
      <c r="AE12" s="112"/>
      <c r="AW12" s="101">
        <v>-8000</v>
      </c>
      <c r="AX12" s="101">
        <f t="shared" si="0"/>
        <v>5.2283857446779733E-3</v>
      </c>
      <c r="AY12" s="101">
        <f t="shared" si="1"/>
        <v>6.549363494723081E-3</v>
      </c>
      <c r="AZ12" s="101">
        <f t="shared" si="2"/>
        <v>-1.3209777500451075E-3</v>
      </c>
      <c r="BA12" s="101">
        <f t="shared" si="3"/>
        <v>0.55086388164013256</v>
      </c>
      <c r="BB12" s="101">
        <f t="shared" si="4"/>
        <v>-0.53954459263216459</v>
      </c>
      <c r="BC12" s="101">
        <f t="shared" si="5"/>
        <v>0.7440431844617249</v>
      </c>
      <c r="BD12" s="101">
        <f t="shared" si="6"/>
        <v>0.3901907060404563</v>
      </c>
      <c r="BE12" s="101">
        <f t="shared" si="7"/>
        <v>7.6245527971854248</v>
      </c>
      <c r="BF12" s="101">
        <f t="shared" si="7"/>
        <v>7.624551440163895</v>
      </c>
      <c r="BG12" s="101">
        <f t="shared" si="7"/>
        <v>7.6245612149265733</v>
      </c>
      <c r="BH12" s="101">
        <f t="shared" si="7"/>
        <v>7.6244908154645987</v>
      </c>
      <c r="BI12" s="101">
        <f t="shared" si="7"/>
        <v>7.6249983189569512</v>
      </c>
      <c r="BJ12" s="101">
        <f t="shared" si="7"/>
        <v>7.621364113644459</v>
      </c>
      <c r="BK12" s="101">
        <f t="shared" si="7"/>
        <v>7.6487782784623484</v>
      </c>
      <c r="BL12" s="101">
        <f t="shared" si="8"/>
        <v>8.2190144844591373</v>
      </c>
    </row>
    <row r="13" spans="1:64" ht="12.95" customHeight="1" thickBot="1">
      <c r="A13" s="101" t="s">
        <v>87</v>
      </c>
      <c r="C13" s="129"/>
      <c r="D13" s="129">
        <f>AB5</f>
        <v>1.2123788881059263E-10</v>
      </c>
      <c r="E13" s="136">
        <v>-3.3871176715624472E-2</v>
      </c>
      <c r="F13" s="134">
        <v>1E-8</v>
      </c>
      <c r="T13" s="101">
        <v>5500</v>
      </c>
      <c r="AA13" s="137" t="s">
        <v>59</v>
      </c>
      <c r="AB13" s="138">
        <f>AB6*86400*300000</f>
        <v>1425506946.9246449</v>
      </c>
      <c r="AC13" s="101" t="s">
        <v>60</v>
      </c>
      <c r="AD13" s="101">
        <f>AB13/148600000</f>
        <v>9.5929135055494275</v>
      </c>
      <c r="AE13" s="112" t="s">
        <v>32</v>
      </c>
      <c r="AW13" s="101">
        <v>-7800</v>
      </c>
      <c r="AX13" s="101">
        <f t="shared" si="0"/>
        <v>4.8263409508282574E-3</v>
      </c>
      <c r="AY13" s="101">
        <f t="shared" si="1"/>
        <v>5.2682798933195258E-3</v>
      </c>
      <c r="AZ13" s="101">
        <f t="shared" si="2"/>
        <v>-4.4193894249126842E-4</v>
      </c>
      <c r="BA13" s="101">
        <f t="shared" si="3"/>
        <v>0.55556523109885481</v>
      </c>
      <c r="BB13" s="101">
        <f t="shared" si="4"/>
        <v>-0.52999449281623912</v>
      </c>
      <c r="BC13" s="101">
        <f t="shared" si="5"/>
        <v>0.75534523758099525</v>
      </c>
      <c r="BD13" s="101">
        <f t="shared" si="6"/>
        <v>0.39671655335543465</v>
      </c>
      <c r="BE13" s="101">
        <f t="shared" si="7"/>
        <v>7.6407344142808045</v>
      </c>
      <c r="BF13" s="101">
        <f t="shared" si="7"/>
        <v>7.6407332539501525</v>
      </c>
      <c r="BG13" s="101">
        <f t="shared" si="7"/>
        <v>7.6407422353864636</v>
      </c>
      <c r="BH13" s="101">
        <f t="shared" si="7"/>
        <v>7.6406727250918589</v>
      </c>
      <c r="BI13" s="101">
        <f t="shared" si="7"/>
        <v>7.6412112713674194</v>
      </c>
      <c r="BJ13" s="101">
        <f t="shared" si="7"/>
        <v>7.6370731844528477</v>
      </c>
      <c r="BK13" s="101">
        <f t="shared" si="7"/>
        <v>7.6712232129022331</v>
      </c>
      <c r="BL13" s="101">
        <f t="shared" si="8"/>
        <v>8.2373647286855878</v>
      </c>
    </row>
    <row r="14" spans="1:64" ht="12.95" customHeight="1">
      <c r="A14" s="101" t="s">
        <v>92</v>
      </c>
      <c r="D14" s="101">
        <f>2*D13</f>
        <v>2.4247577762118525E-10</v>
      </c>
      <c r="E14" s="101">
        <f>SUM(R56:R973)</f>
        <v>0.16599458382194432</v>
      </c>
      <c r="T14" s="101">
        <v>6000</v>
      </c>
      <c r="U14" s="101">
        <f t="shared" ref="U14:U19" si="10">+D$11+D$12*T14+D$13*T14^2</f>
        <v>-5.9703328485319153E-2</v>
      </c>
      <c r="AA14" s="137" t="s">
        <v>218</v>
      </c>
      <c r="AB14" s="132">
        <f>2*AB5*365.24/C8</f>
        <v>2.3518406703339062E-7</v>
      </c>
      <c r="AC14" s="101" t="s">
        <v>219</v>
      </c>
      <c r="AE14" s="112"/>
      <c r="AW14" s="101">
        <v>-7600</v>
      </c>
      <c r="AX14" s="101">
        <f t="shared" si="0"/>
        <v>4.4416923390647621E-3</v>
      </c>
      <c r="AY14" s="101">
        <f t="shared" si="1"/>
        <v>3.9968953230208187E-3</v>
      </c>
      <c r="AZ14" s="101">
        <f t="shared" si="2"/>
        <v>4.4479701604394339E-4</v>
      </c>
      <c r="BA14" s="101">
        <f t="shared" si="3"/>
        <v>0.56040626823771234</v>
      </c>
      <c r="BB14" s="101">
        <f t="shared" si="4"/>
        <v>-0.52020950331227089</v>
      </c>
      <c r="BC14" s="101">
        <f t="shared" si="5"/>
        <v>0.76684306729844387</v>
      </c>
      <c r="BD14" s="101">
        <f t="shared" si="6"/>
        <v>0.40338553892338752</v>
      </c>
      <c r="BE14" s="101">
        <f t="shared" si="7"/>
        <v>7.6570555774556572</v>
      </c>
      <c r="BF14" s="101">
        <f t="shared" si="7"/>
        <v>7.6570546604923688</v>
      </c>
      <c r="BG14" s="101">
        <f t="shared" si="7"/>
        <v>7.657062337817286</v>
      </c>
      <c r="BH14" s="101">
        <f t="shared" si="7"/>
        <v>7.6569980681128351</v>
      </c>
      <c r="BI14" s="101">
        <f t="shared" si="7"/>
        <v>7.657536733747965</v>
      </c>
      <c r="BJ14" s="101">
        <f t="shared" si="7"/>
        <v>7.6530660890812046</v>
      </c>
      <c r="BK14" s="101">
        <f t="shared" si="7"/>
        <v>7.6938587796536737</v>
      </c>
      <c r="BL14" s="101">
        <f t="shared" si="8"/>
        <v>8.2557149729120383</v>
      </c>
    </row>
    <row r="15" spans="1:64" ht="12.95" customHeight="1">
      <c r="A15" s="139" t="s">
        <v>86</v>
      </c>
      <c r="C15" s="140">
        <f ca="1">(C7+C11)+(C8+C12)*INT(MAX(F21:F3516))</f>
        <v>60064.454181164459</v>
      </c>
      <c r="D15" s="132">
        <f>+C7+INT(MAX(F21:F1571))*C8+D11+D12*INT(MAX(F21:F4006))+D13*INT(MAX(F21:F4033)^2)</f>
        <v>60064.49773061568</v>
      </c>
      <c r="E15" s="128" t="s">
        <v>203</v>
      </c>
      <c r="F15" s="108">
        <v>1</v>
      </c>
      <c r="T15" s="101">
        <v>6500</v>
      </c>
      <c r="U15" s="101">
        <f t="shared" si="10"/>
        <v>-6.1190521362158141E-2</v>
      </c>
      <c r="AA15" s="135" t="s">
        <v>26</v>
      </c>
      <c r="AB15" s="132">
        <f>(AB10-AB2)/AD2</f>
        <v>-43419.348601297432</v>
      </c>
      <c r="AC15" s="101" t="s">
        <v>67</v>
      </c>
      <c r="AE15" s="112"/>
      <c r="AW15" s="101">
        <v>-7400</v>
      </c>
      <c r="AX15" s="101">
        <f t="shared" si="0"/>
        <v>4.0744303291801306E-3</v>
      </c>
      <c r="AY15" s="101">
        <f t="shared" si="1"/>
        <v>2.7352097838269588E-3</v>
      </c>
      <c r="AZ15" s="101">
        <f t="shared" si="2"/>
        <v>1.3392205453531718E-3</v>
      </c>
      <c r="BA15" s="101">
        <f t="shared" si="3"/>
        <v>0.56539259902530759</v>
      </c>
      <c r="BB15" s="101">
        <f t="shared" si="4"/>
        <v>-0.51018082910293638</v>
      </c>
      <c r="BC15" s="101">
        <f t="shared" si="5"/>
        <v>0.77854428145115739</v>
      </c>
      <c r="BD15" s="101">
        <f t="shared" si="6"/>
        <v>0.41020432664083062</v>
      </c>
      <c r="BE15" s="101">
        <f t="shared" si="7"/>
        <v>7.6735204597965145</v>
      </c>
      <c r="BF15" s="101">
        <f t="shared" si="7"/>
        <v>7.6735197863801847</v>
      </c>
      <c r="BG15" s="101">
        <f t="shared" si="7"/>
        <v>7.6735259326205787</v>
      </c>
      <c r="BH15" s="101">
        <f t="shared" si="7"/>
        <v>7.673469843839289</v>
      </c>
      <c r="BI15" s="101">
        <f t="shared" si="7"/>
        <v>7.6739823345062224</v>
      </c>
      <c r="BJ15" s="101">
        <f t="shared" si="7"/>
        <v>7.6693519411567497</v>
      </c>
      <c r="BK15" s="101">
        <f t="shared" si="7"/>
        <v>7.7166835357542389</v>
      </c>
      <c r="BL15" s="101">
        <f t="shared" si="8"/>
        <v>8.2740652171384887</v>
      </c>
    </row>
    <row r="16" spans="1:64" ht="12.95" customHeight="1">
      <c r="A16" s="113" t="s">
        <v>75</v>
      </c>
      <c r="C16" s="141">
        <f ca="1">+C8+C12</f>
        <v>0.37655998179730532</v>
      </c>
      <c r="D16" s="142">
        <f>+C8+D12+2*D13*MAX(F21:F108)</f>
        <v>0.37656157251836275</v>
      </c>
      <c r="E16" s="128" t="s">
        <v>204</v>
      </c>
      <c r="F16" s="143">
        <f ca="1">NOW()+15018.5+$C$5/24</f>
        <v>60313.785565740742</v>
      </c>
      <c r="T16" s="101">
        <v>7000</v>
      </c>
      <c r="U16" s="101">
        <f t="shared" si="10"/>
        <v>-6.2617095294591849E-2</v>
      </c>
      <c r="AA16" s="131" t="s">
        <v>34</v>
      </c>
      <c r="AB16" s="101">
        <f>365.24*AB8</f>
        <v>25787.200555164614</v>
      </c>
      <c r="AC16" s="101" t="s">
        <v>35</v>
      </c>
      <c r="AD16" s="132"/>
      <c r="AE16" s="112"/>
      <c r="AW16" s="101">
        <v>-7200</v>
      </c>
      <c r="AX16" s="101">
        <f t="shared" si="0"/>
        <v>3.7245416032207902E-3</v>
      </c>
      <c r="AY16" s="101">
        <f t="shared" si="1"/>
        <v>1.483223275737953E-3</v>
      </c>
      <c r="AZ16" s="101">
        <f t="shared" si="2"/>
        <v>2.2413183274828372E-3</v>
      </c>
      <c r="BA16" s="101">
        <f t="shared" si="3"/>
        <v>0.57053013271771436</v>
      </c>
      <c r="BB16" s="101">
        <f t="shared" si="4"/>
        <v>-0.4998992351140959</v>
      </c>
      <c r="BC16" s="101">
        <f t="shared" si="5"/>
        <v>0.79045688236056255</v>
      </c>
      <c r="BD16" s="101">
        <f t="shared" si="6"/>
        <v>0.41718000558728124</v>
      </c>
      <c r="BE16" s="101">
        <f t="shared" si="7"/>
        <v>7.6901333996738428</v>
      </c>
      <c r="BF16" s="101">
        <f t="shared" si="7"/>
        <v>7.6901329411193098</v>
      </c>
      <c r="BG16" s="101">
        <f t="shared" si="7"/>
        <v>7.6901375462630064</v>
      </c>
      <c r="BH16" s="101">
        <f t="shared" si="7"/>
        <v>7.6900913038277432</v>
      </c>
      <c r="BI16" s="101">
        <f t="shared" si="7"/>
        <v>7.6905562347335827</v>
      </c>
      <c r="BJ16" s="101">
        <f t="shared" si="7"/>
        <v>7.6859397405442813</v>
      </c>
      <c r="BK16" s="101">
        <f t="shared" si="7"/>
        <v>7.7396959745372769</v>
      </c>
      <c r="BL16" s="101">
        <f t="shared" si="8"/>
        <v>8.2924154613649392</v>
      </c>
    </row>
    <row r="17" spans="1:64" ht="12.95" customHeight="1" thickBot="1">
      <c r="A17" s="128" t="s">
        <v>113</v>
      </c>
      <c r="C17" s="101">
        <f>COUNT(C21:C435)</f>
        <v>147</v>
      </c>
      <c r="E17" s="128" t="s">
        <v>205</v>
      </c>
      <c r="F17" s="143">
        <f ca="1">ROUND(2*(F16-$C$7)/$C$8,0)/2+F15</f>
        <v>23775</v>
      </c>
      <c r="T17" s="101">
        <v>7500</v>
      </c>
      <c r="U17" s="101">
        <f t="shared" si="10"/>
        <v>-6.3983050282620246E-2</v>
      </c>
      <c r="AA17" s="131" t="s">
        <v>278</v>
      </c>
      <c r="AB17" s="132">
        <f>AD13^3/AB8^2</f>
        <v>0.17709237339551145</v>
      </c>
      <c r="AE17" s="112"/>
      <c r="AW17" s="101">
        <v>-7000</v>
      </c>
      <c r="AX17" s="101">
        <f t="shared" si="0"/>
        <v>3.3920087815750176E-3</v>
      </c>
      <c r="AY17" s="101">
        <f t="shared" si="1"/>
        <v>2.4093579875378735E-4</v>
      </c>
      <c r="AZ17" s="101">
        <f t="shared" si="2"/>
        <v>3.1510729828212302E-3</v>
      </c>
      <c r="BA17" s="101">
        <f t="shared" si="3"/>
        <v>0.57582510188978109</v>
      </c>
      <c r="BB17" s="101">
        <f t="shared" si="4"/>
        <v>-0.48935501945320498</v>
      </c>
      <c r="BC17" s="101">
        <f t="shared" si="5"/>
        <v>0.80258929404216617</v>
      </c>
      <c r="BD17" s="101">
        <f t="shared" si="6"/>
        <v>0.42432012586299844</v>
      </c>
      <c r="BE17" s="101">
        <f t="shared" si="7"/>
        <v>7.7068989108306676</v>
      </c>
      <c r="BF17" s="101">
        <f t="shared" si="7"/>
        <v>7.7068986238767447</v>
      </c>
      <c r="BG17" s="101">
        <f t="shared" si="7"/>
        <v>7.7069018313684747</v>
      </c>
      <c r="BH17" s="101">
        <f t="shared" si="7"/>
        <v>7.7068659828604371</v>
      </c>
      <c r="BI17" s="101">
        <f t="shared" si="7"/>
        <v>7.7072671379817725</v>
      </c>
      <c r="BJ17" s="101">
        <f t="shared" si="7"/>
        <v>7.7028383535232585</v>
      </c>
      <c r="BK17" s="101">
        <f t="shared" si="7"/>
        <v>7.7628945261392452</v>
      </c>
      <c r="BL17" s="101">
        <f t="shared" si="8"/>
        <v>8.3107657055913897</v>
      </c>
    </row>
    <row r="18" spans="1:64" ht="12.95" customHeight="1" thickTop="1" thickBot="1">
      <c r="A18" s="113" t="s">
        <v>117</v>
      </c>
      <c r="C18" s="144">
        <f ca="1">+C15</f>
        <v>60064.454181164459</v>
      </c>
      <c r="D18" s="145">
        <f ca="1">C16</f>
        <v>0.37655998179730532</v>
      </c>
      <c r="E18" s="128" t="s">
        <v>206</v>
      </c>
      <c r="F18" s="132">
        <f ca="1">ROUND(2*(F16-$C$15)/$C$16,0)/2+F15</f>
        <v>663</v>
      </c>
      <c r="T18" s="101">
        <v>8000</v>
      </c>
      <c r="U18" s="101">
        <f t="shared" si="10"/>
        <v>-6.5288386326243369E-2</v>
      </c>
      <c r="AA18" s="146" t="s">
        <v>27</v>
      </c>
      <c r="AB18" s="147">
        <f>2*PI()/(AB8*365.2422)*AD2</f>
        <v>9.1751221132252859E-5</v>
      </c>
      <c r="AC18" s="148" t="s">
        <v>56</v>
      </c>
      <c r="AD18" s="148"/>
      <c r="AE18" s="149"/>
      <c r="AW18" s="101">
        <v>-6800</v>
      </c>
      <c r="AX18" s="101">
        <f t="shared" si="0"/>
        <v>3.0768100562206706E-3</v>
      </c>
      <c r="AY18" s="101">
        <f t="shared" si="1"/>
        <v>-9.9165264712553023E-4</v>
      </c>
      <c r="AZ18" s="101">
        <f t="shared" si="2"/>
        <v>4.0684627033462008E-3</v>
      </c>
      <c r="BA18" s="101">
        <f t="shared" si="3"/>
        <v>0.58128408392719888</v>
      </c>
      <c r="BB18" s="101">
        <f t="shared" si="4"/>
        <v>-0.47853798497143685</v>
      </c>
      <c r="BC18" s="101">
        <f t="shared" si="5"/>
        <v>0.81495039150602966</v>
      </c>
      <c r="BD18" s="101">
        <f t="shared" si="6"/>
        <v>0.4316327380363803</v>
      </c>
      <c r="BE18" s="101">
        <f t="shared" ref="BE18:BK33" si="11">$BL18+$AB$7*SIN(BF18)</f>
        <v>7.7238216929602457</v>
      </c>
      <c r="BF18" s="101">
        <f t="shared" si="11"/>
        <v>7.7238215306814899</v>
      </c>
      <c r="BG18" s="101">
        <f t="shared" si="11"/>
        <v>7.7238235788153169</v>
      </c>
      <c r="BH18" s="101">
        <f t="shared" si="11"/>
        <v>7.7237977314955959</v>
      </c>
      <c r="BI18" s="101">
        <f t="shared" si="11"/>
        <v>7.7241242981274558</v>
      </c>
      <c r="BJ18" s="101">
        <f t="shared" si="11"/>
        <v>7.7200564925903503</v>
      </c>
      <c r="BK18" s="101">
        <f t="shared" si="11"/>
        <v>7.7862775580283188</v>
      </c>
      <c r="BL18" s="101">
        <f t="shared" si="8"/>
        <v>8.3291159498178402</v>
      </c>
    </row>
    <row r="19" spans="1:64" ht="12.95" customHeight="1" thickBot="1">
      <c r="A19" s="113" t="s">
        <v>118</v>
      </c>
      <c r="C19" s="150">
        <f>+D15</f>
        <v>60064.49773061568</v>
      </c>
      <c r="D19" s="151">
        <f>+D16</f>
        <v>0.37656157251836275</v>
      </c>
      <c r="E19" s="128" t="s">
        <v>207</v>
      </c>
      <c r="F19" s="152">
        <f ca="1">+$C$15+$C$16*F18-15018.5-$C$5/24</f>
        <v>45296.009282429412</v>
      </c>
      <c r="T19" s="101">
        <v>8500</v>
      </c>
      <c r="U19" s="101">
        <f t="shared" si="10"/>
        <v>-6.6533103425461163E-2</v>
      </c>
      <c r="AA19" s="153"/>
      <c r="AC19" s="153"/>
      <c r="AW19" s="101">
        <v>-6600</v>
      </c>
      <c r="AX19" s="101">
        <f t="shared" si="0"/>
        <v>2.7789187756732912E-3</v>
      </c>
      <c r="AY19" s="101">
        <f t="shared" si="1"/>
        <v>-2.2145420618999972E-3</v>
      </c>
      <c r="AZ19" s="101">
        <f t="shared" si="2"/>
        <v>4.9934608375732884E-3</v>
      </c>
      <c r="BA19" s="101">
        <f t="shared" si="3"/>
        <v>0.58691402408270199</v>
      </c>
      <c r="BB19" s="101">
        <f t="shared" si="4"/>
        <v>-0.46743740906919934</v>
      </c>
      <c r="BC19" s="101">
        <f t="shared" si="5"/>
        <v>0.82754953232739425</v>
      </c>
      <c r="BD19" s="101">
        <f t="shared" si="6"/>
        <v>0.4391264366314801</v>
      </c>
      <c r="BE19" s="101">
        <f t="shared" si="11"/>
        <v>7.7409066427945703</v>
      </c>
      <c r="BF19" s="101">
        <f t="shared" si="11"/>
        <v>7.7409065622185711</v>
      </c>
      <c r="BG19" s="101">
        <f t="shared" si="11"/>
        <v>7.7409077320172273</v>
      </c>
      <c r="BH19" s="101">
        <f t="shared" si="11"/>
        <v>7.7408907501163657</v>
      </c>
      <c r="BI19" s="101">
        <f t="shared" si="11"/>
        <v>7.7411375250762298</v>
      </c>
      <c r="BJ19" s="101">
        <f t="shared" si="11"/>
        <v>7.7376026959308364</v>
      </c>
      <c r="BK19" s="101">
        <f t="shared" si="11"/>
        <v>7.8098433755540997</v>
      </c>
      <c r="BL19" s="101">
        <f t="shared" si="8"/>
        <v>8.3474661940442907</v>
      </c>
    </row>
    <row r="20" spans="1:64" ht="12.95" customHeight="1" thickBot="1">
      <c r="A20" s="124" t="s">
        <v>76</v>
      </c>
      <c r="B20" s="124" t="s">
        <v>77</v>
      </c>
      <c r="C20" s="124" t="s">
        <v>78</v>
      </c>
      <c r="D20" s="124" t="s">
        <v>82</v>
      </c>
      <c r="E20" s="124" t="s">
        <v>79</v>
      </c>
      <c r="F20" s="124" t="s">
        <v>80</v>
      </c>
      <c r="G20" s="124" t="s">
        <v>81</v>
      </c>
      <c r="H20" s="154" t="s">
        <v>267</v>
      </c>
      <c r="I20" s="154" t="s">
        <v>268</v>
      </c>
      <c r="J20" s="154" t="s">
        <v>269</v>
      </c>
      <c r="K20" s="154" t="s">
        <v>270</v>
      </c>
      <c r="L20" s="154" t="s">
        <v>271</v>
      </c>
      <c r="M20" s="154" t="s">
        <v>272</v>
      </c>
      <c r="N20" s="154" t="s">
        <v>273</v>
      </c>
      <c r="O20" s="154" t="s">
        <v>91</v>
      </c>
      <c r="P20" s="155" t="s">
        <v>90</v>
      </c>
      <c r="Q20" s="124" t="s">
        <v>83</v>
      </c>
      <c r="R20" s="155" t="s">
        <v>275</v>
      </c>
      <c r="S20" s="155" t="s">
        <v>274</v>
      </c>
      <c r="T20" s="155" t="s">
        <v>276</v>
      </c>
      <c r="Z20" s="124" t="s">
        <v>80</v>
      </c>
      <c r="AA20" s="155" t="s">
        <v>68</v>
      </c>
      <c r="AB20" s="155" t="s">
        <v>33</v>
      </c>
      <c r="AC20" s="155" t="s">
        <v>61</v>
      </c>
      <c r="AD20" s="155" t="s">
        <v>62</v>
      </c>
      <c r="AE20" s="155" t="s">
        <v>276</v>
      </c>
      <c r="AF20" s="155" t="s">
        <v>277</v>
      </c>
      <c r="AG20" s="156"/>
      <c r="AH20" s="155" t="s">
        <v>41</v>
      </c>
      <c r="AI20" s="155" t="s">
        <v>42</v>
      </c>
      <c r="AJ20" s="155" t="s">
        <v>43</v>
      </c>
      <c r="AK20" s="155" t="s">
        <v>63</v>
      </c>
      <c r="AL20" s="155" t="s">
        <v>44</v>
      </c>
      <c r="AM20" s="155" t="s">
        <v>45</v>
      </c>
      <c r="AN20" s="124" t="s">
        <v>46</v>
      </c>
      <c r="AO20" s="124" t="s">
        <v>47</v>
      </c>
      <c r="AP20" s="124" t="s">
        <v>48</v>
      </c>
      <c r="AQ20" s="124" t="s">
        <v>49</v>
      </c>
      <c r="AR20" s="124" t="s">
        <v>50</v>
      </c>
      <c r="AS20" s="124" t="s">
        <v>51</v>
      </c>
      <c r="AT20" s="124" t="s">
        <v>52</v>
      </c>
      <c r="AU20" s="124" t="s">
        <v>171</v>
      </c>
      <c r="AV20" s="157"/>
      <c r="AW20" s="101">
        <v>-6400</v>
      </c>
      <c r="AX20" s="101">
        <f t="shared" si="0"/>
        <v>2.4983029760818646E-3</v>
      </c>
      <c r="AY20" s="101">
        <f t="shared" si="1"/>
        <v>-3.427732445569617E-3</v>
      </c>
      <c r="AZ20" s="101">
        <f t="shared" si="2"/>
        <v>5.9260354216514816E-3</v>
      </c>
      <c r="BA20" s="101">
        <f t="shared" si="3"/>
        <v>0.59272226020798713</v>
      </c>
      <c r="BB20" s="101">
        <f t="shared" si="4"/>
        <v>-0.45604201166194569</v>
      </c>
      <c r="BC20" s="101">
        <f t="shared" si="5"/>
        <v>0.84039659069021933</v>
      </c>
      <c r="BD20" s="101">
        <f t="shared" si="6"/>
        <v>0.44681040814980694</v>
      </c>
      <c r="BE20" s="101">
        <f t="shared" si="11"/>
        <v>7.7581588657351501</v>
      </c>
      <c r="BF20" s="101">
        <f t="shared" si="11"/>
        <v>7.7581588323740327</v>
      </c>
      <c r="BG20" s="101">
        <f t="shared" si="11"/>
        <v>7.758159403565891</v>
      </c>
      <c r="BH20" s="101">
        <f t="shared" si="11"/>
        <v>7.7581496243815939</v>
      </c>
      <c r="BI20" s="101">
        <f t="shared" si="11"/>
        <v>7.7583171880466324</v>
      </c>
      <c r="BJ20" s="101">
        <f t="shared" si="11"/>
        <v>7.7554853066051255</v>
      </c>
      <c r="BK20" s="101">
        <f t="shared" si="11"/>
        <v>7.8335902225182394</v>
      </c>
      <c r="BL20" s="101">
        <f t="shared" si="8"/>
        <v>8.3658164382707412</v>
      </c>
    </row>
    <row r="21" spans="1:64" ht="12.95" customHeight="1">
      <c r="A21" s="47" t="s">
        <v>124</v>
      </c>
      <c r="B21" s="45" t="s">
        <v>97</v>
      </c>
      <c r="C21" s="44">
        <v>48500.296000000002</v>
      </c>
      <c r="D21" s="44"/>
      <c r="E21" s="101">
        <f t="shared" ref="E21:E52" si="12">+(C21-C$7)/C$8</f>
        <v>-7597.9931698197424</v>
      </c>
      <c r="F21" s="101">
        <f t="shared" ref="F21:F52" si="13">ROUND(2*E21,0)/2</f>
        <v>-7598</v>
      </c>
      <c r="G21" s="101">
        <f t="shared" ref="G21:G52" si="14">+C21-(C$7+F21*C$8)</f>
        <v>2.5719999975990504E-3</v>
      </c>
      <c r="K21" s="101">
        <f t="shared" ref="K21:K26" si="15">G21</f>
        <v>2.5719999975990504E-3</v>
      </c>
      <c r="O21" s="101">
        <f t="shared" ref="O21:O26" ca="1" si="16">+C$11+C$12*$F21</f>
        <v>3.712169206265381E-3</v>
      </c>
      <c r="P21" s="101">
        <f t="shared" ref="P21:P52" si="17">+D$11+D$12*F21+D$13*F21^2</f>
        <v>3.984230457424914E-3</v>
      </c>
      <c r="Q21" s="158">
        <f t="shared" ref="Q21:Q52" si="18">+C21-15018.5</f>
        <v>33481.796000000002</v>
      </c>
      <c r="R21" s="101">
        <f t="shared" ref="R21:R52" si="19">+(P21-G21)^2</f>
        <v>1.99439487165997E-6</v>
      </c>
      <c r="S21" s="129">
        <v>1</v>
      </c>
      <c r="T21" s="101">
        <f t="shared" ref="T21:T52" si="20">+S21*R21</f>
        <v>1.99439487165997E-6</v>
      </c>
      <c r="Z21" s="101">
        <f t="shared" ref="Z21:Z52" si="21">F21</f>
        <v>-7598</v>
      </c>
      <c r="AA21" s="4">
        <f t="shared" ref="AA21:AA52" si="22">AB$3+AB$4*Z21+AB$5*Z21^2+AH21</f>
        <v>4.43793367428075E-3</v>
      </c>
      <c r="AB21" s="4">
        <f t="shared" ref="AB21:AB52" si="23">IF(S21&lt;&gt;0,G21-AH21, -9999)</f>
        <v>2.1182967807432144E-3</v>
      </c>
      <c r="AC21" s="4">
        <f t="shared" ref="AC21:AC52" si="24">+G21-P21</f>
        <v>-1.4122304598258636E-3</v>
      </c>
      <c r="AD21" s="4"/>
      <c r="AE21" s="4">
        <f t="shared" ref="AE21:AE52" si="25">+(G21-AA21)^2*S21</f>
        <v>3.4817084857748855E-6</v>
      </c>
      <c r="AF21" s="101">
        <f t="shared" ref="AF21:AF52" si="26">IF(S21&lt;&gt;0,G21-P21, -9999)</f>
        <v>-1.4122304598258636E-3</v>
      </c>
      <c r="AG21" s="159"/>
      <c r="AH21" s="101">
        <f t="shared" ref="AH21:AH52" si="27">$AB$6*($AB$11/AI21*AJ21+$AB$12)</f>
        <v>4.537032168558362E-4</v>
      </c>
      <c r="AI21" s="101">
        <f t="shared" ref="AI21:AI52" si="28">1+$AB$7*COS(AL21)</f>
        <v>0.56045540275214556</v>
      </c>
      <c r="AJ21" s="101">
        <f t="shared" ref="AJ21:AJ52" si="29">SIN(AL21+RADIANS($AB$9))</f>
        <v>-0.52011043782622746</v>
      </c>
      <c r="AK21" s="101">
        <f t="shared" ref="AK21:AK52" si="30">$AB$7*SIN(AL21)</f>
        <v>-0.42362668831987688</v>
      </c>
      <c r="AL21" s="101">
        <f t="shared" ref="AL21:AL52" si="31">2*ATAN(AM21)</f>
        <v>0.766959059686946</v>
      </c>
      <c r="AM21" s="101">
        <f t="shared" ref="AM21:AM52" si="32">SQRT((1+$AB$7)/(1-$AB$7))*TAN(AN21/2)</f>
        <v>0.40345297382986572</v>
      </c>
      <c r="AN21" s="4">
        <f t="shared" ref="AN21:AT30" si="33">$AU21+$AB$7*SIN(AO21)</f>
        <v>7.657219507779617</v>
      </c>
      <c r="AO21" s="4">
        <f t="shared" si="33"/>
        <v>7.6572185933125336</v>
      </c>
      <c r="AP21" s="4">
        <f t="shared" si="33"/>
        <v>7.6572262560339945</v>
      </c>
      <c r="AQ21" s="4">
        <f t="shared" si="33"/>
        <v>7.6571620558286808</v>
      </c>
      <c r="AR21" s="4">
        <f t="shared" si="33"/>
        <v>7.6577005819153126</v>
      </c>
      <c r="AS21" s="4">
        <f t="shared" si="33"/>
        <v>7.6532274824129631</v>
      </c>
      <c r="AT21" s="4">
        <f t="shared" si="33"/>
        <v>7.6940860931856117</v>
      </c>
      <c r="AU21" s="4">
        <f t="shared" ref="AU21:AU52" si="34">RADIANS($AB$9)+$AB$18*(F21-AB$15)</f>
        <v>8.2558984753543037</v>
      </c>
      <c r="AW21" s="101">
        <v>-6200</v>
      </c>
      <c r="AX21" s="101">
        <f t="shared" si="0"/>
        <v>2.23492485288299E-3</v>
      </c>
      <c r="AY21" s="101">
        <f t="shared" si="1"/>
        <v>-4.6312237981343922E-3</v>
      </c>
      <c r="AZ21" s="101">
        <f t="shared" si="2"/>
        <v>6.8661486510173822E-3</v>
      </c>
      <c r="BA21" s="101">
        <f t="shared" si="3"/>
        <v>0.59871654928214513</v>
      </c>
      <c r="BB21" s="101">
        <f t="shared" si="4"/>
        <v>-0.44433992122020416</v>
      </c>
      <c r="BC21" s="101">
        <f t="shared" si="5"/>
        <v>0.85350199413366512</v>
      </c>
      <c r="BD21" s="101">
        <f t="shared" si="6"/>
        <v>0.4546944841953845</v>
      </c>
      <c r="BE21" s="101">
        <f t="shared" si="11"/>
        <v>7.7755836880693838</v>
      </c>
      <c r="BF21" s="101">
        <f t="shared" si="11"/>
        <v>7.7755836777090028</v>
      </c>
      <c r="BG21" s="101">
        <f t="shared" si="11"/>
        <v>7.7755838944099187</v>
      </c>
      <c r="BH21" s="101">
        <f t="shared" si="11"/>
        <v>7.7755793619515439</v>
      </c>
      <c r="BI21" s="101">
        <f t="shared" si="11"/>
        <v>7.7756742161655046</v>
      </c>
      <c r="BJ21" s="101">
        <f t="shared" si="11"/>
        <v>7.7737124514995353</v>
      </c>
      <c r="BK21" s="101">
        <f t="shared" si="11"/>
        <v>7.8575162817657951</v>
      </c>
      <c r="BL21" s="101">
        <f t="shared" si="8"/>
        <v>8.3841666824971917</v>
      </c>
    </row>
    <row r="22" spans="1:64" ht="12.95" customHeight="1">
      <c r="A22" s="48" t="s">
        <v>248</v>
      </c>
      <c r="B22" s="45" t="s">
        <v>97</v>
      </c>
      <c r="C22" s="44">
        <v>50955.870999999999</v>
      </c>
      <c r="D22" s="44"/>
      <c r="E22" s="101">
        <f t="shared" si="12"/>
        <v>-1076.99009995646</v>
      </c>
      <c r="F22" s="101">
        <f t="shared" si="13"/>
        <v>-1077</v>
      </c>
      <c r="G22" s="101">
        <f t="shared" si="14"/>
        <v>3.727999996044673E-3</v>
      </c>
      <c r="K22" s="101">
        <f t="shared" si="15"/>
        <v>3.727999996044673E-3</v>
      </c>
      <c r="O22" s="101">
        <f t="shared" ca="1" si="16"/>
        <v>-2.2490530565861033E-2</v>
      </c>
      <c r="P22" s="101">
        <f t="shared" si="17"/>
        <v>-3.2152530421684082E-2</v>
      </c>
      <c r="Q22" s="158">
        <f t="shared" si="18"/>
        <v>35937.370999999999</v>
      </c>
      <c r="R22" s="101">
        <f t="shared" si="19"/>
        <v>1.2874124630575584E-3</v>
      </c>
      <c r="S22" s="129">
        <v>1</v>
      </c>
      <c r="T22" s="101">
        <f t="shared" si="20"/>
        <v>1.2874124630575584E-3</v>
      </c>
      <c r="Z22" s="101">
        <f t="shared" si="21"/>
        <v>-1077</v>
      </c>
      <c r="AA22" s="4">
        <f t="shared" si="22"/>
        <v>9.8484738164228425E-4</v>
      </c>
      <c r="AB22" s="4">
        <f t="shared" si="23"/>
        <v>-2.9409377807281693E-2</v>
      </c>
      <c r="AC22" s="4">
        <f t="shared" si="24"/>
        <v>3.5880530417728755E-2</v>
      </c>
      <c r="AD22" s="4"/>
      <c r="AE22" s="4">
        <f t="shared" si="25"/>
        <v>7.5248862659026603E-6</v>
      </c>
      <c r="AF22" s="101">
        <f t="shared" si="26"/>
        <v>3.5880530417728755E-2</v>
      </c>
      <c r="AG22" s="159"/>
      <c r="AH22" s="101">
        <f t="shared" si="27"/>
        <v>3.3137377803326366E-2</v>
      </c>
      <c r="AI22" s="101">
        <f t="shared" si="28"/>
        <v>0.85467730407138254</v>
      </c>
      <c r="AJ22" s="101">
        <f t="shared" si="29"/>
        <v>1.6493303835493304E-2</v>
      </c>
      <c r="AK22" s="101">
        <f t="shared" si="30"/>
        <v>-0.59290837241068139</v>
      </c>
      <c r="AL22" s="101">
        <f t="shared" si="31"/>
        <v>1.3304333603018415</v>
      </c>
      <c r="AM22" s="101">
        <f t="shared" si="32"/>
        <v>0.78449785862259724</v>
      </c>
      <c r="AN22" s="4">
        <f t="shared" si="33"/>
        <v>8.3048234209572858</v>
      </c>
      <c r="AO22" s="4">
        <f t="shared" si="33"/>
        <v>8.3051116793176618</v>
      </c>
      <c r="AP22" s="4">
        <f t="shared" si="33"/>
        <v>8.3061935420458628</v>
      </c>
      <c r="AQ22" s="4">
        <f t="shared" si="33"/>
        <v>8.3102325798741106</v>
      </c>
      <c r="AR22" s="4">
        <f t="shared" si="33"/>
        <v>8.3250274243172964</v>
      </c>
      <c r="AS22" s="4">
        <f t="shared" si="33"/>
        <v>8.3759117416624811</v>
      </c>
      <c r="AT22" s="4">
        <f t="shared" si="33"/>
        <v>8.5244926848468854</v>
      </c>
      <c r="AU22" s="4">
        <f t="shared" si="34"/>
        <v>8.8542081883577239</v>
      </c>
      <c r="AW22" s="101">
        <v>-6000</v>
      </c>
      <c r="AX22" s="101">
        <f t="shared" si="0"/>
        <v>1.988740167437714E-3</v>
      </c>
      <c r="AY22" s="101">
        <f t="shared" si="1"/>
        <v>-5.8250161195943177E-3</v>
      </c>
      <c r="AZ22" s="101">
        <f t="shared" si="2"/>
        <v>7.8137562870320316E-3</v>
      </c>
      <c r="BA22" s="101">
        <f t="shared" si="3"/>
        <v>0.60490509586765406</v>
      </c>
      <c r="BB22" s="101">
        <f t="shared" si="4"/>
        <v>-0.43231863879471683</v>
      </c>
      <c r="BC22" s="101">
        <f t="shared" si="5"/>
        <v>0.86687676326323093</v>
      </c>
      <c r="BD22" s="101">
        <f t="shared" si="6"/>
        <v>0.46278920036000537</v>
      </c>
      <c r="BE22" s="101">
        <f t="shared" si="11"/>
        <v>7.7931866698300665</v>
      </c>
      <c r="BF22" s="101">
        <f t="shared" si="11"/>
        <v>7.7931866680617592</v>
      </c>
      <c r="BG22" s="101">
        <f t="shared" si="11"/>
        <v>7.7931867157380017</v>
      </c>
      <c r="BH22" s="101">
        <f t="shared" si="11"/>
        <v>7.7931854303273527</v>
      </c>
      <c r="BI22" s="101">
        <f t="shared" si="11"/>
        <v>7.7932200960983815</v>
      </c>
      <c r="BJ22" s="101">
        <f t="shared" si="11"/>
        <v>7.7922920200931953</v>
      </c>
      <c r="BK22" s="101">
        <f t="shared" si="11"/>
        <v>7.8816196757971007</v>
      </c>
      <c r="BL22" s="101">
        <f t="shared" si="8"/>
        <v>8.4025169267236421</v>
      </c>
    </row>
    <row r="23" spans="1:64" ht="12.95" customHeight="1">
      <c r="A23" s="47" t="s">
        <v>124</v>
      </c>
      <c r="B23" s="45" t="s">
        <v>97</v>
      </c>
      <c r="C23" s="44">
        <v>50955.871099999997</v>
      </c>
      <c r="D23" s="44"/>
      <c r="E23" s="101">
        <f t="shared" si="12"/>
        <v>-1076.9898343973587</v>
      </c>
      <c r="F23" s="101">
        <f t="shared" si="13"/>
        <v>-1077</v>
      </c>
      <c r="G23" s="101">
        <f t="shared" si="14"/>
        <v>3.8279999935184605E-3</v>
      </c>
      <c r="K23" s="101">
        <f t="shared" si="15"/>
        <v>3.8279999935184605E-3</v>
      </c>
      <c r="O23" s="101">
        <f t="shared" ca="1" si="16"/>
        <v>-2.2490530565861033E-2</v>
      </c>
      <c r="P23" s="101">
        <f t="shared" si="17"/>
        <v>-3.2152530421684082E-2</v>
      </c>
      <c r="Q23" s="158">
        <f t="shared" si="18"/>
        <v>35937.371099999997</v>
      </c>
      <c r="R23" s="101">
        <f t="shared" si="19"/>
        <v>1.2945985689593153E-3</v>
      </c>
      <c r="S23" s="129">
        <v>1</v>
      </c>
      <c r="T23" s="101">
        <f t="shared" si="20"/>
        <v>1.2945985689593153E-3</v>
      </c>
      <c r="Z23" s="101">
        <f t="shared" si="21"/>
        <v>-1077</v>
      </c>
      <c r="AA23" s="4">
        <f t="shared" si="22"/>
        <v>9.8484738164228425E-4</v>
      </c>
      <c r="AB23" s="4">
        <f t="shared" si="23"/>
        <v>-2.9309377809807906E-2</v>
      </c>
      <c r="AC23" s="4">
        <f t="shared" si="24"/>
        <v>3.5980530415202543E-2</v>
      </c>
      <c r="AD23" s="4"/>
      <c r="AE23" s="4">
        <f t="shared" si="25"/>
        <v>8.083516774418324E-6</v>
      </c>
      <c r="AF23" s="101">
        <f t="shared" si="26"/>
        <v>3.5980530415202543E-2</v>
      </c>
      <c r="AG23" s="159"/>
      <c r="AH23" s="101">
        <f t="shared" si="27"/>
        <v>3.3137377803326366E-2</v>
      </c>
      <c r="AI23" s="101">
        <f t="shared" si="28"/>
        <v>0.85467730407138254</v>
      </c>
      <c r="AJ23" s="101">
        <f t="shared" si="29"/>
        <v>1.6493303835493304E-2</v>
      </c>
      <c r="AK23" s="101">
        <f t="shared" si="30"/>
        <v>-0.59290837241068139</v>
      </c>
      <c r="AL23" s="101">
        <f t="shared" si="31"/>
        <v>1.3304333603018415</v>
      </c>
      <c r="AM23" s="101">
        <f t="shared" si="32"/>
        <v>0.78449785862259724</v>
      </c>
      <c r="AN23" s="4">
        <f t="shared" si="33"/>
        <v>8.3048234209572858</v>
      </c>
      <c r="AO23" s="4">
        <f t="shared" si="33"/>
        <v>8.3051116793176618</v>
      </c>
      <c r="AP23" s="4">
        <f t="shared" si="33"/>
        <v>8.3061935420458628</v>
      </c>
      <c r="AQ23" s="4">
        <f t="shared" si="33"/>
        <v>8.3102325798741106</v>
      </c>
      <c r="AR23" s="4">
        <f t="shared" si="33"/>
        <v>8.3250274243172964</v>
      </c>
      <c r="AS23" s="4">
        <f t="shared" si="33"/>
        <v>8.3759117416624811</v>
      </c>
      <c r="AT23" s="4">
        <f t="shared" si="33"/>
        <v>8.5244926848468854</v>
      </c>
      <c r="AU23" s="4">
        <f t="shared" si="34"/>
        <v>8.8542081883577239</v>
      </c>
      <c r="AW23" s="101">
        <v>-5800</v>
      </c>
      <c r="AX23" s="101">
        <f t="shared" si="0"/>
        <v>1.7596975831147069E-3</v>
      </c>
      <c r="AY23" s="101">
        <f t="shared" si="1"/>
        <v>-7.0091094099493986E-3</v>
      </c>
      <c r="AZ23" s="101">
        <f t="shared" si="2"/>
        <v>8.7688069930641054E-3</v>
      </c>
      <c r="BA23" s="101">
        <f t="shared" si="3"/>
        <v>0.6112965826363026</v>
      </c>
      <c r="BB23" s="101">
        <f t="shared" si="4"/>
        <v>-0.41996499993488545</v>
      </c>
      <c r="BC23" s="101">
        <f t="shared" si="5"/>
        <v>0.88053255472488079</v>
      </c>
      <c r="BD23" s="101">
        <f t="shared" si="6"/>
        <v>0.47110586162920448</v>
      </c>
      <c r="BE23" s="101">
        <f t="shared" si="11"/>
        <v>7.8109736183721541</v>
      </c>
      <c r="BF23" s="101">
        <f t="shared" si="11"/>
        <v>7.8109736184974476</v>
      </c>
      <c r="BG23" s="101">
        <f t="shared" si="11"/>
        <v>7.8109736137237347</v>
      </c>
      <c r="BH23" s="101">
        <f t="shared" si="11"/>
        <v>7.810973795604089</v>
      </c>
      <c r="BI23" s="101">
        <f t="shared" si="11"/>
        <v>7.8109668664330023</v>
      </c>
      <c r="BJ23" s="101">
        <f t="shared" si="11"/>
        <v>7.8112316430955868</v>
      </c>
      <c r="BK23" s="101">
        <f t="shared" si="11"/>
        <v>7.9058984673999664</v>
      </c>
      <c r="BL23" s="101">
        <f t="shared" si="8"/>
        <v>8.4208671709500926</v>
      </c>
    </row>
    <row r="24" spans="1:64" ht="12.95" customHeight="1">
      <c r="A24" s="48" t="s">
        <v>265</v>
      </c>
      <c r="B24" s="45" t="s">
        <v>97</v>
      </c>
      <c r="C24" s="44">
        <v>51318.498500000002</v>
      </c>
      <c r="D24" s="44"/>
      <c r="E24" s="101">
        <f t="shared" si="12"/>
        <v>-113.99974506326177</v>
      </c>
      <c r="F24" s="101">
        <f t="shared" si="13"/>
        <v>-114</v>
      </c>
      <c r="G24" s="101">
        <f t="shared" si="14"/>
        <v>9.5999996119644493E-5</v>
      </c>
      <c r="K24" s="101">
        <f t="shared" si="15"/>
        <v>9.5999996119644493E-5</v>
      </c>
      <c r="O24" s="101">
        <f t="shared" ca="1" si="16"/>
        <v>-2.6360059760855318E-2</v>
      </c>
      <c r="P24" s="101">
        <f t="shared" si="17"/>
        <v>-3.6615316724560698E-2</v>
      </c>
      <c r="Q24" s="158">
        <f t="shared" si="18"/>
        <v>36299.998500000002</v>
      </c>
      <c r="R24" s="101">
        <f t="shared" si="19"/>
        <v>1.3477207753661042E-3</v>
      </c>
      <c r="S24" s="129">
        <v>1</v>
      </c>
      <c r="T24" s="101">
        <f t="shared" si="20"/>
        <v>1.3477207753661042E-3</v>
      </c>
      <c r="Z24" s="101">
        <f t="shared" si="21"/>
        <v>-114</v>
      </c>
      <c r="AA24" s="4">
        <f t="shared" si="22"/>
        <v>1.6890655083273143E-3</v>
      </c>
      <c r="AB24" s="4">
        <f t="shared" si="23"/>
        <v>-3.8208382236768368E-2</v>
      </c>
      <c r="AC24" s="4">
        <f t="shared" si="24"/>
        <v>3.6711316720680343E-2</v>
      </c>
      <c r="AD24" s="4"/>
      <c r="AE24" s="4">
        <f t="shared" si="25"/>
        <v>2.5378577261854854E-6</v>
      </c>
      <c r="AF24" s="101">
        <f t="shared" si="26"/>
        <v>3.6711316720680343E-2</v>
      </c>
      <c r="AG24" s="159"/>
      <c r="AH24" s="101">
        <f t="shared" si="27"/>
        <v>3.8304382232888012E-2</v>
      </c>
      <c r="AI24" s="101">
        <f t="shared" si="28"/>
        <v>0.94080097681267194</v>
      </c>
      <c r="AJ24" s="101">
        <f t="shared" si="29"/>
        <v>0.15905127085102572</v>
      </c>
      <c r="AK24" s="101">
        <f t="shared" si="30"/>
        <v>-0.60758085855325528</v>
      </c>
      <c r="AL24" s="101">
        <f t="shared" si="31"/>
        <v>1.4736689251241262</v>
      </c>
      <c r="AM24" s="101">
        <f t="shared" si="32"/>
        <v>0.90730149493108125</v>
      </c>
      <c r="AN24" s="4">
        <f t="shared" si="33"/>
        <v>8.4313177306497558</v>
      </c>
      <c r="AO24" s="4">
        <f t="shared" si="33"/>
        <v>8.4321211575762671</v>
      </c>
      <c r="AP24" s="4">
        <f t="shared" si="33"/>
        <v>8.4345251215282442</v>
      </c>
      <c r="AQ24" s="4">
        <f t="shared" si="33"/>
        <v>8.4416661153144616</v>
      </c>
      <c r="AR24" s="4">
        <f t="shared" si="33"/>
        <v>8.462442176641165</v>
      </c>
      <c r="AS24" s="4">
        <f t="shared" si="33"/>
        <v>8.5196642459466592</v>
      </c>
      <c r="AT24" s="4">
        <f t="shared" si="33"/>
        <v>8.6594700255526238</v>
      </c>
      <c r="AU24" s="4">
        <f t="shared" si="34"/>
        <v>8.9425646143080826</v>
      </c>
      <c r="AW24" s="101">
        <v>-5600</v>
      </c>
      <c r="AX24" s="101">
        <f t="shared" si="0"/>
        <v>1.547737925354415E-3</v>
      </c>
      <c r="AY24" s="101">
        <f t="shared" si="1"/>
        <v>-8.183503669199628E-3</v>
      </c>
      <c r="AZ24" s="101">
        <f t="shared" si="2"/>
        <v>9.731241594554043E-3</v>
      </c>
      <c r="BA24" s="101">
        <f t="shared" si="3"/>
        <v>0.61790020311988969</v>
      </c>
      <c r="BB24" s="101">
        <f t="shared" si="4"/>
        <v>-0.40726513440641887</v>
      </c>
      <c r="BC24" s="101">
        <f t="shared" si="5"/>
        <v>0.89448170778284231</v>
      </c>
      <c r="BD24" s="101">
        <f t="shared" si="6"/>
        <v>0.47965661519178632</v>
      </c>
      <c r="BE24" s="101">
        <f t="shared" si="11"/>
        <v>7.8289506027601465</v>
      </c>
      <c r="BF24" s="101">
        <f t="shared" si="11"/>
        <v>7.8289506028452633</v>
      </c>
      <c r="BG24" s="101">
        <f t="shared" si="11"/>
        <v>7.8289505972743605</v>
      </c>
      <c r="BH24" s="101">
        <f t="shared" si="11"/>
        <v>7.8289509618934767</v>
      </c>
      <c r="BI24" s="101">
        <f t="shared" si="11"/>
        <v>7.8289271085307401</v>
      </c>
      <c r="BJ24" s="101">
        <f t="shared" si="11"/>
        <v>7.8305386710117633</v>
      </c>
      <c r="BK24" s="101">
        <f t="shared" si="11"/>
        <v>7.9303506603019773</v>
      </c>
      <c r="BL24" s="101">
        <f t="shared" si="8"/>
        <v>8.4392174151765431</v>
      </c>
    </row>
    <row r="25" spans="1:64" ht="12.95" customHeight="1">
      <c r="A25" s="47" t="s">
        <v>124</v>
      </c>
      <c r="B25" s="45" t="s">
        <v>97</v>
      </c>
      <c r="C25" s="44">
        <v>51318.499199999998</v>
      </c>
      <c r="D25" s="44"/>
      <c r="E25" s="101">
        <f t="shared" si="12"/>
        <v>-113.99788614951306</v>
      </c>
      <c r="F25" s="101">
        <f t="shared" si="13"/>
        <v>-114</v>
      </c>
      <c r="G25" s="101">
        <f t="shared" si="14"/>
        <v>7.9599999298807234E-4</v>
      </c>
      <c r="K25" s="101">
        <f t="shared" si="15"/>
        <v>7.9599999298807234E-4</v>
      </c>
      <c r="O25" s="101">
        <f t="shared" ca="1" si="16"/>
        <v>-2.6360059760855318E-2</v>
      </c>
      <c r="P25" s="101">
        <f t="shared" si="17"/>
        <v>-3.6615316724560698E-2</v>
      </c>
      <c r="Q25" s="158">
        <f t="shared" si="18"/>
        <v>36299.999199999998</v>
      </c>
      <c r="R25" s="101">
        <f t="shared" si="19"/>
        <v>1.3996066185407441E-3</v>
      </c>
      <c r="S25" s="129">
        <v>1</v>
      </c>
      <c r="T25" s="101">
        <f t="shared" si="20"/>
        <v>1.3996066185407441E-3</v>
      </c>
      <c r="Z25" s="101">
        <f t="shared" si="21"/>
        <v>-114</v>
      </c>
      <c r="AA25" s="4">
        <f t="shared" si="22"/>
        <v>1.6890655083273143E-3</v>
      </c>
      <c r="AB25" s="4">
        <f t="shared" si="23"/>
        <v>-3.750838223989994E-2</v>
      </c>
      <c r="AC25" s="4">
        <f t="shared" si="24"/>
        <v>3.741131671754877E-2</v>
      </c>
      <c r="AD25" s="4"/>
      <c r="AE25" s="4">
        <f t="shared" si="25"/>
        <v>7.9756601468814583E-7</v>
      </c>
      <c r="AF25" s="101">
        <f t="shared" si="26"/>
        <v>3.741131671754877E-2</v>
      </c>
      <c r="AG25" s="159"/>
      <c r="AH25" s="101">
        <f t="shared" si="27"/>
        <v>3.8304382232888012E-2</v>
      </c>
      <c r="AI25" s="101">
        <f t="shared" si="28"/>
        <v>0.94080097681267194</v>
      </c>
      <c r="AJ25" s="101">
        <f t="shared" si="29"/>
        <v>0.15905127085102572</v>
      </c>
      <c r="AK25" s="101">
        <f t="shared" si="30"/>
        <v>-0.60758085855325528</v>
      </c>
      <c r="AL25" s="101">
        <f t="shared" si="31"/>
        <v>1.4736689251241262</v>
      </c>
      <c r="AM25" s="101">
        <f t="shared" si="32"/>
        <v>0.90730149493108125</v>
      </c>
      <c r="AN25" s="4">
        <f t="shared" si="33"/>
        <v>8.4313177306497558</v>
      </c>
      <c r="AO25" s="4">
        <f t="shared" si="33"/>
        <v>8.4321211575762671</v>
      </c>
      <c r="AP25" s="4">
        <f t="shared" si="33"/>
        <v>8.4345251215282442</v>
      </c>
      <c r="AQ25" s="4">
        <f t="shared" si="33"/>
        <v>8.4416661153144616</v>
      </c>
      <c r="AR25" s="4">
        <f t="shared" si="33"/>
        <v>8.462442176641165</v>
      </c>
      <c r="AS25" s="4">
        <f t="shared" si="33"/>
        <v>8.5196642459466592</v>
      </c>
      <c r="AT25" s="4">
        <f t="shared" si="33"/>
        <v>8.6594700255526238</v>
      </c>
      <c r="AU25" s="4">
        <f t="shared" si="34"/>
        <v>8.9425646143080826</v>
      </c>
      <c r="AW25" s="101">
        <v>-5400</v>
      </c>
      <c r="AX25" s="101">
        <f t="shared" si="0"/>
        <v>1.3527933602960861E-3</v>
      </c>
      <c r="AY25" s="101">
        <f t="shared" si="1"/>
        <v>-9.3481988973450145E-3</v>
      </c>
      <c r="AZ25" s="101">
        <f t="shared" si="2"/>
        <v>1.0700992257641101E-2</v>
      </c>
      <c r="BA25" s="101">
        <f t="shared" si="3"/>
        <v>0.62472569685399781</v>
      </c>
      <c r="BB25" s="101">
        <f t="shared" si="4"/>
        <v>-0.39420442361309682</v>
      </c>
      <c r="BC25" s="101">
        <f t="shared" si="5"/>
        <v>0.90873729489026867</v>
      </c>
      <c r="BD25" s="101">
        <f t="shared" si="6"/>
        <v>0.4884545316802657</v>
      </c>
      <c r="BE25" s="101">
        <f t="shared" si="11"/>
        <v>7.8471239690810668</v>
      </c>
      <c r="BF25" s="101">
        <f t="shared" si="11"/>
        <v>7.8471239690818066</v>
      </c>
      <c r="BG25" s="101">
        <f t="shared" si="11"/>
        <v>7.8471239689050698</v>
      </c>
      <c r="BH25" s="101">
        <f t="shared" si="11"/>
        <v>7.8471240111233485</v>
      </c>
      <c r="BI25" s="101">
        <f t="shared" si="11"/>
        <v>7.8471139335602063</v>
      </c>
      <c r="BJ25" s="101">
        <f t="shared" si="11"/>
        <v>7.8502201526946882</v>
      </c>
      <c r="BK25" s="101">
        <f t="shared" si="11"/>
        <v>7.9549741998426873</v>
      </c>
      <c r="BL25" s="101">
        <f t="shared" si="8"/>
        <v>8.4575676594029954</v>
      </c>
    </row>
    <row r="26" spans="1:64" ht="12.95" customHeight="1">
      <c r="A26" s="48" t="s">
        <v>265</v>
      </c>
      <c r="B26" s="45" t="s">
        <v>97</v>
      </c>
      <c r="C26" s="44">
        <v>51318.499400000001</v>
      </c>
      <c r="D26" s="44"/>
      <c r="E26" s="101">
        <f t="shared" si="12"/>
        <v>-113.99735503129087</v>
      </c>
      <c r="F26" s="101">
        <f t="shared" si="13"/>
        <v>-114</v>
      </c>
      <c r="G26" s="101">
        <f t="shared" si="14"/>
        <v>9.9599999521160498E-4</v>
      </c>
      <c r="K26" s="101">
        <f t="shared" si="15"/>
        <v>9.9599999521160498E-4</v>
      </c>
      <c r="O26" s="101">
        <f t="shared" ca="1" si="16"/>
        <v>-2.6360059760855318E-2</v>
      </c>
      <c r="P26" s="101">
        <f t="shared" si="17"/>
        <v>-3.6615316724560698E-2</v>
      </c>
      <c r="Q26" s="158">
        <f t="shared" si="18"/>
        <v>36299.999400000001</v>
      </c>
      <c r="R26" s="101">
        <f t="shared" si="19"/>
        <v>1.4146111453950236E-3</v>
      </c>
      <c r="S26" s="129">
        <v>1</v>
      </c>
      <c r="T26" s="101">
        <f t="shared" si="20"/>
        <v>1.4146111453950236E-3</v>
      </c>
      <c r="Z26" s="101">
        <f t="shared" si="21"/>
        <v>-114</v>
      </c>
      <c r="AA26" s="4">
        <f t="shared" si="22"/>
        <v>1.6890655083273143E-3</v>
      </c>
      <c r="AB26" s="4">
        <f t="shared" si="23"/>
        <v>-3.7308382237676407E-2</v>
      </c>
      <c r="AC26" s="4">
        <f t="shared" si="24"/>
        <v>3.7611316719772303E-2</v>
      </c>
      <c r="AD26" s="4"/>
      <c r="AE26" s="4">
        <f t="shared" si="25"/>
        <v>4.8033980547034147E-7</v>
      </c>
      <c r="AF26" s="101">
        <f t="shared" si="26"/>
        <v>3.7611316719772303E-2</v>
      </c>
      <c r="AG26" s="159"/>
      <c r="AH26" s="101">
        <f t="shared" si="27"/>
        <v>3.8304382232888012E-2</v>
      </c>
      <c r="AI26" s="101">
        <f t="shared" si="28"/>
        <v>0.94080097681267194</v>
      </c>
      <c r="AJ26" s="101">
        <f t="shared" si="29"/>
        <v>0.15905127085102572</v>
      </c>
      <c r="AK26" s="101">
        <f t="shared" si="30"/>
        <v>-0.60758085855325528</v>
      </c>
      <c r="AL26" s="101">
        <f t="shared" si="31"/>
        <v>1.4736689251241262</v>
      </c>
      <c r="AM26" s="101">
        <f t="shared" si="32"/>
        <v>0.90730149493108125</v>
      </c>
      <c r="AN26" s="4">
        <f t="shared" si="33"/>
        <v>8.4313177306497558</v>
      </c>
      <c r="AO26" s="4">
        <f t="shared" si="33"/>
        <v>8.4321211575762671</v>
      </c>
      <c r="AP26" s="4">
        <f t="shared" si="33"/>
        <v>8.4345251215282442</v>
      </c>
      <c r="AQ26" s="4">
        <f t="shared" si="33"/>
        <v>8.4416661153144616</v>
      </c>
      <c r="AR26" s="4">
        <f t="shared" si="33"/>
        <v>8.462442176641165</v>
      </c>
      <c r="AS26" s="4">
        <f t="shared" si="33"/>
        <v>8.5196642459466592</v>
      </c>
      <c r="AT26" s="4">
        <f t="shared" si="33"/>
        <v>8.6594700255526238</v>
      </c>
      <c r="AU26" s="4">
        <f t="shared" si="34"/>
        <v>8.9425646143080826</v>
      </c>
      <c r="AW26" s="101">
        <v>-5200</v>
      </c>
      <c r="AX26" s="101">
        <f t="shared" si="0"/>
        <v>1.1747864865617498E-3</v>
      </c>
      <c r="AY26" s="101">
        <f t="shared" si="1"/>
        <v>-1.050319509438555E-2</v>
      </c>
      <c r="AZ26" s="101">
        <f t="shared" si="2"/>
        <v>1.1677981580947299E-2</v>
      </c>
      <c r="BA26" s="101">
        <f t="shared" si="3"/>
        <v>0.63178338709751092</v>
      </c>
      <c r="BB26" s="101">
        <f t="shared" si="4"/>
        <v>-0.38076745562841419</v>
      </c>
      <c r="BC26" s="101">
        <f t="shared" si="5"/>
        <v>0.9233131766975029</v>
      </c>
      <c r="BD26" s="101">
        <f t="shared" si="6"/>
        <v>0.49751369604082424</v>
      </c>
      <c r="BE26" s="101">
        <f t="shared" si="11"/>
        <v>7.8655003568221478</v>
      </c>
      <c r="BF26" s="101">
        <f t="shared" si="11"/>
        <v>7.8655003568361916</v>
      </c>
      <c r="BG26" s="101">
        <f t="shared" si="11"/>
        <v>7.8655003588334065</v>
      </c>
      <c r="BH26" s="101">
        <f t="shared" si="11"/>
        <v>7.8655006428664676</v>
      </c>
      <c r="BI26" s="101">
        <f t="shared" si="11"/>
        <v>7.8655409654298047</v>
      </c>
      <c r="BJ26" s="101">
        <f t="shared" si="11"/>
        <v>7.8702828139463108</v>
      </c>
      <c r="BK26" s="101">
        <f t="shared" si="11"/>
        <v>7.9797669736654564</v>
      </c>
      <c r="BL26" s="101">
        <f t="shared" si="8"/>
        <v>8.4759179036294459</v>
      </c>
    </row>
    <row r="27" spans="1:64" ht="12.95" customHeight="1">
      <c r="A27" s="44" t="s">
        <v>99</v>
      </c>
      <c r="B27" s="45" t="s">
        <v>97</v>
      </c>
      <c r="C27" s="44">
        <v>51361.426700000004</v>
      </c>
      <c r="D27" s="44">
        <v>2.9999999999999997E-4</v>
      </c>
      <c r="E27" s="101">
        <f t="shared" si="12"/>
        <v>0</v>
      </c>
      <c r="F27" s="101">
        <f t="shared" si="13"/>
        <v>0</v>
      </c>
      <c r="G27" s="101">
        <f t="shared" si="14"/>
        <v>0</v>
      </c>
      <c r="J27" s="101">
        <f t="shared" ref="J27:J37" si="35">G27</f>
        <v>0</v>
      </c>
      <c r="P27" s="101">
        <f t="shared" si="17"/>
        <v>-3.7128736299638067E-2</v>
      </c>
      <c r="Q27" s="158">
        <f t="shared" si="18"/>
        <v>36342.926700000004</v>
      </c>
      <c r="R27" s="101">
        <f t="shared" si="19"/>
        <v>1.3785430592080615E-3</v>
      </c>
      <c r="S27" s="129">
        <v>1</v>
      </c>
      <c r="T27" s="101">
        <f t="shared" si="20"/>
        <v>1.3785430592080615E-3</v>
      </c>
      <c r="Z27" s="101">
        <f t="shared" si="21"/>
        <v>0</v>
      </c>
      <c r="AA27" s="4">
        <f t="shared" si="22"/>
        <v>1.7810075284436094E-3</v>
      </c>
      <c r="AB27" s="4">
        <f t="shared" si="23"/>
        <v>-3.8909743828081676E-2</v>
      </c>
      <c r="AC27" s="4">
        <f t="shared" si="24"/>
        <v>3.7128736299638067E-2</v>
      </c>
      <c r="AD27" s="4"/>
      <c r="AE27" s="4">
        <f t="shared" si="25"/>
        <v>3.1719878163728141E-6</v>
      </c>
      <c r="AF27" s="101">
        <f t="shared" si="26"/>
        <v>3.7128736299638067E-2</v>
      </c>
      <c r="AG27" s="159"/>
      <c r="AH27" s="101">
        <f t="shared" si="27"/>
        <v>3.8909743828081676E-2</v>
      </c>
      <c r="AI27" s="101">
        <f t="shared" si="28"/>
        <v>0.95230955366212122</v>
      </c>
      <c r="AJ27" s="101">
        <f t="shared" si="29"/>
        <v>0.17770607933254923</v>
      </c>
      <c r="AK27" s="101">
        <f t="shared" si="30"/>
        <v>-0.60859234743359902</v>
      </c>
      <c r="AL27" s="101">
        <f t="shared" si="31"/>
        <v>1.4925942447918872</v>
      </c>
      <c r="AM27" s="101">
        <f t="shared" si="32"/>
        <v>0.92470370434246829</v>
      </c>
      <c r="AN27" s="4">
        <f t="shared" si="33"/>
        <v>8.4471540830730625</v>
      </c>
      <c r="AO27" s="4">
        <f t="shared" si="33"/>
        <v>8.4480450180723885</v>
      </c>
      <c r="AP27" s="4">
        <f t="shared" si="33"/>
        <v>8.4506474181982139</v>
      </c>
      <c r="AQ27" s="4">
        <f t="shared" si="33"/>
        <v>8.4581925632968407</v>
      </c>
      <c r="AR27" s="4">
        <f t="shared" si="33"/>
        <v>8.4796176477747309</v>
      </c>
      <c r="AS27" s="4">
        <f t="shared" si="33"/>
        <v>8.5372806543710311</v>
      </c>
      <c r="AT27" s="4">
        <f t="shared" si="33"/>
        <v>8.6756021214787449</v>
      </c>
      <c r="AU27" s="4">
        <f t="shared" si="34"/>
        <v>8.9530242535171602</v>
      </c>
      <c r="AW27" s="101">
        <v>-5000</v>
      </c>
      <c r="AX27" s="101">
        <f t="shared" si="0"/>
        <v>1.0136293347040651E-3</v>
      </c>
      <c r="AY27" s="101">
        <f t="shared" si="1"/>
        <v>-1.164849226032124E-2</v>
      </c>
      <c r="AZ27" s="101">
        <f t="shared" si="2"/>
        <v>1.2662121595025305E-2</v>
      </c>
      <c r="BA27" s="101">
        <f t="shared" si="3"/>
        <v>0.63908422132542664</v>
      </c>
      <c r="BB27" s="101">
        <f t="shared" si="4"/>
        <v>-0.36693797774690784</v>
      </c>
      <c r="BC27" s="101">
        <f t="shared" si="5"/>
        <v>0.93822406200576791</v>
      </c>
      <c r="BD27" s="101">
        <f t="shared" si="6"/>
        <v>0.50684930943456907</v>
      </c>
      <c r="BE27" s="101">
        <f t="shared" si="11"/>
        <v>7.8840867164786239</v>
      </c>
      <c r="BF27" s="101">
        <f t="shared" si="11"/>
        <v>7.8840867173063742</v>
      </c>
      <c r="BG27" s="101">
        <f t="shared" si="11"/>
        <v>7.884086762353725</v>
      </c>
      <c r="BH27" s="101">
        <f t="shared" si="11"/>
        <v>7.8840892137915146</v>
      </c>
      <c r="BI27" s="101">
        <f t="shared" si="11"/>
        <v>7.8842223193420189</v>
      </c>
      <c r="BJ27" s="101">
        <f t="shared" si="11"/>
        <v>7.8907330362311301</v>
      </c>
      <c r="BK27" s="101">
        <f t="shared" si="11"/>
        <v>8.0047268124287445</v>
      </c>
      <c r="BL27" s="101">
        <f t="shared" si="8"/>
        <v>8.4942681478558963</v>
      </c>
    </row>
    <row r="28" spans="1:64" ht="12.95" customHeight="1">
      <c r="A28" s="44" t="s">
        <v>99</v>
      </c>
      <c r="B28" s="45" t="s">
        <v>97</v>
      </c>
      <c r="C28" s="44">
        <v>51361.426800000001</v>
      </c>
      <c r="D28" s="44">
        <v>2.0000000000000001E-4</v>
      </c>
      <c r="E28" s="101">
        <f t="shared" si="12"/>
        <v>2.6555910143770384E-4</v>
      </c>
      <c r="F28" s="101">
        <f t="shared" si="13"/>
        <v>0</v>
      </c>
      <c r="G28" s="101">
        <f t="shared" si="14"/>
        <v>9.9999997473787516E-5</v>
      </c>
      <c r="J28" s="101">
        <f t="shared" si="35"/>
        <v>9.9999997473787516E-5</v>
      </c>
      <c r="P28" s="101">
        <f t="shared" si="17"/>
        <v>-3.7128736299638067E-2</v>
      </c>
      <c r="Q28" s="158">
        <f t="shared" si="18"/>
        <v>36342.926800000001</v>
      </c>
      <c r="R28" s="101">
        <f t="shared" si="19"/>
        <v>1.3859788062798937E-3</v>
      </c>
      <c r="S28" s="129">
        <v>1</v>
      </c>
      <c r="T28" s="101">
        <f t="shared" si="20"/>
        <v>1.3859788062798937E-3</v>
      </c>
      <c r="Z28" s="101">
        <f t="shared" si="21"/>
        <v>0</v>
      </c>
      <c r="AA28" s="4">
        <f t="shared" si="22"/>
        <v>1.7810075284436094E-3</v>
      </c>
      <c r="AB28" s="4">
        <f t="shared" si="23"/>
        <v>-3.8809743830607889E-2</v>
      </c>
      <c r="AC28" s="4">
        <f t="shared" si="24"/>
        <v>3.7228736297111854E-2</v>
      </c>
      <c r="AD28" s="4"/>
      <c r="AE28" s="4">
        <f t="shared" si="25"/>
        <v>2.8257863191772566E-6</v>
      </c>
      <c r="AF28" s="101">
        <f t="shared" si="26"/>
        <v>3.7228736297111854E-2</v>
      </c>
      <c r="AG28" s="159"/>
      <c r="AH28" s="101">
        <f t="shared" si="27"/>
        <v>3.8909743828081676E-2</v>
      </c>
      <c r="AI28" s="101">
        <f t="shared" si="28"/>
        <v>0.95230955366212122</v>
      </c>
      <c r="AJ28" s="101">
        <f t="shared" si="29"/>
        <v>0.17770607933254923</v>
      </c>
      <c r="AK28" s="101">
        <f t="shared" si="30"/>
        <v>-0.60859234743359902</v>
      </c>
      <c r="AL28" s="101">
        <f t="shared" si="31"/>
        <v>1.4925942447918872</v>
      </c>
      <c r="AM28" s="101">
        <f t="shared" si="32"/>
        <v>0.92470370434246829</v>
      </c>
      <c r="AN28" s="4">
        <f t="shared" si="33"/>
        <v>8.4471540830730625</v>
      </c>
      <c r="AO28" s="4">
        <f t="shared" si="33"/>
        <v>8.4480450180723885</v>
      </c>
      <c r="AP28" s="4">
        <f t="shared" si="33"/>
        <v>8.4506474181982139</v>
      </c>
      <c r="AQ28" s="4">
        <f t="shared" si="33"/>
        <v>8.4581925632968407</v>
      </c>
      <c r="AR28" s="4">
        <f t="shared" si="33"/>
        <v>8.4796176477747309</v>
      </c>
      <c r="AS28" s="4">
        <f t="shared" si="33"/>
        <v>8.5372806543710311</v>
      </c>
      <c r="AT28" s="4">
        <f t="shared" si="33"/>
        <v>8.6756021214787449</v>
      </c>
      <c r="AU28" s="4">
        <f t="shared" si="34"/>
        <v>8.9530242535171602</v>
      </c>
      <c r="AW28" s="101">
        <v>-4800</v>
      </c>
      <c r="AX28" s="101">
        <f t="shared" si="0"/>
        <v>8.6922226857727089E-4</v>
      </c>
      <c r="AY28" s="101">
        <f t="shared" si="1"/>
        <v>-1.2784090395152081E-2</v>
      </c>
      <c r="AZ28" s="101">
        <f t="shared" si="2"/>
        <v>1.3653312663729352E-2</v>
      </c>
      <c r="BA28" s="101">
        <f t="shared" si="3"/>
        <v>0.64663981470737597</v>
      </c>
      <c r="BB28" s="101">
        <f t="shared" si="4"/>
        <v>-0.35269884647389699</v>
      </c>
      <c r="BC28" s="101">
        <f t="shared" si="5"/>
        <v>0.95348557324535699</v>
      </c>
      <c r="BD28" s="101">
        <f t="shared" si="6"/>
        <v>0.51647780381344832</v>
      </c>
      <c r="BE28" s="101">
        <f t="shared" si="11"/>
        <v>7.9028903285850429</v>
      </c>
      <c r="BF28" s="101">
        <f t="shared" si="11"/>
        <v>7.9028903358857709</v>
      </c>
      <c r="BG28" s="101">
        <f t="shared" si="11"/>
        <v>7.9028905805082212</v>
      </c>
      <c r="BH28" s="101">
        <f t="shared" si="11"/>
        <v>7.9028987762635303</v>
      </c>
      <c r="BI28" s="101">
        <f t="shared" si="11"/>
        <v>7.9031725757019142</v>
      </c>
      <c r="BJ28" s="101">
        <f t="shared" si="11"/>
        <v>7.9115768355677787</v>
      </c>
      <c r="BK28" s="101">
        <f t="shared" si="11"/>
        <v>8.0298514905365668</v>
      </c>
      <c r="BL28" s="101">
        <f t="shared" si="8"/>
        <v>8.5126183920823468</v>
      </c>
    </row>
    <row r="29" spans="1:64" ht="12.95" customHeight="1">
      <c r="A29" s="44" t="s">
        <v>99</v>
      </c>
      <c r="B29" s="45" t="s">
        <v>100</v>
      </c>
      <c r="C29" s="44">
        <v>51368.395700000001</v>
      </c>
      <c r="D29" s="44">
        <v>4.0000000000000002E-4</v>
      </c>
      <c r="E29" s="101">
        <f t="shared" si="12"/>
        <v>18.506814246707922</v>
      </c>
      <c r="F29" s="101">
        <f t="shared" si="13"/>
        <v>18.5</v>
      </c>
      <c r="G29" s="101">
        <f t="shared" si="14"/>
        <v>2.5659999955678359E-3</v>
      </c>
      <c r="J29" s="101">
        <f t="shared" si="35"/>
        <v>2.5659999955678359E-3</v>
      </c>
      <c r="P29" s="101">
        <f t="shared" si="17"/>
        <v>-3.7211757204201112E-2</v>
      </c>
      <c r="Q29" s="158">
        <f t="shared" si="18"/>
        <v>36349.895700000001</v>
      </c>
      <c r="R29" s="101">
        <f t="shared" si="19"/>
        <v>1.5822699678437705E-3</v>
      </c>
      <c r="S29" s="129">
        <v>1</v>
      </c>
      <c r="T29" s="101">
        <f t="shared" si="20"/>
        <v>1.5822699678437705E-3</v>
      </c>
      <c r="Z29" s="101">
        <f t="shared" si="21"/>
        <v>18.5</v>
      </c>
      <c r="AA29" s="4">
        <f t="shared" si="22"/>
        <v>1.7960184941370888E-3</v>
      </c>
      <c r="AB29" s="4">
        <f t="shared" si="23"/>
        <v>-3.6441775702770365E-2</v>
      </c>
      <c r="AC29" s="4">
        <f t="shared" si="24"/>
        <v>3.9777757199768948E-2</v>
      </c>
      <c r="AD29" s="4"/>
      <c r="AE29" s="4">
        <f t="shared" si="25"/>
        <v>5.9287151254554752E-7</v>
      </c>
      <c r="AF29" s="101">
        <f t="shared" si="26"/>
        <v>3.9777757199768948E-2</v>
      </c>
      <c r="AG29" s="159"/>
      <c r="AH29" s="101">
        <f t="shared" si="27"/>
        <v>3.9007775698338201E-2</v>
      </c>
      <c r="AI29" s="101">
        <f t="shared" si="28"/>
        <v>0.95420590446190201</v>
      </c>
      <c r="AJ29" s="101">
        <f t="shared" si="29"/>
        <v>0.18077120998399515</v>
      </c>
      <c r="AK29" s="101">
        <f t="shared" si="30"/>
        <v>-0.60873797716299261</v>
      </c>
      <c r="AL29" s="101">
        <f t="shared" si="31"/>
        <v>1.4957098317899156</v>
      </c>
      <c r="AM29" s="101">
        <f t="shared" si="32"/>
        <v>0.9275977022785894</v>
      </c>
      <c r="AN29" s="4">
        <f t="shared" si="33"/>
        <v>8.4497427819518087</v>
      </c>
      <c r="AO29" s="4">
        <f t="shared" si="33"/>
        <v>8.4506484860665907</v>
      </c>
      <c r="AP29" s="4">
        <f t="shared" si="33"/>
        <v>8.4532838421682648</v>
      </c>
      <c r="AQ29" s="4">
        <f t="shared" si="33"/>
        <v>8.4608948950457705</v>
      </c>
      <c r="AR29" s="4">
        <f t="shared" si="33"/>
        <v>8.4824232702075602</v>
      </c>
      <c r="AS29" s="4">
        <f t="shared" si="33"/>
        <v>8.5401510002987919</v>
      </c>
      <c r="AT29" s="4">
        <f t="shared" si="33"/>
        <v>8.678222928038636</v>
      </c>
      <c r="AU29" s="4">
        <f t="shared" si="34"/>
        <v>8.9547216511081071</v>
      </c>
      <c r="AW29" s="101">
        <v>-4600</v>
      </c>
      <c r="AX29" s="101">
        <f t="shared" si="0"/>
        <v>7.4145278241265038E-4</v>
      </c>
      <c r="AY29" s="101">
        <f t="shared" si="1"/>
        <v>-1.3909989498878077E-2</v>
      </c>
      <c r="AZ29" s="101">
        <f t="shared" si="2"/>
        <v>1.4651442281290727E-2</v>
      </c>
      <c r="BA29" s="101">
        <f t="shared" si="3"/>
        <v>0.65446249679829926</v>
      </c>
      <c r="BB29" s="101">
        <f t="shared" si="4"/>
        <v>-0.33803197488831738</v>
      </c>
      <c r="BC29" s="101">
        <f t="shared" si="5"/>
        <v>0.96911431813742888</v>
      </c>
      <c r="BD29" s="101">
        <f t="shared" si="6"/>
        <v>0.52641697110206254</v>
      </c>
      <c r="BE29" s="101">
        <f t="shared" si="11"/>
        <v>7.9219188243928258</v>
      </c>
      <c r="BF29" s="101">
        <f t="shared" si="11"/>
        <v>7.9219188578032966</v>
      </c>
      <c r="BG29" s="101">
        <f t="shared" si="11"/>
        <v>7.9219196640176639</v>
      </c>
      <c r="BH29" s="101">
        <f t="shared" si="11"/>
        <v>7.9219391155503933</v>
      </c>
      <c r="BI29" s="101">
        <f t="shared" si="11"/>
        <v>7.9224067491263925</v>
      </c>
      <c r="BJ29" s="101">
        <f t="shared" si="11"/>
        <v>7.9328198416658608</v>
      </c>
      <c r="BK29" s="101">
        <f t="shared" si="11"/>
        <v>8.0551387268879004</v>
      </c>
      <c r="BL29" s="101">
        <f t="shared" si="8"/>
        <v>8.5309686363087973</v>
      </c>
    </row>
    <row r="30" spans="1:64" ht="12.95" customHeight="1">
      <c r="A30" s="44" t="s">
        <v>99</v>
      </c>
      <c r="B30" s="45" t="s">
        <v>100</v>
      </c>
      <c r="C30" s="44">
        <v>51368.395799999998</v>
      </c>
      <c r="D30" s="44">
        <v>4.0000000000000002E-4</v>
      </c>
      <c r="E30" s="101">
        <f t="shared" si="12"/>
        <v>18.507079805809362</v>
      </c>
      <c r="F30" s="101">
        <f t="shared" si="13"/>
        <v>18.5</v>
      </c>
      <c r="G30" s="101">
        <f t="shared" si="14"/>
        <v>2.6659999930416234E-3</v>
      </c>
      <c r="J30" s="101">
        <f t="shared" si="35"/>
        <v>2.6659999930416234E-3</v>
      </c>
      <c r="P30" s="101">
        <f t="shared" si="17"/>
        <v>-3.7211757204201112E-2</v>
      </c>
      <c r="Q30" s="158">
        <f t="shared" si="18"/>
        <v>36349.895799999998</v>
      </c>
      <c r="R30" s="101">
        <f t="shared" si="19"/>
        <v>1.5902355190822448E-3</v>
      </c>
      <c r="S30" s="129">
        <v>1</v>
      </c>
      <c r="T30" s="101">
        <f t="shared" si="20"/>
        <v>1.5902355190822448E-3</v>
      </c>
      <c r="Z30" s="101">
        <f t="shared" si="21"/>
        <v>18.5</v>
      </c>
      <c r="AA30" s="4">
        <f t="shared" si="22"/>
        <v>1.7960184941370888E-3</v>
      </c>
      <c r="AB30" s="4">
        <f t="shared" si="23"/>
        <v>-3.6341775705296578E-2</v>
      </c>
      <c r="AC30" s="4">
        <f t="shared" si="24"/>
        <v>3.9877757197242736E-2</v>
      </c>
      <c r="AD30" s="4"/>
      <c r="AE30" s="4">
        <f t="shared" si="25"/>
        <v>7.5686780843618069E-7</v>
      </c>
      <c r="AF30" s="101">
        <f t="shared" si="26"/>
        <v>3.9877757197242736E-2</v>
      </c>
      <c r="AG30" s="159"/>
      <c r="AH30" s="101">
        <f t="shared" si="27"/>
        <v>3.9007775698338201E-2</v>
      </c>
      <c r="AI30" s="101">
        <f t="shared" si="28"/>
        <v>0.95420590446190201</v>
      </c>
      <c r="AJ30" s="101">
        <f t="shared" si="29"/>
        <v>0.18077120998399515</v>
      </c>
      <c r="AK30" s="101">
        <f t="shared" si="30"/>
        <v>-0.60873797716299261</v>
      </c>
      <c r="AL30" s="101">
        <f t="shared" si="31"/>
        <v>1.4957098317899156</v>
      </c>
      <c r="AM30" s="101">
        <f t="shared" si="32"/>
        <v>0.9275977022785894</v>
      </c>
      <c r="AN30" s="4">
        <f t="shared" si="33"/>
        <v>8.4497427819518087</v>
      </c>
      <c r="AO30" s="4">
        <f t="shared" si="33"/>
        <v>8.4506484860665907</v>
      </c>
      <c r="AP30" s="4">
        <f t="shared" si="33"/>
        <v>8.4532838421682648</v>
      </c>
      <c r="AQ30" s="4">
        <f t="shared" si="33"/>
        <v>8.4608948950457705</v>
      </c>
      <c r="AR30" s="4">
        <f t="shared" si="33"/>
        <v>8.4824232702075602</v>
      </c>
      <c r="AS30" s="4">
        <f t="shared" si="33"/>
        <v>8.5401510002987919</v>
      </c>
      <c r="AT30" s="4">
        <f t="shared" si="33"/>
        <v>8.678222928038636</v>
      </c>
      <c r="AU30" s="4">
        <f t="shared" si="34"/>
        <v>8.9547216511081071</v>
      </c>
      <c r="AW30" s="101">
        <v>-4400</v>
      </c>
      <c r="AX30" s="101">
        <f t="shared" si="0"/>
        <v>6.301941865629844E-4</v>
      </c>
      <c r="AY30" s="101">
        <f t="shared" si="1"/>
        <v>-1.5026189571499222E-2</v>
      </c>
      <c r="AZ30" s="101">
        <f t="shared" si="2"/>
        <v>1.5656383758062206E-2</v>
      </c>
      <c r="BA30" s="101">
        <f t="shared" si="3"/>
        <v>0.66256536167959912</v>
      </c>
      <c r="BB30" s="101">
        <f t="shared" si="4"/>
        <v>-0.32291827733967049</v>
      </c>
      <c r="BC30" s="101">
        <f t="shared" si="5"/>
        <v>0.98512796828752036</v>
      </c>
      <c r="BD30" s="101">
        <f t="shared" si="6"/>
        <v>0.5366861092603249</v>
      </c>
      <c r="BE30" s="101">
        <f t="shared" si="11"/>
        <v>7.9411802084463474</v>
      </c>
      <c r="BF30" s="101">
        <f t="shared" si="11"/>
        <v>7.9411803170766557</v>
      </c>
      <c r="BG30" s="101">
        <f t="shared" si="11"/>
        <v>7.9411823603699023</v>
      </c>
      <c r="BH30" s="101">
        <f t="shared" si="11"/>
        <v>7.9412207850160721</v>
      </c>
      <c r="BI30" s="101">
        <f t="shared" si="11"/>
        <v>7.9419402523191369</v>
      </c>
      <c r="BJ30" s="101">
        <f t="shared" si="11"/>
        <v>7.9544672773767182</v>
      </c>
      <c r="BK30" s="101">
        <f t="shared" si="11"/>
        <v>8.0805861856447834</v>
      </c>
      <c r="BL30" s="101">
        <f t="shared" si="8"/>
        <v>8.5493188805352478</v>
      </c>
    </row>
    <row r="31" spans="1:64" ht="12.95" customHeight="1">
      <c r="A31" s="44" t="s">
        <v>99</v>
      </c>
      <c r="B31" s="45" t="s">
        <v>100</v>
      </c>
      <c r="C31" s="44">
        <v>51368.395799999998</v>
      </c>
      <c r="D31" s="44">
        <v>4.0000000000000002E-4</v>
      </c>
      <c r="E31" s="101">
        <f t="shared" si="12"/>
        <v>18.507079805809362</v>
      </c>
      <c r="F31" s="101">
        <f t="shared" si="13"/>
        <v>18.5</v>
      </c>
      <c r="G31" s="101">
        <f t="shared" si="14"/>
        <v>2.6659999930416234E-3</v>
      </c>
      <c r="J31" s="101">
        <f t="shared" si="35"/>
        <v>2.6659999930416234E-3</v>
      </c>
      <c r="P31" s="101">
        <f t="shared" si="17"/>
        <v>-3.7211757204201112E-2</v>
      </c>
      <c r="Q31" s="158">
        <f t="shared" si="18"/>
        <v>36349.895799999998</v>
      </c>
      <c r="R31" s="101">
        <f t="shared" si="19"/>
        <v>1.5902355190822448E-3</v>
      </c>
      <c r="S31" s="129">
        <v>1</v>
      </c>
      <c r="T31" s="101">
        <f t="shared" si="20"/>
        <v>1.5902355190822448E-3</v>
      </c>
      <c r="Z31" s="101">
        <f t="shared" si="21"/>
        <v>18.5</v>
      </c>
      <c r="AA31" s="4">
        <f t="shared" si="22"/>
        <v>1.7960184941370888E-3</v>
      </c>
      <c r="AB31" s="4">
        <f t="shared" si="23"/>
        <v>-3.6341775705296578E-2</v>
      </c>
      <c r="AC31" s="4">
        <f t="shared" si="24"/>
        <v>3.9877757197242736E-2</v>
      </c>
      <c r="AD31" s="4"/>
      <c r="AE31" s="4">
        <f t="shared" si="25"/>
        <v>7.5686780843618069E-7</v>
      </c>
      <c r="AF31" s="101">
        <f t="shared" si="26"/>
        <v>3.9877757197242736E-2</v>
      </c>
      <c r="AG31" s="159"/>
      <c r="AH31" s="101">
        <f t="shared" si="27"/>
        <v>3.9007775698338201E-2</v>
      </c>
      <c r="AI31" s="101">
        <f t="shared" si="28"/>
        <v>0.95420590446190201</v>
      </c>
      <c r="AJ31" s="101">
        <f t="shared" si="29"/>
        <v>0.18077120998399515</v>
      </c>
      <c r="AK31" s="101">
        <f t="shared" si="30"/>
        <v>-0.60873797716299261</v>
      </c>
      <c r="AL31" s="101">
        <f t="shared" si="31"/>
        <v>1.4957098317899156</v>
      </c>
      <c r="AM31" s="101">
        <f t="shared" si="32"/>
        <v>0.9275977022785894</v>
      </c>
      <c r="AN31" s="4">
        <f t="shared" ref="AN31:AT40" si="36">$AU31+$AB$7*SIN(AO31)</f>
        <v>8.4497427819518087</v>
      </c>
      <c r="AO31" s="4">
        <f t="shared" si="36"/>
        <v>8.4506484860665907</v>
      </c>
      <c r="AP31" s="4">
        <f t="shared" si="36"/>
        <v>8.4532838421682648</v>
      </c>
      <c r="AQ31" s="4">
        <f t="shared" si="36"/>
        <v>8.4608948950457705</v>
      </c>
      <c r="AR31" s="4">
        <f t="shared" si="36"/>
        <v>8.4824232702075602</v>
      </c>
      <c r="AS31" s="4">
        <f t="shared" si="36"/>
        <v>8.5401510002987919</v>
      </c>
      <c r="AT31" s="4">
        <f t="shared" si="36"/>
        <v>8.678222928038636</v>
      </c>
      <c r="AU31" s="4">
        <f t="shared" si="34"/>
        <v>8.9547216511081071</v>
      </c>
      <c r="AW31" s="101">
        <v>-4200</v>
      </c>
      <c r="AX31" s="101">
        <f t="shared" si="0"/>
        <v>5.3530417361233318E-4</v>
      </c>
      <c r="AY31" s="101">
        <f t="shared" si="1"/>
        <v>-1.6132690613015525E-2</v>
      </c>
      <c r="AZ31" s="101">
        <f t="shared" si="2"/>
        <v>1.6667994786627859E-2</v>
      </c>
      <c r="BA31" s="101">
        <f t="shared" si="3"/>
        <v>0.67096232179701276</v>
      </c>
      <c r="BB31" s="101">
        <f t="shared" si="4"/>
        <v>-0.30733761148101352</v>
      </c>
      <c r="BC31" s="101">
        <f t="shared" si="5"/>
        <v>1.0015453455570931</v>
      </c>
      <c r="BD31" s="101">
        <f t="shared" si="6"/>
        <v>0.5473061879133253</v>
      </c>
      <c r="BE31" s="101">
        <f t="shared" si="11"/>
        <v>7.9606828833385226</v>
      </c>
      <c r="BF31" s="101">
        <f t="shared" si="11"/>
        <v>7.9606831690660576</v>
      </c>
      <c r="BG31" s="101">
        <f t="shared" si="11"/>
        <v>7.9606875638861263</v>
      </c>
      <c r="BH31" s="101">
        <f t="shared" si="11"/>
        <v>7.9607551386011206</v>
      </c>
      <c r="BI31" s="101">
        <f t="shared" si="11"/>
        <v>7.9617888545995177</v>
      </c>
      <c r="BJ31" s="101">
        <f t="shared" si="11"/>
        <v>7.9765239385279383</v>
      </c>
      <c r="BK31" s="101">
        <f t="shared" si="11"/>
        <v>8.1061914770188448</v>
      </c>
      <c r="BL31" s="101">
        <f t="shared" si="8"/>
        <v>8.5676691247616983</v>
      </c>
    </row>
    <row r="32" spans="1:64" ht="12.95" customHeight="1">
      <c r="A32" s="44" t="s">
        <v>99</v>
      </c>
      <c r="B32" s="45" t="s">
        <v>97</v>
      </c>
      <c r="C32" s="44">
        <v>51370.465199999999</v>
      </c>
      <c r="D32" s="44">
        <v>5.9999999999999995E-4</v>
      </c>
      <c r="E32" s="101">
        <f t="shared" si="12"/>
        <v>24.002559989789546</v>
      </c>
      <c r="F32" s="101">
        <f t="shared" si="13"/>
        <v>24</v>
      </c>
      <c r="G32" s="101">
        <f t="shared" si="14"/>
        <v>9.6399999165441841E-4</v>
      </c>
      <c r="J32" s="101">
        <f t="shared" si="35"/>
        <v>9.6399999165441841E-4</v>
      </c>
      <c r="P32" s="101">
        <f t="shared" si="17"/>
        <v>-3.7236423091345561E-2</v>
      </c>
      <c r="Q32" s="158">
        <f t="shared" si="18"/>
        <v>36351.965199999999</v>
      </c>
      <c r="R32" s="101">
        <f t="shared" si="19"/>
        <v>1.4592723237201975E-3</v>
      </c>
      <c r="S32" s="129">
        <v>1</v>
      </c>
      <c r="T32" s="101">
        <f t="shared" si="20"/>
        <v>1.4592723237201975E-3</v>
      </c>
      <c r="Z32" s="101">
        <f t="shared" si="21"/>
        <v>24</v>
      </c>
      <c r="AA32" s="4">
        <f t="shared" si="22"/>
        <v>1.8004854457194727E-3</v>
      </c>
      <c r="AB32" s="4">
        <f t="shared" si="23"/>
        <v>-3.8072908545410615E-2</v>
      </c>
      <c r="AC32" s="4">
        <f t="shared" si="24"/>
        <v>3.8200423082999979E-2</v>
      </c>
      <c r="AD32" s="4"/>
      <c r="AE32" s="4">
        <f t="shared" si="25"/>
        <v>6.9970791486242011E-7</v>
      </c>
      <c r="AF32" s="101">
        <f t="shared" si="26"/>
        <v>3.8200423082999979E-2</v>
      </c>
      <c r="AG32" s="159"/>
      <c r="AH32" s="101">
        <f t="shared" si="27"/>
        <v>3.9036908537065033E-2</v>
      </c>
      <c r="AI32" s="101">
        <f t="shared" si="28"/>
        <v>0.95477124881836894</v>
      </c>
      <c r="AJ32" s="101">
        <f t="shared" si="29"/>
        <v>0.18168451513749923</v>
      </c>
      <c r="AK32" s="101">
        <f t="shared" si="30"/>
        <v>-0.60878024285713705</v>
      </c>
      <c r="AL32" s="101">
        <f t="shared" si="31"/>
        <v>1.4966385149201371</v>
      </c>
      <c r="AM32" s="101">
        <f t="shared" si="32"/>
        <v>0.92846195305194568</v>
      </c>
      <c r="AN32" s="4">
        <f t="shared" si="36"/>
        <v>8.4505134168342053</v>
      </c>
      <c r="AO32" s="4">
        <f t="shared" si="36"/>
        <v>8.451423542414231</v>
      </c>
      <c r="AP32" s="4">
        <f t="shared" si="36"/>
        <v>8.4540687357749071</v>
      </c>
      <c r="AQ32" s="4">
        <f t="shared" si="36"/>
        <v>8.4616993967201495</v>
      </c>
      <c r="AR32" s="4">
        <f t="shared" si="36"/>
        <v>8.4832583644145938</v>
      </c>
      <c r="AS32" s="4">
        <f t="shared" si="36"/>
        <v>8.5410049648137925</v>
      </c>
      <c r="AT32" s="4">
        <f t="shared" si="36"/>
        <v>8.6790022404904299</v>
      </c>
      <c r="AU32" s="4">
        <f t="shared" si="34"/>
        <v>8.9552262828243343</v>
      </c>
      <c r="AW32" s="101">
        <v>-4000</v>
      </c>
      <c r="AX32" s="101">
        <f t="shared" si="0"/>
        <v>4.5662325469229478E-4</v>
      </c>
      <c r="AY32" s="101">
        <f t="shared" si="1"/>
        <v>-1.7229492623426976E-2</v>
      </c>
      <c r="AZ32" s="101">
        <f t="shared" si="2"/>
        <v>1.7686115878119271E-2</v>
      </c>
      <c r="BA32" s="101">
        <f t="shared" si="3"/>
        <v>0.67966816574281852</v>
      </c>
      <c r="BB32" s="101">
        <f t="shared" si="4"/>
        <v>-0.29126871770105883</v>
      </c>
      <c r="BC32" s="101">
        <f t="shared" si="5"/>
        <v>1.0183865171665849</v>
      </c>
      <c r="BD32" s="101">
        <f t="shared" si="6"/>
        <v>0.55830003672840633</v>
      </c>
      <c r="BE32" s="101">
        <f t="shared" si="11"/>
        <v>7.9804356769532152</v>
      </c>
      <c r="BF32" s="101">
        <f t="shared" si="11"/>
        <v>7.9804363268912155</v>
      </c>
      <c r="BG32" s="101">
        <f t="shared" si="11"/>
        <v>7.9804447684919779</v>
      </c>
      <c r="BH32" s="101">
        <f t="shared" si="11"/>
        <v>7.9805543598070123</v>
      </c>
      <c r="BI32" s="101">
        <f t="shared" si="11"/>
        <v>7.9819686349021151</v>
      </c>
      <c r="BJ32" s="101">
        <f t="shared" si="11"/>
        <v>7.998994174212414</v>
      </c>
      <c r="BK32" s="101">
        <f t="shared" si="11"/>
        <v>8.131952158075995</v>
      </c>
      <c r="BL32" s="101">
        <f t="shared" si="8"/>
        <v>8.5860193689881488</v>
      </c>
    </row>
    <row r="33" spans="1:64" ht="12.95" customHeight="1">
      <c r="A33" s="44" t="s">
        <v>99</v>
      </c>
      <c r="B33" s="45" t="s">
        <v>97</v>
      </c>
      <c r="C33" s="44">
        <v>51370.465199999999</v>
      </c>
      <c r="D33" s="44">
        <v>5.0000000000000001E-4</v>
      </c>
      <c r="E33" s="101">
        <f t="shared" si="12"/>
        <v>24.002559989789546</v>
      </c>
      <c r="F33" s="101">
        <f t="shared" si="13"/>
        <v>24</v>
      </c>
      <c r="G33" s="101">
        <f t="shared" si="14"/>
        <v>9.6399999165441841E-4</v>
      </c>
      <c r="J33" s="101">
        <f t="shared" si="35"/>
        <v>9.6399999165441841E-4</v>
      </c>
      <c r="P33" s="101">
        <f t="shared" si="17"/>
        <v>-3.7236423091345561E-2</v>
      </c>
      <c r="Q33" s="158">
        <f t="shared" si="18"/>
        <v>36351.965199999999</v>
      </c>
      <c r="R33" s="101">
        <f t="shared" si="19"/>
        <v>1.4592723237201975E-3</v>
      </c>
      <c r="S33" s="129">
        <v>1</v>
      </c>
      <c r="T33" s="101">
        <f t="shared" si="20"/>
        <v>1.4592723237201975E-3</v>
      </c>
      <c r="Z33" s="101">
        <f t="shared" si="21"/>
        <v>24</v>
      </c>
      <c r="AA33" s="4">
        <f t="shared" si="22"/>
        <v>1.8004854457194727E-3</v>
      </c>
      <c r="AB33" s="4">
        <f t="shared" si="23"/>
        <v>-3.8072908545410615E-2</v>
      </c>
      <c r="AC33" s="4">
        <f t="shared" si="24"/>
        <v>3.8200423082999979E-2</v>
      </c>
      <c r="AD33" s="4"/>
      <c r="AE33" s="4">
        <f t="shared" si="25"/>
        <v>6.9970791486242011E-7</v>
      </c>
      <c r="AF33" s="101">
        <f t="shared" si="26"/>
        <v>3.8200423082999979E-2</v>
      </c>
      <c r="AG33" s="159"/>
      <c r="AH33" s="101">
        <f t="shared" si="27"/>
        <v>3.9036908537065033E-2</v>
      </c>
      <c r="AI33" s="101">
        <f t="shared" si="28"/>
        <v>0.95477124881836894</v>
      </c>
      <c r="AJ33" s="101">
        <f t="shared" si="29"/>
        <v>0.18168451513749923</v>
      </c>
      <c r="AK33" s="101">
        <f t="shared" si="30"/>
        <v>-0.60878024285713705</v>
      </c>
      <c r="AL33" s="101">
        <f t="shared" si="31"/>
        <v>1.4966385149201371</v>
      </c>
      <c r="AM33" s="101">
        <f t="shared" si="32"/>
        <v>0.92846195305194568</v>
      </c>
      <c r="AN33" s="4">
        <f t="shared" si="36"/>
        <v>8.4505134168342053</v>
      </c>
      <c r="AO33" s="4">
        <f t="shared" si="36"/>
        <v>8.451423542414231</v>
      </c>
      <c r="AP33" s="4">
        <f t="shared" si="36"/>
        <v>8.4540687357749071</v>
      </c>
      <c r="AQ33" s="4">
        <f t="shared" si="36"/>
        <v>8.4616993967201495</v>
      </c>
      <c r="AR33" s="4">
        <f t="shared" si="36"/>
        <v>8.4832583644145938</v>
      </c>
      <c r="AS33" s="4">
        <f t="shared" si="36"/>
        <v>8.5410049648137925</v>
      </c>
      <c r="AT33" s="4">
        <f t="shared" si="36"/>
        <v>8.6790022404904299</v>
      </c>
      <c r="AU33" s="4">
        <f t="shared" si="34"/>
        <v>8.9552262828243343</v>
      </c>
      <c r="AW33" s="101">
        <v>-3800</v>
      </c>
      <c r="AX33" s="101">
        <f t="shared" si="0"/>
        <v>3.9397305323029402E-4</v>
      </c>
      <c r="AY33" s="101">
        <f t="shared" si="1"/>
        <v>-1.8316595602733583E-2</v>
      </c>
      <c r="AZ33" s="101">
        <f t="shared" si="2"/>
        <v>1.8710568655963877E-2</v>
      </c>
      <c r="BA33" s="101">
        <f t="shared" si="3"/>
        <v>0.68869862022117823</v>
      </c>
      <c r="BB33" s="101">
        <f t="shared" si="4"/>
        <v>-0.27468915610757444</v>
      </c>
      <c r="BC33" s="101">
        <f t="shared" si="5"/>
        <v>1.0356729005986922</v>
      </c>
      <c r="BD33" s="101">
        <f t="shared" si="6"/>
        <v>0.56969256031329496</v>
      </c>
      <c r="BE33" s="101">
        <f t="shared" si="11"/>
        <v>8.0004478725235622</v>
      </c>
      <c r="BF33" s="101">
        <f t="shared" si="11"/>
        <v>8.0004492019357354</v>
      </c>
      <c r="BG33" s="101">
        <f t="shared" si="11"/>
        <v>8.0004641228113922</v>
      </c>
      <c r="BH33" s="101">
        <f t="shared" si="11"/>
        <v>8.000631486314532</v>
      </c>
      <c r="BI33" s="101">
        <f t="shared" si="11"/>
        <v>8.002495929097277</v>
      </c>
      <c r="BJ33" s="101">
        <f t="shared" si="11"/>
        <v>8.0218818676033905</v>
      </c>
      <c r="BK33" s="101">
        <f t="shared" si="11"/>
        <v>8.1578657335590172</v>
      </c>
      <c r="BL33" s="101">
        <f t="shared" si="8"/>
        <v>8.6043696132145993</v>
      </c>
    </row>
    <row r="34" spans="1:64" ht="12.95" customHeight="1">
      <c r="A34" s="44" t="s">
        <v>99</v>
      </c>
      <c r="B34" s="45" t="s">
        <v>97</v>
      </c>
      <c r="C34" s="44">
        <v>51370.465499999998</v>
      </c>
      <c r="D34" s="44">
        <v>5.9999999999999995E-4</v>
      </c>
      <c r="E34" s="101">
        <f t="shared" si="12"/>
        <v>24.003356667113181</v>
      </c>
      <c r="F34" s="101">
        <f t="shared" si="13"/>
        <v>24</v>
      </c>
      <c r="G34" s="101">
        <f t="shared" si="14"/>
        <v>1.2639999913517386E-3</v>
      </c>
      <c r="J34" s="101">
        <f t="shared" si="35"/>
        <v>1.2639999913517386E-3</v>
      </c>
      <c r="P34" s="101">
        <f t="shared" si="17"/>
        <v>-3.7236423091345561E-2</v>
      </c>
      <c r="Q34" s="158">
        <f t="shared" si="18"/>
        <v>36351.965499999998</v>
      </c>
      <c r="R34" s="101">
        <f t="shared" si="19"/>
        <v>1.4822825775466909E-3</v>
      </c>
      <c r="S34" s="129">
        <v>1</v>
      </c>
      <c r="T34" s="101">
        <f t="shared" si="20"/>
        <v>1.4822825775466909E-3</v>
      </c>
      <c r="Z34" s="101">
        <f t="shared" si="21"/>
        <v>24</v>
      </c>
      <c r="AA34" s="4">
        <f t="shared" si="22"/>
        <v>1.8004854457194727E-3</v>
      </c>
      <c r="AB34" s="4">
        <f t="shared" si="23"/>
        <v>-3.7772908545713295E-2</v>
      </c>
      <c r="AC34" s="4">
        <f t="shared" si="24"/>
        <v>3.8500423082697299E-2</v>
      </c>
      <c r="AD34" s="4"/>
      <c r="AE34" s="4">
        <f t="shared" si="25"/>
        <v>2.8781664274815417E-7</v>
      </c>
      <c r="AF34" s="101">
        <f t="shared" si="26"/>
        <v>3.8500423082697299E-2</v>
      </c>
      <c r="AG34" s="159"/>
      <c r="AH34" s="101">
        <f t="shared" si="27"/>
        <v>3.9036908537065033E-2</v>
      </c>
      <c r="AI34" s="101">
        <f t="shared" si="28"/>
        <v>0.95477124881836894</v>
      </c>
      <c r="AJ34" s="101">
        <f t="shared" si="29"/>
        <v>0.18168451513749923</v>
      </c>
      <c r="AK34" s="101">
        <f t="shared" si="30"/>
        <v>-0.60878024285713705</v>
      </c>
      <c r="AL34" s="101">
        <f t="shared" si="31"/>
        <v>1.4966385149201371</v>
      </c>
      <c r="AM34" s="101">
        <f t="shared" si="32"/>
        <v>0.92846195305194568</v>
      </c>
      <c r="AN34" s="4">
        <f t="shared" si="36"/>
        <v>8.4505134168342053</v>
      </c>
      <c r="AO34" s="4">
        <f t="shared" si="36"/>
        <v>8.451423542414231</v>
      </c>
      <c r="AP34" s="4">
        <f t="shared" si="36"/>
        <v>8.4540687357749071</v>
      </c>
      <c r="AQ34" s="4">
        <f t="shared" si="36"/>
        <v>8.4616993967201495</v>
      </c>
      <c r="AR34" s="4">
        <f t="shared" si="36"/>
        <v>8.4832583644145938</v>
      </c>
      <c r="AS34" s="4">
        <f t="shared" si="36"/>
        <v>8.5410049648137925</v>
      </c>
      <c r="AT34" s="4">
        <f t="shared" si="36"/>
        <v>8.6790022404904299</v>
      </c>
      <c r="AU34" s="4">
        <f t="shared" si="34"/>
        <v>8.9552262828243343</v>
      </c>
      <c r="AW34" s="101">
        <v>-3600</v>
      </c>
      <c r="AX34" s="101">
        <f t="shared" si="0"/>
        <v>3.4715443980564212E-4</v>
      </c>
      <c r="AY34" s="101">
        <f t="shared" si="1"/>
        <v>-1.9393999550935338E-2</v>
      </c>
      <c r="AZ34" s="101">
        <f t="shared" si="2"/>
        <v>1.974115399074098E-2</v>
      </c>
      <c r="BA34" s="101">
        <f t="shared" si="3"/>
        <v>0.69807041641153522</v>
      </c>
      <c r="BB34" s="101">
        <f t="shared" si="4"/>
        <v>-0.25757524134118293</v>
      </c>
      <c r="BC34" s="101">
        <f t="shared" si="5"/>
        <v>1.0534273794926334</v>
      </c>
      <c r="BD34" s="101">
        <f t="shared" si="6"/>
        <v>0.58151098412563684</v>
      </c>
      <c r="BE34" s="101">
        <f t="shared" ref="BE34:BK70" si="37">$BL34+$AB$7*SIN(BF34)</f>
        <v>8.0207292418501037</v>
      </c>
      <c r="BF34" s="101">
        <f t="shared" si="37"/>
        <v>8.0207317486066394</v>
      </c>
      <c r="BG34" s="101">
        <f t="shared" si="37"/>
        <v>8.0207564870736547</v>
      </c>
      <c r="BH34" s="101">
        <f t="shared" si="37"/>
        <v>8.0210004292791357</v>
      </c>
      <c r="BI34" s="101">
        <f t="shared" si="37"/>
        <v>8.0233872715223615</v>
      </c>
      <c r="BJ34" s="101">
        <f t="shared" si="37"/>
        <v>8.0451904173673405</v>
      </c>
      <c r="BK34" s="101">
        <f t="shared" si="37"/>
        <v>8.1839296567277753</v>
      </c>
      <c r="BL34" s="101">
        <f t="shared" si="8"/>
        <v>8.6227198574410497</v>
      </c>
    </row>
    <row r="35" spans="1:64" ht="12.95" customHeight="1">
      <c r="A35" s="44" t="s">
        <v>99</v>
      </c>
      <c r="B35" s="45" t="s">
        <v>97</v>
      </c>
      <c r="C35" s="44">
        <v>51372.348400000003</v>
      </c>
      <c r="D35" s="44">
        <v>2.9999999999999997E-4</v>
      </c>
      <c r="E35" s="101">
        <f t="shared" si="12"/>
        <v>29.003569114410734</v>
      </c>
      <c r="F35" s="101">
        <f t="shared" si="13"/>
        <v>29</v>
      </c>
      <c r="G35" s="101">
        <f t="shared" si="14"/>
        <v>1.3439999966067262E-3</v>
      </c>
      <c r="J35" s="101">
        <f t="shared" si="35"/>
        <v>1.3439999966067262E-3</v>
      </c>
      <c r="P35" s="101">
        <f t="shared" si="17"/>
        <v>-3.7258840260124083E-2</v>
      </c>
      <c r="Q35" s="158">
        <f t="shared" si="18"/>
        <v>36353.848400000003</v>
      </c>
      <c r="R35" s="101">
        <f t="shared" si="19"/>
        <v>1.4901792758866769E-3</v>
      </c>
      <c r="S35" s="129">
        <v>1</v>
      </c>
      <c r="T35" s="101">
        <f t="shared" si="20"/>
        <v>1.4901792758866769E-3</v>
      </c>
      <c r="Z35" s="101">
        <f t="shared" si="21"/>
        <v>29</v>
      </c>
      <c r="AA35" s="4">
        <f t="shared" si="22"/>
        <v>1.8045479389525373E-3</v>
      </c>
      <c r="AB35" s="4">
        <f t="shared" si="23"/>
        <v>-3.7719388202469895E-2</v>
      </c>
      <c r="AC35" s="4">
        <f t="shared" si="24"/>
        <v>3.860284025673081E-2</v>
      </c>
      <c r="AD35" s="4"/>
      <c r="AE35" s="4">
        <f t="shared" si="25"/>
        <v>2.121044071989606E-7</v>
      </c>
      <c r="AF35" s="101">
        <f t="shared" si="26"/>
        <v>3.860284025673081E-2</v>
      </c>
      <c r="AG35" s="159"/>
      <c r="AH35" s="101">
        <f t="shared" si="27"/>
        <v>3.9063388199076621E-2</v>
      </c>
      <c r="AI35" s="101">
        <f t="shared" si="28"/>
        <v>0.95528582187056832</v>
      </c>
      <c r="AJ35" s="101">
        <f t="shared" si="29"/>
        <v>0.18251560904526176</v>
      </c>
      <c r="AK35" s="101">
        <f t="shared" si="30"/>
        <v>-0.60881825391561151</v>
      </c>
      <c r="AL35" s="101">
        <f t="shared" si="31"/>
        <v>1.4974837410319115</v>
      </c>
      <c r="AM35" s="101">
        <f t="shared" si="32"/>
        <v>0.92924918508306187</v>
      </c>
      <c r="AN35" s="4">
        <f t="shared" si="36"/>
        <v>8.4512144013044299</v>
      </c>
      <c r="AO35" s="4">
        <f t="shared" si="36"/>
        <v>8.4521285585884272</v>
      </c>
      <c r="AP35" s="4">
        <f t="shared" si="36"/>
        <v>8.4547827105433129</v>
      </c>
      <c r="AQ35" s="4">
        <f t="shared" si="36"/>
        <v>8.4624312022218273</v>
      </c>
      <c r="AR35" s="4">
        <f t="shared" si="36"/>
        <v>8.4840179348645179</v>
      </c>
      <c r="AS35" s="4">
        <f t="shared" si="36"/>
        <v>8.5417815418898204</v>
      </c>
      <c r="AT35" s="4">
        <f t="shared" si="36"/>
        <v>8.6797107673975304</v>
      </c>
      <c r="AU35" s="4">
        <f t="shared" si="34"/>
        <v>8.955685038929996</v>
      </c>
      <c r="AW35" s="101">
        <v>-3400</v>
      </c>
      <c r="AX35" s="101">
        <f t="shared" si="0"/>
        <v>3.1594548708744133E-4</v>
      </c>
      <c r="AY35" s="101">
        <f t="shared" si="1"/>
        <v>-2.0461704468032249E-2</v>
      </c>
      <c r="AZ35" s="101">
        <f t="shared" si="2"/>
        <v>2.077764995511969E-2</v>
      </c>
      <c r="BA35" s="101">
        <f t="shared" si="3"/>
        <v>0.70780136089932744</v>
      </c>
      <c r="BB35" s="101">
        <f t="shared" si="4"/>
        <v>-0.23990197567651045</v>
      </c>
      <c r="BC35" s="101">
        <f t="shared" si="5"/>
        <v>1.0716744318464346</v>
      </c>
      <c r="BD35" s="101">
        <f t="shared" si="6"/>
        <v>0.59378513675136013</v>
      </c>
      <c r="BE35" s="101">
        <f t="shared" si="37"/>
        <v>8.0412900820270394</v>
      </c>
      <c r="BF35" s="101">
        <f t="shared" si="37"/>
        <v>8.041294513439281</v>
      </c>
      <c r="BG35" s="101">
        <f t="shared" si="37"/>
        <v>8.0413334911773244</v>
      </c>
      <c r="BH35" s="101">
        <f t="shared" si="37"/>
        <v>8.041675986259806</v>
      </c>
      <c r="BI35" s="101">
        <f t="shared" si="37"/>
        <v>8.0446593306582077</v>
      </c>
      <c r="BJ35" s="101">
        <f t="shared" si="37"/>
        <v>8.0689227197465989</v>
      </c>
      <c r="BK35" s="101">
        <f t="shared" si="37"/>
        <v>8.2101413302167607</v>
      </c>
      <c r="BL35" s="101">
        <f t="shared" si="8"/>
        <v>8.6410701016675002</v>
      </c>
    </row>
    <row r="36" spans="1:64" ht="12.95" customHeight="1">
      <c r="A36" s="44" t="s">
        <v>99</v>
      </c>
      <c r="B36" s="45" t="s">
        <v>97</v>
      </c>
      <c r="C36" s="44">
        <v>51372.348599999998</v>
      </c>
      <c r="D36" s="44">
        <v>2.9999999999999997E-4</v>
      </c>
      <c r="E36" s="101">
        <f t="shared" si="12"/>
        <v>29.004100232613609</v>
      </c>
      <c r="F36" s="101">
        <f t="shared" si="13"/>
        <v>29</v>
      </c>
      <c r="G36" s="101">
        <f t="shared" si="14"/>
        <v>1.5439999915543012E-3</v>
      </c>
      <c r="J36" s="101">
        <f t="shared" si="35"/>
        <v>1.5439999915543012E-3</v>
      </c>
      <c r="P36" s="101">
        <f t="shared" si="17"/>
        <v>-3.7258840260124083E-2</v>
      </c>
      <c r="Q36" s="158">
        <f t="shared" si="18"/>
        <v>36353.848599999998</v>
      </c>
      <c r="R36" s="101">
        <f t="shared" si="19"/>
        <v>1.5056604115972724E-3</v>
      </c>
      <c r="S36" s="129">
        <v>1</v>
      </c>
      <c r="T36" s="101">
        <f t="shared" si="20"/>
        <v>1.5056604115972724E-3</v>
      </c>
      <c r="Z36" s="101">
        <f t="shared" si="21"/>
        <v>29</v>
      </c>
      <c r="AA36" s="4">
        <f t="shared" si="22"/>
        <v>1.8045479389525373E-3</v>
      </c>
      <c r="AB36" s="4">
        <f t="shared" si="23"/>
        <v>-3.751938820752232E-2</v>
      </c>
      <c r="AC36" s="4">
        <f t="shared" si="24"/>
        <v>3.8802840251678385E-2</v>
      </c>
      <c r="AD36" s="4"/>
      <c r="AE36" s="4">
        <f t="shared" si="25"/>
        <v>6.7885232893434018E-8</v>
      </c>
      <c r="AF36" s="101">
        <f t="shared" si="26"/>
        <v>3.8802840251678385E-2</v>
      </c>
      <c r="AG36" s="159"/>
      <c r="AH36" s="101">
        <f t="shared" si="27"/>
        <v>3.9063388199076621E-2</v>
      </c>
      <c r="AI36" s="101">
        <f t="shared" si="28"/>
        <v>0.95528582187056832</v>
      </c>
      <c r="AJ36" s="101">
        <f t="shared" si="29"/>
        <v>0.18251560904526176</v>
      </c>
      <c r="AK36" s="101">
        <f t="shared" si="30"/>
        <v>-0.60881825391561151</v>
      </c>
      <c r="AL36" s="101">
        <f t="shared" si="31"/>
        <v>1.4974837410319115</v>
      </c>
      <c r="AM36" s="101">
        <f t="shared" si="32"/>
        <v>0.92924918508306187</v>
      </c>
      <c r="AN36" s="4">
        <f t="shared" si="36"/>
        <v>8.4512144013044299</v>
      </c>
      <c r="AO36" s="4">
        <f t="shared" si="36"/>
        <v>8.4521285585884272</v>
      </c>
      <c r="AP36" s="4">
        <f t="shared" si="36"/>
        <v>8.4547827105433129</v>
      </c>
      <c r="AQ36" s="4">
        <f t="shared" si="36"/>
        <v>8.4624312022218273</v>
      </c>
      <c r="AR36" s="4">
        <f t="shared" si="36"/>
        <v>8.4840179348645179</v>
      </c>
      <c r="AS36" s="4">
        <f t="shared" si="36"/>
        <v>8.5417815418898204</v>
      </c>
      <c r="AT36" s="4">
        <f t="shared" si="36"/>
        <v>8.6797107673975304</v>
      </c>
      <c r="AU36" s="4">
        <f t="shared" si="34"/>
        <v>8.955685038929996</v>
      </c>
      <c r="AW36" s="101">
        <v>-3200</v>
      </c>
      <c r="AX36" s="101">
        <f t="shared" si="0"/>
        <v>3.0009921774906342E-4</v>
      </c>
      <c r="AY36" s="101">
        <f t="shared" si="1"/>
        <v>-2.1519710354024311E-2</v>
      </c>
      <c r="AZ36" s="101">
        <f t="shared" si="2"/>
        <v>2.1819809571773374E-2</v>
      </c>
      <c r="BA36" s="101">
        <f t="shared" si="3"/>
        <v>0.71791041126690436</v>
      </c>
      <c r="BB36" s="101">
        <f t="shared" si="4"/>
        <v>-0.22164298111335615</v>
      </c>
      <c r="BC36" s="101">
        <f t="shared" si="5"/>
        <v>1.090440271971159</v>
      </c>
      <c r="BD36" s="101">
        <f t="shared" si="6"/>
        <v>0.60654777496210577</v>
      </c>
      <c r="BE36" s="101">
        <f t="shared" si="37"/>
        <v>8.0621412560150176</v>
      </c>
      <c r="BF36" s="101">
        <f t="shared" si="37"/>
        <v>8.0621486885351725</v>
      </c>
      <c r="BG36" s="101">
        <f t="shared" si="37"/>
        <v>8.0622075930867592</v>
      </c>
      <c r="BH36" s="101">
        <f t="shared" si="37"/>
        <v>8.0626738466548478</v>
      </c>
      <c r="BI36" s="101">
        <f t="shared" si="37"/>
        <v>8.0663288389358723</v>
      </c>
      <c r="BJ36" s="101">
        <f t="shared" si="37"/>
        <v>8.0930811513834744</v>
      </c>
      <c r="BK36" s="101">
        <f t="shared" si="37"/>
        <v>8.236498106909675</v>
      </c>
      <c r="BL36" s="101">
        <f t="shared" si="8"/>
        <v>8.6594203458939507</v>
      </c>
    </row>
    <row r="37" spans="1:64" ht="12.95" customHeight="1">
      <c r="A37" s="44" t="s">
        <v>99</v>
      </c>
      <c r="B37" s="45" t="s">
        <v>97</v>
      </c>
      <c r="C37" s="44">
        <v>51372.348599999998</v>
      </c>
      <c r="D37" s="44">
        <v>2.9999999999999997E-4</v>
      </c>
      <c r="E37" s="101">
        <f t="shared" si="12"/>
        <v>29.004100232613609</v>
      </c>
      <c r="F37" s="101">
        <f t="shared" si="13"/>
        <v>29</v>
      </c>
      <c r="G37" s="101">
        <f t="shared" si="14"/>
        <v>1.5439999915543012E-3</v>
      </c>
      <c r="J37" s="101">
        <f t="shared" si="35"/>
        <v>1.5439999915543012E-3</v>
      </c>
      <c r="P37" s="101">
        <f t="shared" si="17"/>
        <v>-3.7258840260124083E-2</v>
      </c>
      <c r="Q37" s="158">
        <f t="shared" si="18"/>
        <v>36353.848599999998</v>
      </c>
      <c r="R37" s="101">
        <f t="shared" si="19"/>
        <v>1.5056604115972724E-3</v>
      </c>
      <c r="S37" s="129">
        <v>1</v>
      </c>
      <c r="T37" s="101">
        <f t="shared" si="20"/>
        <v>1.5056604115972724E-3</v>
      </c>
      <c r="Z37" s="101">
        <f t="shared" si="21"/>
        <v>29</v>
      </c>
      <c r="AA37" s="4">
        <f t="shared" si="22"/>
        <v>1.8045479389525373E-3</v>
      </c>
      <c r="AB37" s="4">
        <f t="shared" si="23"/>
        <v>-3.751938820752232E-2</v>
      </c>
      <c r="AC37" s="4">
        <f t="shared" si="24"/>
        <v>3.8802840251678385E-2</v>
      </c>
      <c r="AD37" s="4"/>
      <c r="AE37" s="4">
        <f t="shared" si="25"/>
        <v>6.7885232893434018E-8</v>
      </c>
      <c r="AF37" s="101">
        <f t="shared" si="26"/>
        <v>3.8802840251678385E-2</v>
      </c>
      <c r="AG37" s="159"/>
      <c r="AH37" s="101">
        <f t="shared" si="27"/>
        <v>3.9063388199076621E-2</v>
      </c>
      <c r="AI37" s="101">
        <f t="shared" si="28"/>
        <v>0.95528582187056832</v>
      </c>
      <c r="AJ37" s="101">
        <f t="shared" si="29"/>
        <v>0.18251560904526176</v>
      </c>
      <c r="AK37" s="101">
        <f t="shared" si="30"/>
        <v>-0.60881825391561151</v>
      </c>
      <c r="AL37" s="101">
        <f t="shared" si="31"/>
        <v>1.4974837410319115</v>
      </c>
      <c r="AM37" s="101">
        <f t="shared" si="32"/>
        <v>0.92924918508306187</v>
      </c>
      <c r="AN37" s="4">
        <f t="shared" si="36"/>
        <v>8.4512144013044299</v>
      </c>
      <c r="AO37" s="4">
        <f t="shared" si="36"/>
        <v>8.4521285585884272</v>
      </c>
      <c r="AP37" s="4">
        <f t="shared" si="36"/>
        <v>8.4547827105433129</v>
      </c>
      <c r="AQ37" s="4">
        <f t="shared" si="36"/>
        <v>8.4624312022218273</v>
      </c>
      <c r="AR37" s="4">
        <f t="shared" si="36"/>
        <v>8.4840179348645179</v>
      </c>
      <c r="AS37" s="4">
        <f t="shared" si="36"/>
        <v>8.5417815418898204</v>
      </c>
      <c r="AT37" s="4">
        <f t="shared" si="36"/>
        <v>8.6797107673975304</v>
      </c>
      <c r="AU37" s="4">
        <f t="shared" si="34"/>
        <v>8.955685038929996</v>
      </c>
      <c r="AW37" s="101">
        <v>-3000</v>
      </c>
      <c r="AX37" s="101">
        <f t="shared" si="0"/>
        <v>2.9934111055627058E-4</v>
      </c>
      <c r="AY37" s="101">
        <f t="shared" si="1"/>
        <v>-2.2568017208911526E-2</v>
      </c>
      <c r="AZ37" s="101">
        <f t="shared" si="2"/>
        <v>2.2867358319467797E-2</v>
      </c>
      <c r="BA37" s="101">
        <f t="shared" si="3"/>
        <v>0.72841775631862049</v>
      </c>
      <c r="BB37" s="101">
        <f t="shared" si="4"/>
        <v>-0.20277043149588844</v>
      </c>
      <c r="BC37" s="101">
        <f t="shared" si="5"/>
        <v>1.109753007763099</v>
      </c>
      <c r="BD37" s="101">
        <f t="shared" si="6"/>
        <v>0.61983495924486787</v>
      </c>
      <c r="BE37" s="101">
        <f t="shared" si="37"/>
        <v>8.0832942373697314</v>
      </c>
      <c r="BF37" s="101">
        <f t="shared" si="37"/>
        <v>8.0833061691878623</v>
      </c>
      <c r="BG37" s="101">
        <f t="shared" si="37"/>
        <v>8.0833921365473049</v>
      </c>
      <c r="BH37" s="101">
        <f t="shared" si="37"/>
        <v>8.0840105884411191</v>
      </c>
      <c r="BI37" s="101">
        <f t="shared" si="37"/>
        <v>8.0884125167147634</v>
      </c>
      <c r="BJ37" s="101">
        <f t="shared" si="37"/>
        <v>8.1176675529570321</v>
      </c>
      <c r="BK37" s="101">
        <f t="shared" si="37"/>
        <v>8.2629972908307803</v>
      </c>
      <c r="BL37" s="101">
        <f t="shared" si="8"/>
        <v>8.6777705901204012</v>
      </c>
    </row>
    <row r="38" spans="1:64" ht="12.95" customHeight="1">
      <c r="A38" s="48" t="s">
        <v>265</v>
      </c>
      <c r="B38" s="45" t="s">
        <v>97</v>
      </c>
      <c r="C38" s="44">
        <v>51668.329400000002</v>
      </c>
      <c r="D38" s="44"/>
      <c r="E38" s="101">
        <f t="shared" si="12"/>
        <v>815.00807299688427</v>
      </c>
      <c r="F38" s="101">
        <f t="shared" si="13"/>
        <v>815</v>
      </c>
      <c r="G38" s="101">
        <f t="shared" si="14"/>
        <v>3.0399999959627166E-3</v>
      </c>
      <c r="K38" s="101">
        <f t="shared" ref="K38:K51" si="38">G38</f>
        <v>3.0399999959627166E-3</v>
      </c>
      <c r="O38" s="101">
        <f t="shared" ref="O38:O51" ca="1" si="39">+C$11+C$12*$F38</f>
        <v>-3.0092970064229868E-2</v>
      </c>
      <c r="P38" s="101">
        <f t="shared" si="17"/>
        <v>-4.0707442444448329E-2</v>
      </c>
      <c r="Q38" s="158">
        <f t="shared" si="18"/>
        <v>36649.829400000002</v>
      </c>
      <c r="R38" s="101">
        <f t="shared" si="19"/>
        <v>1.9138387200770776E-3</v>
      </c>
      <c r="S38" s="129">
        <v>1</v>
      </c>
      <c r="T38" s="101">
        <f t="shared" si="20"/>
        <v>1.9138387200770776E-3</v>
      </c>
      <c r="Z38" s="101">
        <f t="shared" si="21"/>
        <v>815</v>
      </c>
      <c r="AA38" s="4">
        <f t="shared" si="22"/>
        <v>2.4420092047300196E-3</v>
      </c>
      <c r="AB38" s="4">
        <f t="shared" si="23"/>
        <v>-4.0109451653215632E-2</v>
      </c>
      <c r="AC38" s="4">
        <f t="shared" si="24"/>
        <v>4.3747442440411045E-2</v>
      </c>
      <c r="AD38" s="4"/>
      <c r="AE38" s="4">
        <f t="shared" si="25"/>
        <v>3.5759298639910704E-7</v>
      </c>
      <c r="AF38" s="101">
        <f t="shared" si="26"/>
        <v>4.3747442440411045E-2</v>
      </c>
      <c r="AG38" s="159"/>
      <c r="AH38" s="101">
        <f t="shared" si="27"/>
        <v>4.3149451649178348E-2</v>
      </c>
      <c r="AI38" s="101">
        <f t="shared" si="28"/>
        <v>1.0440113002178244</v>
      </c>
      <c r="AJ38" s="101">
        <f t="shared" si="29"/>
        <v>0.32311116839063336</v>
      </c>
      <c r="AK38" s="101">
        <f t="shared" si="30"/>
        <v>-0.60886946834258415</v>
      </c>
      <c r="AL38" s="101">
        <f t="shared" si="31"/>
        <v>1.6429544657802784</v>
      </c>
      <c r="AM38" s="101">
        <f t="shared" si="32"/>
        <v>1.0748926965307932</v>
      </c>
      <c r="AN38" s="4">
        <f t="shared" si="36"/>
        <v>8.5665506721160138</v>
      </c>
      <c r="AO38" s="4">
        <f t="shared" si="36"/>
        <v>8.5682365286721041</v>
      </c>
      <c r="AP38" s="4">
        <f t="shared" si="36"/>
        <v>8.5724422107650433</v>
      </c>
      <c r="AQ38" s="4">
        <f t="shared" si="36"/>
        <v>8.5828470797181708</v>
      </c>
      <c r="AR38" s="4">
        <f t="shared" si="36"/>
        <v>8.6080843351521601</v>
      </c>
      <c r="AS38" s="4">
        <f t="shared" si="36"/>
        <v>8.6666757053531782</v>
      </c>
      <c r="AT38" s="4">
        <f t="shared" si="36"/>
        <v>8.7917790649939107</v>
      </c>
      <c r="AU38" s="4">
        <f t="shared" si="34"/>
        <v>9.0278014987399473</v>
      </c>
      <c r="AW38" s="101">
        <v>-2800</v>
      </c>
      <c r="AX38" s="101">
        <f t="shared" si="0"/>
        <v>3.1336632026332523E-4</v>
      </c>
      <c r="AY38" s="101">
        <f t="shared" si="1"/>
        <v>-2.3606625032693895E-2</v>
      </c>
      <c r="AZ38" s="101">
        <f t="shared" si="2"/>
        <v>2.3919991352957221E-2</v>
      </c>
      <c r="BA38" s="101">
        <f t="shared" si="3"/>
        <v>0.73934490073701209</v>
      </c>
      <c r="BB38" s="101">
        <f t="shared" si="4"/>
        <v>-0.18325498615074287</v>
      </c>
      <c r="BC38" s="101">
        <f t="shared" si="5"/>
        <v>1.1296428149696585</v>
      </c>
      <c r="BD38" s="101">
        <f t="shared" si="6"/>
        <v>0.63368648906632796</v>
      </c>
      <c r="BE38" s="101">
        <f t="shared" si="37"/>
        <v>8.10476115938134</v>
      </c>
      <c r="BF38" s="101">
        <f t="shared" si="37"/>
        <v>8.1047796153851444</v>
      </c>
      <c r="BG38" s="101">
        <f t="shared" si="37"/>
        <v>8.104901406893056</v>
      </c>
      <c r="BH38" s="101">
        <f t="shared" si="37"/>
        <v>8.1057036649455974</v>
      </c>
      <c r="BI38" s="101">
        <f t="shared" si="37"/>
        <v>8.1109269905347627</v>
      </c>
      <c r="BJ38" s="101">
        <f t="shared" si="37"/>
        <v>8.142683213702897</v>
      </c>
      <c r="BK38" s="101">
        <f t="shared" si="37"/>
        <v>8.2896361380526873</v>
      </c>
      <c r="BL38" s="101">
        <f t="shared" si="8"/>
        <v>8.6961208343468517</v>
      </c>
    </row>
    <row r="39" spans="1:64" ht="12.95" customHeight="1">
      <c r="A39" s="47" t="s">
        <v>124</v>
      </c>
      <c r="B39" s="45" t="s">
        <v>97</v>
      </c>
      <c r="C39" s="44">
        <v>51668.330600000001</v>
      </c>
      <c r="D39" s="44"/>
      <c r="E39" s="101">
        <f t="shared" si="12"/>
        <v>815.01125970617875</v>
      </c>
      <c r="F39" s="101">
        <f t="shared" si="13"/>
        <v>815</v>
      </c>
      <c r="G39" s="101">
        <f t="shared" si="14"/>
        <v>4.2399999947519973E-3</v>
      </c>
      <c r="K39" s="101">
        <f t="shared" si="38"/>
        <v>4.2399999947519973E-3</v>
      </c>
      <c r="O39" s="101">
        <f t="shared" ca="1" si="39"/>
        <v>-3.0092970064229868E-2</v>
      </c>
      <c r="P39" s="101">
        <f t="shared" si="17"/>
        <v>-4.0707442444448329E-2</v>
      </c>
      <c r="Q39" s="158">
        <f t="shared" si="18"/>
        <v>36649.830600000001</v>
      </c>
      <c r="R39" s="101">
        <f t="shared" si="19"/>
        <v>2.0202725818252265E-3</v>
      </c>
      <c r="S39" s="129">
        <v>1</v>
      </c>
      <c r="T39" s="101">
        <f t="shared" si="20"/>
        <v>2.0202725818252265E-3</v>
      </c>
      <c r="Z39" s="101">
        <f t="shared" si="21"/>
        <v>815</v>
      </c>
      <c r="AA39" s="4">
        <f t="shared" si="22"/>
        <v>2.4420092047300196E-3</v>
      </c>
      <c r="AB39" s="4">
        <f t="shared" si="23"/>
        <v>-3.8909451654426351E-2</v>
      </c>
      <c r="AC39" s="4">
        <f t="shared" si="24"/>
        <v>4.4947442439200326E-2</v>
      </c>
      <c r="AD39" s="4"/>
      <c r="AE39" s="4">
        <f t="shared" si="25"/>
        <v>3.2327708810038556E-6</v>
      </c>
      <c r="AF39" s="101">
        <f t="shared" si="26"/>
        <v>4.4947442439200326E-2</v>
      </c>
      <c r="AG39" s="159"/>
      <c r="AH39" s="101">
        <f t="shared" si="27"/>
        <v>4.3149451649178348E-2</v>
      </c>
      <c r="AI39" s="101">
        <f t="shared" si="28"/>
        <v>1.0440113002178244</v>
      </c>
      <c r="AJ39" s="101">
        <f t="shared" si="29"/>
        <v>0.32311116839063336</v>
      </c>
      <c r="AK39" s="101">
        <f t="shared" si="30"/>
        <v>-0.60886946834258415</v>
      </c>
      <c r="AL39" s="101">
        <f t="shared" si="31"/>
        <v>1.6429544657802784</v>
      </c>
      <c r="AM39" s="101">
        <f t="shared" si="32"/>
        <v>1.0748926965307932</v>
      </c>
      <c r="AN39" s="4">
        <f t="shared" si="36"/>
        <v>8.5665506721160138</v>
      </c>
      <c r="AO39" s="4">
        <f t="shared" si="36"/>
        <v>8.5682365286721041</v>
      </c>
      <c r="AP39" s="4">
        <f t="shared" si="36"/>
        <v>8.5724422107650433</v>
      </c>
      <c r="AQ39" s="4">
        <f t="shared" si="36"/>
        <v>8.5828470797181708</v>
      </c>
      <c r="AR39" s="4">
        <f t="shared" si="36"/>
        <v>8.6080843351521601</v>
      </c>
      <c r="AS39" s="4">
        <f t="shared" si="36"/>
        <v>8.6666757053531782</v>
      </c>
      <c r="AT39" s="4">
        <f t="shared" si="36"/>
        <v>8.7917790649939107</v>
      </c>
      <c r="AU39" s="4">
        <f t="shared" si="34"/>
        <v>9.0278014987399473</v>
      </c>
      <c r="AW39" s="101">
        <v>-2600</v>
      </c>
      <c r="AX39" s="101">
        <f t="shared" si="0"/>
        <v>3.4183655527956006E-4</v>
      </c>
      <c r="AY39" s="101">
        <f t="shared" si="1"/>
        <v>-2.4635533825371411E-2</v>
      </c>
      <c r="AZ39" s="101">
        <f t="shared" si="2"/>
        <v>2.4977370380650971E-2</v>
      </c>
      <c r="BA39" s="101">
        <f t="shared" si="3"/>
        <v>0.7507147537113944</v>
      </c>
      <c r="BB39" s="101">
        <f t="shared" si="4"/>
        <v>-0.16306572714086326</v>
      </c>
      <c r="BC39" s="101">
        <f t="shared" si="5"/>
        <v>1.1501421302114192</v>
      </c>
      <c r="BD39" s="101">
        <f t="shared" si="6"/>
        <v>0.64814640906205045</v>
      </c>
      <c r="BE39" s="101">
        <f t="shared" si="37"/>
        <v>8.1265548687933062</v>
      </c>
      <c r="BF39" s="101">
        <f t="shared" si="37"/>
        <v>8.1265825166692522</v>
      </c>
      <c r="BG39" s="101">
        <f t="shared" si="37"/>
        <v>8.1267506834869518</v>
      </c>
      <c r="BH39" s="101">
        <f t="shared" si="37"/>
        <v>8.1277713803238409</v>
      </c>
      <c r="BI39" s="101">
        <f t="shared" si="37"/>
        <v>8.1338887058115095</v>
      </c>
      <c r="BJ39" s="101">
        <f t="shared" si="37"/>
        <v>8.1681288568852537</v>
      </c>
      <c r="BK39" s="101">
        <f t="shared" si="37"/>
        <v>8.3164118576203006</v>
      </c>
      <c r="BL39" s="101">
        <f t="shared" si="8"/>
        <v>8.7144710785733022</v>
      </c>
    </row>
    <row r="40" spans="1:64" ht="12.95" customHeight="1">
      <c r="A40" s="48" t="s">
        <v>265</v>
      </c>
      <c r="B40" s="45" t="s">
        <v>97</v>
      </c>
      <c r="C40" s="44">
        <v>51668.335200000001</v>
      </c>
      <c r="D40" s="44"/>
      <c r="E40" s="101">
        <f t="shared" si="12"/>
        <v>815.02347542515406</v>
      </c>
      <c r="F40" s="101">
        <f t="shared" si="13"/>
        <v>815</v>
      </c>
      <c r="G40" s="101">
        <f t="shared" si="14"/>
        <v>8.8399999949615449E-3</v>
      </c>
      <c r="K40" s="101">
        <f t="shared" si="38"/>
        <v>8.8399999949615449E-3</v>
      </c>
      <c r="O40" s="101">
        <f t="shared" ca="1" si="39"/>
        <v>-3.0092970064229868E-2</v>
      </c>
      <c r="P40" s="101">
        <f t="shared" si="17"/>
        <v>-4.0707442444448329E-2</v>
      </c>
      <c r="Q40" s="158">
        <f t="shared" si="18"/>
        <v>36649.835200000001</v>
      </c>
      <c r="R40" s="101">
        <f t="shared" si="19"/>
        <v>2.4549490522866348E-3</v>
      </c>
      <c r="S40" s="129">
        <v>1</v>
      </c>
      <c r="T40" s="101">
        <f t="shared" si="20"/>
        <v>2.4549490522866348E-3</v>
      </c>
      <c r="Z40" s="101">
        <f t="shared" si="21"/>
        <v>815</v>
      </c>
      <c r="AA40" s="4">
        <f t="shared" si="22"/>
        <v>2.4420092047300196E-3</v>
      </c>
      <c r="AB40" s="4">
        <f t="shared" si="23"/>
        <v>-3.4309451654216803E-2</v>
      </c>
      <c r="AC40" s="4">
        <f t="shared" si="24"/>
        <v>4.9547442439409874E-2</v>
      </c>
      <c r="AD40" s="4"/>
      <c r="AE40" s="4">
        <f t="shared" si="25"/>
        <v>4.0934286151887414E-5</v>
      </c>
      <c r="AF40" s="101">
        <f t="shared" si="26"/>
        <v>4.9547442439409874E-2</v>
      </c>
      <c r="AG40" s="159"/>
      <c r="AH40" s="101">
        <f t="shared" si="27"/>
        <v>4.3149451649178348E-2</v>
      </c>
      <c r="AI40" s="101">
        <f t="shared" si="28"/>
        <v>1.0440113002178244</v>
      </c>
      <c r="AJ40" s="101">
        <f t="shared" si="29"/>
        <v>0.32311116839063336</v>
      </c>
      <c r="AK40" s="101">
        <f t="shared" si="30"/>
        <v>-0.60886946834258415</v>
      </c>
      <c r="AL40" s="101">
        <f t="shared" si="31"/>
        <v>1.6429544657802784</v>
      </c>
      <c r="AM40" s="101">
        <f t="shared" si="32"/>
        <v>1.0748926965307932</v>
      </c>
      <c r="AN40" s="4">
        <f t="shared" si="36"/>
        <v>8.5665506721160138</v>
      </c>
      <c r="AO40" s="4">
        <f t="shared" si="36"/>
        <v>8.5682365286721041</v>
      </c>
      <c r="AP40" s="4">
        <f t="shared" si="36"/>
        <v>8.5724422107650433</v>
      </c>
      <c r="AQ40" s="4">
        <f t="shared" si="36"/>
        <v>8.5828470797181708</v>
      </c>
      <c r="AR40" s="4">
        <f t="shared" si="36"/>
        <v>8.6080843351521601</v>
      </c>
      <c r="AS40" s="4">
        <f t="shared" si="36"/>
        <v>8.6666757053531782</v>
      </c>
      <c r="AT40" s="4">
        <f t="shared" si="36"/>
        <v>8.7917790649939107</v>
      </c>
      <c r="AU40" s="4">
        <f t="shared" si="34"/>
        <v>9.0278014987399473</v>
      </c>
      <c r="AW40" s="101">
        <v>-2400</v>
      </c>
      <c r="AX40" s="101">
        <f t="shared" si="0"/>
        <v>3.8437654309462013E-4</v>
      </c>
      <c r="AY40" s="101">
        <f t="shared" si="1"/>
        <v>-2.5654743586944088E-2</v>
      </c>
      <c r="AZ40" s="101">
        <f t="shared" si="2"/>
        <v>2.6039120130038708E-2</v>
      </c>
      <c r="BA40" s="101">
        <f t="shared" si="3"/>
        <v>0.76255172071990329</v>
      </c>
      <c r="BB40" s="101">
        <f t="shared" si="4"/>
        <v>-0.14217010303542382</v>
      </c>
      <c r="BC40" s="101">
        <f t="shared" si="5"/>
        <v>1.1712858645727446</v>
      </c>
      <c r="BD40" s="101">
        <f t="shared" si="6"/>
        <v>0.66326359971941862</v>
      </c>
      <c r="BE40" s="101">
        <f t="shared" si="37"/>
        <v>8.1486889841426944</v>
      </c>
      <c r="BF40" s="101">
        <f t="shared" si="37"/>
        <v>8.1487292595852985</v>
      </c>
      <c r="BG40" s="101">
        <f t="shared" si="37"/>
        <v>8.1489562870778869</v>
      </c>
      <c r="BH40" s="101">
        <f t="shared" si="37"/>
        <v>8.150232852382981</v>
      </c>
      <c r="BI40" s="101">
        <f t="shared" si="37"/>
        <v>8.1573138342153193</v>
      </c>
      <c r="BJ40" s="101">
        <f t="shared" si="37"/>
        <v>8.1940046262887165</v>
      </c>
      <c r="BK40" s="101">
        <f t="shared" si="37"/>
        <v>8.3433216124905947</v>
      </c>
      <c r="BL40" s="101">
        <f t="shared" si="8"/>
        <v>8.7328213227997544</v>
      </c>
    </row>
    <row r="41" spans="1:64" ht="12.95" customHeight="1">
      <c r="A41" s="48" t="s">
        <v>265</v>
      </c>
      <c r="B41" s="45" t="s">
        <v>97</v>
      </c>
      <c r="C41" s="44">
        <v>51669.458200000001</v>
      </c>
      <c r="D41" s="44"/>
      <c r="E41" s="101">
        <f t="shared" si="12"/>
        <v>818.00570420963584</v>
      </c>
      <c r="F41" s="101">
        <f t="shared" si="13"/>
        <v>818</v>
      </c>
      <c r="G41" s="101">
        <f t="shared" si="14"/>
        <v>2.1479999995790422E-3</v>
      </c>
      <c r="K41" s="101">
        <f t="shared" si="38"/>
        <v>2.1479999995790422E-3</v>
      </c>
      <c r="O41" s="101">
        <f t="shared" ca="1" si="39"/>
        <v>-3.0105024672313963E-2</v>
      </c>
      <c r="P41" s="101">
        <f t="shared" si="17"/>
        <v>-4.0720318078122472E-2</v>
      </c>
      <c r="Q41" s="158">
        <f t="shared" si="18"/>
        <v>36650.958200000001</v>
      </c>
      <c r="R41" s="101">
        <f t="shared" si="19"/>
        <v>1.8376926948109904E-3</v>
      </c>
      <c r="S41" s="129">
        <v>1</v>
      </c>
      <c r="T41" s="101">
        <f t="shared" si="20"/>
        <v>1.8376926948109904E-3</v>
      </c>
      <c r="Z41" s="101">
        <f t="shared" si="21"/>
        <v>818</v>
      </c>
      <c r="AA41" s="4">
        <f t="shared" si="22"/>
        <v>2.4443497664542457E-3</v>
      </c>
      <c r="AB41" s="4">
        <f t="shared" si="23"/>
        <v>-4.1016667844997676E-2</v>
      </c>
      <c r="AC41" s="4">
        <f t="shared" si="24"/>
        <v>4.2868318077701514E-2</v>
      </c>
      <c r="AD41" s="4"/>
      <c r="AE41" s="4">
        <f t="shared" si="25"/>
        <v>8.7823184326987485E-8</v>
      </c>
      <c r="AF41" s="101">
        <f t="shared" si="26"/>
        <v>4.2868318077701514E-2</v>
      </c>
      <c r="AG41" s="159"/>
      <c r="AH41" s="101">
        <f t="shared" si="27"/>
        <v>4.3164667844576718E-2</v>
      </c>
      <c r="AI41" s="101">
        <f t="shared" si="28"/>
        <v>1.0443813594698819</v>
      </c>
      <c r="AJ41" s="101">
        <f t="shared" si="29"/>
        <v>0.32368630152392336</v>
      </c>
      <c r="AK41" s="101">
        <f t="shared" si="30"/>
        <v>-0.60884260606354557</v>
      </c>
      <c r="AL41" s="101">
        <f t="shared" si="31"/>
        <v>1.6435622600995485</v>
      </c>
      <c r="AM41" s="101">
        <f t="shared" si="32"/>
        <v>1.075547928795479</v>
      </c>
      <c r="AN41" s="4">
        <f t="shared" ref="AN41:AT50" si="40">$AU41+$AB$7*SIN(AO41)</f>
        <v>8.567011699057927</v>
      </c>
      <c r="AO41" s="4">
        <f t="shared" si="40"/>
        <v>8.5687009729512269</v>
      </c>
      <c r="AP41" s="4">
        <f t="shared" si="40"/>
        <v>8.5729129186870452</v>
      </c>
      <c r="AQ41" s="4">
        <f t="shared" si="40"/>
        <v>8.5833276785835846</v>
      </c>
      <c r="AR41" s="4">
        <f t="shared" si="40"/>
        <v>8.6085755326782252</v>
      </c>
      <c r="AS41" s="4">
        <f t="shared" si="40"/>
        <v>8.6671627438806436</v>
      </c>
      <c r="AT41" s="4">
        <f t="shared" si="40"/>
        <v>8.7922092913594518</v>
      </c>
      <c r="AU41" s="4">
        <f t="shared" si="34"/>
        <v>9.0280767524033436</v>
      </c>
      <c r="AW41" s="101">
        <v>-2200</v>
      </c>
      <c r="AX41" s="101">
        <f t="shared" si="0"/>
        <v>4.4056999701014982E-4</v>
      </c>
      <c r="AY41" s="101">
        <f t="shared" si="1"/>
        <v>-2.6664254317411915E-2</v>
      </c>
      <c r="AZ41" s="101">
        <f t="shared" si="2"/>
        <v>2.7104824314422064E-2</v>
      </c>
      <c r="BA41" s="101">
        <f t="shared" si="3"/>
        <v>0.77488179714710226</v>
      </c>
      <c r="BB41" s="101">
        <f t="shared" si="4"/>
        <v>-0.12053388315334983</v>
      </c>
      <c r="BC41" s="101">
        <f t="shared" si="5"/>
        <v>1.1931116395672114</v>
      </c>
      <c r="BD41" s="101">
        <f t="shared" si="6"/>
        <v>0.67909246907259091</v>
      </c>
      <c r="BE41" s="101">
        <f t="shared" si="37"/>
        <v>8.1711779585877036</v>
      </c>
      <c r="BF41" s="101">
        <f t="shared" si="37"/>
        <v>8.1712351966465437</v>
      </c>
      <c r="BG41" s="101">
        <f t="shared" si="37"/>
        <v>8.1715356200861997</v>
      </c>
      <c r="BH41" s="101">
        <f t="shared" si="37"/>
        <v>8.173107961372061</v>
      </c>
      <c r="BI41" s="101">
        <f t="shared" si="37"/>
        <v>8.1812181760495744</v>
      </c>
      <c r="BJ41" s="101">
        <f t="shared" si="37"/>
        <v>8.2203100737958721</v>
      </c>
      <c r="BK41" s="101">
        <f t="shared" si="37"/>
        <v>8.3703625204878982</v>
      </c>
      <c r="BL41" s="101">
        <f t="shared" si="8"/>
        <v>8.7511715670262049</v>
      </c>
    </row>
    <row r="42" spans="1:64" ht="12.95" customHeight="1">
      <c r="A42" s="47" t="s">
        <v>124</v>
      </c>
      <c r="B42" s="45" t="s">
        <v>97</v>
      </c>
      <c r="C42" s="44">
        <v>51669.4588</v>
      </c>
      <c r="D42" s="44"/>
      <c r="E42" s="101">
        <f t="shared" si="12"/>
        <v>818.00729756428314</v>
      </c>
      <c r="F42" s="101">
        <f t="shared" si="13"/>
        <v>818</v>
      </c>
      <c r="G42" s="101">
        <f t="shared" si="14"/>
        <v>2.7479999989736825E-3</v>
      </c>
      <c r="K42" s="101">
        <f t="shared" si="38"/>
        <v>2.7479999989736825E-3</v>
      </c>
      <c r="O42" s="101">
        <f t="shared" ca="1" si="39"/>
        <v>-3.0105024672313963E-2</v>
      </c>
      <c r="P42" s="101">
        <f t="shared" si="17"/>
        <v>-4.0720318078122472E-2</v>
      </c>
      <c r="Q42" s="158">
        <f t="shared" si="18"/>
        <v>36650.9588</v>
      </c>
      <c r="R42" s="101">
        <f t="shared" si="19"/>
        <v>1.8894946764516044E-3</v>
      </c>
      <c r="S42" s="129">
        <v>1</v>
      </c>
      <c r="T42" s="101">
        <f t="shared" si="20"/>
        <v>1.8894946764516044E-3</v>
      </c>
      <c r="Z42" s="101">
        <f t="shared" si="21"/>
        <v>818</v>
      </c>
      <c r="AA42" s="4">
        <f t="shared" si="22"/>
        <v>2.4443497664542457E-3</v>
      </c>
      <c r="AB42" s="4">
        <f t="shared" si="23"/>
        <v>-4.0416667845603035E-2</v>
      </c>
      <c r="AC42" s="4">
        <f t="shared" si="24"/>
        <v>4.3468318077096155E-2</v>
      </c>
      <c r="AD42" s="4"/>
      <c r="AE42" s="4">
        <f t="shared" si="25"/>
        <v>9.2203463709108025E-8</v>
      </c>
      <c r="AF42" s="101">
        <f t="shared" si="26"/>
        <v>4.3468318077096155E-2</v>
      </c>
      <c r="AG42" s="159"/>
      <c r="AH42" s="101">
        <f t="shared" si="27"/>
        <v>4.3164667844576718E-2</v>
      </c>
      <c r="AI42" s="101">
        <f t="shared" si="28"/>
        <v>1.0443813594698819</v>
      </c>
      <c r="AJ42" s="101">
        <f t="shared" si="29"/>
        <v>0.32368630152392336</v>
      </c>
      <c r="AK42" s="101">
        <f t="shared" si="30"/>
        <v>-0.60884260606354557</v>
      </c>
      <c r="AL42" s="101">
        <f t="shared" si="31"/>
        <v>1.6435622600995485</v>
      </c>
      <c r="AM42" s="101">
        <f t="shared" si="32"/>
        <v>1.075547928795479</v>
      </c>
      <c r="AN42" s="4">
        <f t="shared" si="40"/>
        <v>8.567011699057927</v>
      </c>
      <c r="AO42" s="4">
        <f t="shared" si="40"/>
        <v>8.5687009729512269</v>
      </c>
      <c r="AP42" s="4">
        <f t="shared" si="40"/>
        <v>8.5729129186870452</v>
      </c>
      <c r="AQ42" s="4">
        <f t="shared" si="40"/>
        <v>8.5833276785835846</v>
      </c>
      <c r="AR42" s="4">
        <f t="shared" si="40"/>
        <v>8.6085755326782252</v>
      </c>
      <c r="AS42" s="4">
        <f t="shared" si="40"/>
        <v>8.6671627438806436</v>
      </c>
      <c r="AT42" s="4">
        <f t="shared" si="40"/>
        <v>8.7922092913594518</v>
      </c>
      <c r="AU42" s="4">
        <f t="shared" si="34"/>
        <v>9.0280767524033436</v>
      </c>
      <c r="AW42" s="101">
        <v>-2000</v>
      </c>
      <c r="AX42" s="101">
        <f t="shared" si="0"/>
        <v>5.0995497878869589E-4</v>
      </c>
      <c r="AY42" s="101">
        <f t="shared" si="1"/>
        <v>-2.7664066016774892E-2</v>
      </c>
      <c r="AZ42" s="101">
        <f t="shared" si="2"/>
        <v>2.8174020995563587E-2</v>
      </c>
      <c r="BA42" s="101">
        <f t="shared" si="3"/>
        <v>0.78773266173900924</v>
      </c>
      <c r="BB42" s="101">
        <f t="shared" si="4"/>
        <v>-9.81211276176122E-2</v>
      </c>
      <c r="BC42" s="101">
        <f t="shared" si="5"/>
        <v>1.2156600471978158</v>
      </c>
      <c r="BD42" s="101">
        <f t="shared" si="6"/>
        <v>0.69569376560429308</v>
      </c>
      <c r="BE42" s="101">
        <f t="shared" si="37"/>
        <v>8.1940371468520006</v>
      </c>
      <c r="BF42" s="101">
        <f t="shared" si="37"/>
        <v>8.194116715388656</v>
      </c>
      <c r="BG42" s="101">
        <f t="shared" si="37"/>
        <v>8.1945071975412986</v>
      </c>
      <c r="BH42" s="101">
        <f t="shared" si="37"/>
        <v>8.196417283375002</v>
      </c>
      <c r="BI42" s="101">
        <f t="shared" si="37"/>
        <v>8.2056170580234262</v>
      </c>
      <c r="BJ42" s="101">
        <f t="shared" si="37"/>
        <v>8.2470441481142256</v>
      </c>
      <c r="BK42" s="101">
        <f t="shared" si="37"/>
        <v>8.3975316552744044</v>
      </c>
      <c r="BL42" s="101">
        <f t="shared" si="8"/>
        <v>8.7695218112526554</v>
      </c>
    </row>
    <row r="43" spans="1:64" ht="12.95" customHeight="1">
      <c r="A43" s="48" t="s">
        <v>265</v>
      </c>
      <c r="B43" s="45" t="s">
        <v>97</v>
      </c>
      <c r="C43" s="44">
        <v>51669.4594</v>
      </c>
      <c r="D43" s="44"/>
      <c r="E43" s="101">
        <f t="shared" si="12"/>
        <v>818.00889091893043</v>
      </c>
      <c r="F43" s="101">
        <f t="shared" si="13"/>
        <v>818</v>
      </c>
      <c r="G43" s="101">
        <f t="shared" si="14"/>
        <v>3.3479999983683228E-3</v>
      </c>
      <c r="K43" s="101">
        <f t="shared" si="38"/>
        <v>3.3479999983683228E-3</v>
      </c>
      <c r="O43" s="101">
        <f t="shared" ca="1" si="39"/>
        <v>-3.0105024672313963E-2</v>
      </c>
      <c r="P43" s="101">
        <f t="shared" si="17"/>
        <v>-4.0720318078122472E-2</v>
      </c>
      <c r="Q43" s="158">
        <f t="shared" si="18"/>
        <v>36650.9594</v>
      </c>
      <c r="R43" s="101">
        <f t="shared" si="19"/>
        <v>1.9420166580907654E-3</v>
      </c>
      <c r="S43" s="129">
        <v>1</v>
      </c>
      <c r="T43" s="101">
        <f t="shared" si="20"/>
        <v>1.9420166580907654E-3</v>
      </c>
      <c r="Z43" s="101">
        <f t="shared" si="21"/>
        <v>818</v>
      </c>
      <c r="AA43" s="4">
        <f t="shared" si="22"/>
        <v>2.4443497664542457E-3</v>
      </c>
      <c r="AB43" s="4">
        <f t="shared" si="23"/>
        <v>-3.9816667846208395E-2</v>
      </c>
      <c r="AC43" s="4">
        <f t="shared" si="24"/>
        <v>4.4068318076490795E-2</v>
      </c>
      <c r="AD43" s="4"/>
      <c r="AE43" s="4">
        <f t="shared" si="25"/>
        <v>8.1658374163836536E-7</v>
      </c>
      <c r="AF43" s="101">
        <f t="shared" si="26"/>
        <v>4.4068318076490795E-2</v>
      </c>
      <c r="AG43" s="159"/>
      <c r="AH43" s="101">
        <f t="shared" si="27"/>
        <v>4.3164667844576718E-2</v>
      </c>
      <c r="AI43" s="101">
        <f t="shared" si="28"/>
        <v>1.0443813594698819</v>
      </c>
      <c r="AJ43" s="101">
        <f t="shared" si="29"/>
        <v>0.32368630152392336</v>
      </c>
      <c r="AK43" s="101">
        <f t="shared" si="30"/>
        <v>-0.60884260606354557</v>
      </c>
      <c r="AL43" s="101">
        <f t="shared" si="31"/>
        <v>1.6435622600995485</v>
      </c>
      <c r="AM43" s="101">
        <f t="shared" si="32"/>
        <v>1.075547928795479</v>
      </c>
      <c r="AN43" s="4">
        <f t="shared" si="40"/>
        <v>8.567011699057927</v>
      </c>
      <c r="AO43" s="4">
        <f t="shared" si="40"/>
        <v>8.5687009729512269</v>
      </c>
      <c r="AP43" s="4">
        <f t="shared" si="40"/>
        <v>8.5729129186870452</v>
      </c>
      <c r="AQ43" s="4">
        <f t="shared" si="40"/>
        <v>8.5833276785835846</v>
      </c>
      <c r="AR43" s="4">
        <f t="shared" si="40"/>
        <v>8.6085755326782252</v>
      </c>
      <c r="AS43" s="4">
        <f t="shared" si="40"/>
        <v>8.6671627438806436</v>
      </c>
      <c r="AT43" s="4">
        <f t="shared" si="40"/>
        <v>8.7922092913594518</v>
      </c>
      <c r="AU43" s="4">
        <f t="shared" si="34"/>
        <v>9.0280767524033436</v>
      </c>
      <c r="AW43" s="101">
        <v>-1800</v>
      </c>
      <c r="AX43" s="101">
        <f t="shared" si="0"/>
        <v>5.9201853048305303E-4</v>
      </c>
      <c r="AY43" s="101">
        <f t="shared" si="1"/>
        <v>-2.8654178685033019E-2</v>
      </c>
      <c r="AZ43" s="101">
        <f t="shared" si="2"/>
        <v>2.9246197215516072E-2</v>
      </c>
      <c r="BA43" s="101">
        <f t="shared" si="3"/>
        <v>0.80113376698155259</v>
      </c>
      <c r="BB43" s="101">
        <f t="shared" si="4"/>
        <v>-7.4894180344603059E-2</v>
      </c>
      <c r="BC43" s="101">
        <f t="shared" si="5"/>
        <v>1.2389749356331086</v>
      </c>
      <c r="BD43" s="101">
        <f t="shared" si="6"/>
        <v>0.71313553715801836</v>
      </c>
      <c r="BE43" s="101">
        <f t="shared" si="37"/>
        <v>8.2172828756074221</v>
      </c>
      <c r="BF43" s="101">
        <f t="shared" si="37"/>
        <v>8.2173913056698389</v>
      </c>
      <c r="BG43" s="101">
        <f t="shared" si="37"/>
        <v>8.2178906660994464</v>
      </c>
      <c r="BH43" s="101">
        <f t="shared" si="37"/>
        <v>8.2201820069862386</v>
      </c>
      <c r="BI43" s="101">
        <f t="shared" si="37"/>
        <v>8.2305252268950433</v>
      </c>
      <c r="BJ43" s="101">
        <f t="shared" si="37"/>
        <v>8.274205184713578</v>
      </c>
      <c r="BK43" s="101">
        <f t="shared" si="37"/>
        <v>8.4248260473355217</v>
      </c>
      <c r="BL43" s="101">
        <f t="shared" si="8"/>
        <v>8.7878720554791059</v>
      </c>
    </row>
    <row r="44" spans="1:64" ht="12.95" customHeight="1">
      <c r="A44" s="48" t="s">
        <v>265</v>
      </c>
      <c r="B44" s="45" t="s">
        <v>100</v>
      </c>
      <c r="C44" s="44">
        <v>51670.396800000002</v>
      </c>
      <c r="D44" s="44"/>
      <c r="E44" s="101">
        <f t="shared" si="12"/>
        <v>820.49824199870045</v>
      </c>
      <c r="F44" s="101">
        <f t="shared" si="13"/>
        <v>820.5</v>
      </c>
      <c r="G44" s="101">
        <f t="shared" si="14"/>
        <v>-6.6199999855598435E-4</v>
      </c>
      <c r="K44" s="101">
        <f t="shared" si="38"/>
        <v>-6.6199999855598435E-4</v>
      </c>
      <c r="O44" s="101">
        <f t="shared" ca="1" si="39"/>
        <v>-3.0115070179050706E-2</v>
      </c>
      <c r="P44" s="101">
        <f t="shared" si="17"/>
        <v>-4.0731046105829963E-2</v>
      </c>
      <c r="Q44" s="158">
        <f t="shared" si="18"/>
        <v>36651.896800000002</v>
      </c>
      <c r="R44" s="101">
        <f t="shared" si="19"/>
        <v>1.6055284559468479E-3</v>
      </c>
      <c r="S44" s="129">
        <v>1</v>
      </c>
      <c r="T44" s="101">
        <f t="shared" si="20"/>
        <v>1.6055284559468479E-3</v>
      </c>
      <c r="Z44" s="101">
        <f t="shared" si="21"/>
        <v>820.5</v>
      </c>
      <c r="AA44" s="4">
        <f t="shared" si="22"/>
        <v>2.4462991207486809E-3</v>
      </c>
      <c r="AB44" s="4">
        <f t="shared" si="23"/>
        <v>-4.3839345225134628E-2</v>
      </c>
      <c r="AC44" s="4">
        <f t="shared" si="24"/>
        <v>4.0069046107273978E-2</v>
      </c>
      <c r="AD44" s="4"/>
      <c r="AE44" s="4">
        <f t="shared" si="25"/>
        <v>9.6615234150701577E-6</v>
      </c>
      <c r="AF44" s="101">
        <f t="shared" si="26"/>
        <v>4.0069046107273978E-2</v>
      </c>
      <c r="AG44" s="159"/>
      <c r="AH44" s="101">
        <f t="shared" si="27"/>
        <v>4.3177345226578644E-2</v>
      </c>
      <c r="AI44" s="101">
        <f t="shared" si="28"/>
        <v>1.0446899327855954</v>
      </c>
      <c r="AJ44" s="101">
        <f t="shared" si="29"/>
        <v>0.32416580342175172</v>
      </c>
      <c r="AK44" s="101">
        <f t="shared" si="30"/>
        <v>-0.60882003411046159</v>
      </c>
      <c r="AL44" s="101">
        <f t="shared" si="31"/>
        <v>1.6440690890009659</v>
      </c>
      <c r="AM44" s="101">
        <f t="shared" si="32"/>
        <v>1.0760946429547598</v>
      </c>
      <c r="AN44" s="4">
        <f t="shared" si="40"/>
        <v>8.5673960163601048</v>
      </c>
      <c r="AO44" s="4">
        <f t="shared" si="40"/>
        <v>8.5690881402833909</v>
      </c>
      <c r="AP44" s="4">
        <f t="shared" si="40"/>
        <v>8.5733053062654374</v>
      </c>
      <c r="AQ44" s="4">
        <f t="shared" si="40"/>
        <v>8.5837283021303943</v>
      </c>
      <c r="AR44" s="4">
        <f t="shared" si="40"/>
        <v>8.6089849655886894</v>
      </c>
      <c r="AS44" s="4">
        <f t="shared" si="40"/>
        <v>8.6675686670751038</v>
      </c>
      <c r="AT44" s="4">
        <f t="shared" si="40"/>
        <v>8.7925678269822303</v>
      </c>
      <c r="AU44" s="4">
        <f t="shared" si="34"/>
        <v>9.0283061304561727</v>
      </c>
      <c r="AW44" s="101">
        <v>-1600</v>
      </c>
      <c r="AX44" s="101">
        <f t="shared" si="0"/>
        <v>6.8619042529740812E-4</v>
      </c>
      <c r="AY44" s="101">
        <f t="shared" si="1"/>
        <v>-2.9634592322186307E-2</v>
      </c>
      <c r="AZ44" s="101">
        <f t="shared" si="2"/>
        <v>3.0320782747483715E-2</v>
      </c>
      <c r="BA44" s="101">
        <f t="shared" si="3"/>
        <v>0.81511642226992898</v>
      </c>
      <c r="BB44" s="101">
        <f t="shared" si="4"/>
        <v>-5.0813694389317557E-2</v>
      </c>
      <c r="BC44" s="101">
        <f t="shared" si="5"/>
        <v>1.263103721668744</v>
      </c>
      <c r="BD44" s="101">
        <f t="shared" si="6"/>
        <v>0.73149426647724092</v>
      </c>
      <c r="BE44" s="101">
        <f t="shared" si="37"/>
        <v>8.2409325162248681</v>
      </c>
      <c r="BF44" s="101">
        <f t="shared" si="37"/>
        <v>8.2410776228973539</v>
      </c>
      <c r="BG44" s="101">
        <f t="shared" si="37"/>
        <v>8.2417068082741771</v>
      </c>
      <c r="BH44" s="101">
        <f t="shared" si="37"/>
        <v>8.2444238320318153</v>
      </c>
      <c r="BI44" s="101">
        <f t="shared" si="37"/>
        <v>8.2559567395450468</v>
      </c>
      <c r="BJ44" s="101">
        <f t="shared" si="37"/>
        <v>8.3017908970322463</v>
      </c>
      <c r="BK44" s="101">
        <f t="shared" si="37"/>
        <v>8.4522426849797725</v>
      </c>
      <c r="BL44" s="101">
        <f t="shared" si="8"/>
        <v>8.8062222997055564</v>
      </c>
    </row>
    <row r="45" spans="1:64" ht="12.95" customHeight="1">
      <c r="A45" s="47" t="s">
        <v>124</v>
      </c>
      <c r="B45" s="45" t="s">
        <v>100</v>
      </c>
      <c r="C45" s="44">
        <v>51670.397100000002</v>
      </c>
      <c r="D45" s="44"/>
      <c r="E45" s="101">
        <f t="shared" si="12"/>
        <v>820.49903867602404</v>
      </c>
      <c r="F45" s="101">
        <f t="shared" si="13"/>
        <v>820.5</v>
      </c>
      <c r="G45" s="101">
        <f t="shared" si="14"/>
        <v>-3.6199999885866418E-4</v>
      </c>
      <c r="K45" s="101">
        <f t="shared" si="38"/>
        <v>-3.6199999885866418E-4</v>
      </c>
      <c r="O45" s="101">
        <f t="shared" ca="1" si="39"/>
        <v>-3.0115070179050706E-2</v>
      </c>
      <c r="P45" s="101">
        <f t="shared" si="17"/>
        <v>-4.0731046105829963E-2</v>
      </c>
      <c r="Q45" s="158">
        <f t="shared" si="18"/>
        <v>36651.897100000002</v>
      </c>
      <c r="R45" s="101">
        <f t="shared" si="19"/>
        <v>1.6296598835867746E-3</v>
      </c>
      <c r="S45" s="129">
        <v>1</v>
      </c>
      <c r="T45" s="101">
        <f t="shared" si="20"/>
        <v>1.6296598835867746E-3</v>
      </c>
      <c r="Z45" s="101">
        <f t="shared" si="21"/>
        <v>820.5</v>
      </c>
      <c r="AA45" s="4">
        <f t="shared" si="22"/>
        <v>2.4462991207486809E-3</v>
      </c>
      <c r="AB45" s="4">
        <f t="shared" si="23"/>
        <v>-4.3539345225437308E-2</v>
      </c>
      <c r="AC45" s="4">
        <f t="shared" si="24"/>
        <v>4.0369046106971299E-2</v>
      </c>
      <c r="AD45" s="4"/>
      <c r="AE45" s="4">
        <f t="shared" si="25"/>
        <v>7.8865439451873902E-6</v>
      </c>
      <c r="AF45" s="101">
        <f t="shared" si="26"/>
        <v>4.0369046106971299E-2</v>
      </c>
      <c r="AG45" s="159"/>
      <c r="AH45" s="101">
        <f t="shared" si="27"/>
        <v>4.3177345226578644E-2</v>
      </c>
      <c r="AI45" s="101">
        <f t="shared" si="28"/>
        <v>1.0446899327855954</v>
      </c>
      <c r="AJ45" s="101">
        <f t="shared" si="29"/>
        <v>0.32416580342175172</v>
      </c>
      <c r="AK45" s="101">
        <f t="shared" si="30"/>
        <v>-0.60882003411046159</v>
      </c>
      <c r="AL45" s="101">
        <f t="shared" si="31"/>
        <v>1.6440690890009659</v>
      </c>
      <c r="AM45" s="101">
        <f t="shared" si="32"/>
        <v>1.0760946429547598</v>
      </c>
      <c r="AN45" s="4">
        <f t="shared" si="40"/>
        <v>8.5673960163601048</v>
      </c>
      <c r="AO45" s="4">
        <f t="shared" si="40"/>
        <v>8.5690881402833909</v>
      </c>
      <c r="AP45" s="4">
        <f t="shared" si="40"/>
        <v>8.5733053062654374</v>
      </c>
      <c r="AQ45" s="4">
        <f t="shared" si="40"/>
        <v>8.5837283021303943</v>
      </c>
      <c r="AR45" s="4">
        <f t="shared" si="40"/>
        <v>8.6089849655886894</v>
      </c>
      <c r="AS45" s="4">
        <f t="shared" si="40"/>
        <v>8.6675686670751038</v>
      </c>
      <c r="AT45" s="4">
        <f t="shared" si="40"/>
        <v>8.7925678269822303</v>
      </c>
      <c r="AU45" s="4">
        <f t="shared" si="34"/>
        <v>9.0283061304561727</v>
      </c>
      <c r="AW45" s="101">
        <v>-1400</v>
      </c>
      <c r="AX45" s="101">
        <f t="shared" si="0"/>
        <v>7.9183586247304205E-4</v>
      </c>
      <c r="AY45" s="101">
        <f t="shared" si="1"/>
        <v>-3.0605306928234745E-2</v>
      </c>
      <c r="AZ45" s="101">
        <f t="shared" si="2"/>
        <v>3.1397142790707787E-2</v>
      </c>
      <c r="BA45" s="101">
        <f t="shared" si="3"/>
        <v>0.82971386413216519</v>
      </c>
      <c r="BB45" s="101">
        <f t="shared" si="4"/>
        <v>-2.5838701994552401E-2</v>
      </c>
      <c r="BC45" s="101">
        <f t="shared" si="5"/>
        <v>1.2880977305876122</v>
      </c>
      <c r="BD45" s="101">
        <f t="shared" si="6"/>
        <v>0.75085622136831331</v>
      </c>
      <c r="BE45" s="101">
        <f t="shared" si="37"/>
        <v>8.2650045583349581</v>
      </c>
      <c r="BF45" s="101">
        <f t="shared" si="37"/>
        <v>8.2651955443234826</v>
      </c>
      <c r="BG45" s="101">
        <f t="shared" si="37"/>
        <v>8.2659775287275874</v>
      </c>
      <c r="BH45" s="101">
        <f t="shared" si="37"/>
        <v>8.2691648492245982</v>
      </c>
      <c r="BI45" s="101">
        <f t="shared" si="37"/>
        <v>8.2819248501234739</v>
      </c>
      <c r="BJ45" s="101">
        <f t="shared" si="37"/>
        <v>8.3297983690071877</v>
      </c>
      <c r="BK45" s="101">
        <f t="shared" si="37"/>
        <v>8.4797785153529048</v>
      </c>
      <c r="BL45" s="101">
        <f t="shared" si="8"/>
        <v>8.8245725439320069</v>
      </c>
    </row>
    <row r="46" spans="1:64" ht="12.95" customHeight="1">
      <c r="A46" s="48" t="s">
        <v>265</v>
      </c>
      <c r="B46" s="45" t="s">
        <v>100</v>
      </c>
      <c r="C46" s="44">
        <v>51670.397599999997</v>
      </c>
      <c r="D46" s="44"/>
      <c r="E46" s="101">
        <f t="shared" si="12"/>
        <v>820.50036647155059</v>
      </c>
      <c r="F46" s="101">
        <f t="shared" si="13"/>
        <v>820.5</v>
      </c>
      <c r="G46" s="101">
        <f t="shared" si="14"/>
        <v>1.3799999578623101E-4</v>
      </c>
      <c r="K46" s="101">
        <f t="shared" si="38"/>
        <v>1.3799999578623101E-4</v>
      </c>
      <c r="O46" s="101">
        <f t="shared" ca="1" si="39"/>
        <v>-3.0115070179050706E-2</v>
      </c>
      <c r="P46" s="101">
        <f t="shared" si="17"/>
        <v>-4.0731046105829963E-2</v>
      </c>
      <c r="Q46" s="158">
        <f t="shared" si="18"/>
        <v>36651.897599999997</v>
      </c>
      <c r="R46" s="101">
        <f t="shared" si="19"/>
        <v>1.6702789292560298E-3</v>
      </c>
      <c r="S46" s="129">
        <v>1</v>
      </c>
      <c r="T46" s="101">
        <f t="shared" si="20"/>
        <v>1.6702789292560298E-3</v>
      </c>
      <c r="Z46" s="101">
        <f t="shared" si="21"/>
        <v>820.5</v>
      </c>
      <c r="AA46" s="4">
        <f t="shared" si="22"/>
        <v>2.4462991207486809E-3</v>
      </c>
      <c r="AB46" s="4">
        <f t="shared" si="23"/>
        <v>-4.3039345230792413E-2</v>
      </c>
      <c r="AC46" s="4">
        <f t="shared" si="24"/>
        <v>4.0869046101616194E-2</v>
      </c>
      <c r="AD46" s="4"/>
      <c r="AE46" s="4">
        <f t="shared" si="25"/>
        <v>5.3282448503024119E-6</v>
      </c>
      <c r="AF46" s="101">
        <f t="shared" si="26"/>
        <v>4.0869046101616194E-2</v>
      </c>
      <c r="AG46" s="159"/>
      <c r="AH46" s="101">
        <f t="shared" si="27"/>
        <v>4.3177345226578644E-2</v>
      </c>
      <c r="AI46" s="101">
        <f t="shared" si="28"/>
        <v>1.0446899327855954</v>
      </c>
      <c r="AJ46" s="101">
        <f t="shared" si="29"/>
        <v>0.32416580342175172</v>
      </c>
      <c r="AK46" s="101">
        <f t="shared" si="30"/>
        <v>-0.60882003411046159</v>
      </c>
      <c r="AL46" s="101">
        <f t="shared" si="31"/>
        <v>1.6440690890009659</v>
      </c>
      <c r="AM46" s="101">
        <f t="shared" si="32"/>
        <v>1.0760946429547598</v>
      </c>
      <c r="AN46" s="4">
        <f t="shared" si="40"/>
        <v>8.5673960163601048</v>
      </c>
      <c r="AO46" s="4">
        <f t="shared" si="40"/>
        <v>8.5690881402833909</v>
      </c>
      <c r="AP46" s="4">
        <f t="shared" si="40"/>
        <v>8.5733053062654374</v>
      </c>
      <c r="AQ46" s="4">
        <f t="shared" si="40"/>
        <v>8.5837283021303943</v>
      </c>
      <c r="AR46" s="4">
        <f t="shared" si="40"/>
        <v>8.6089849655886894</v>
      </c>
      <c r="AS46" s="4">
        <f t="shared" si="40"/>
        <v>8.6675686670751038</v>
      </c>
      <c r="AT46" s="4">
        <f t="shared" si="40"/>
        <v>8.7925678269822303</v>
      </c>
      <c r="AU46" s="4">
        <f t="shared" si="34"/>
        <v>9.0283061304561727</v>
      </c>
      <c r="AW46" s="101">
        <v>-1200</v>
      </c>
      <c r="AX46" s="101">
        <f t="shared" si="0"/>
        <v>9.0824690594292629E-4</v>
      </c>
      <c r="AY46" s="101">
        <f t="shared" si="1"/>
        <v>-3.1566322503178326E-2</v>
      </c>
      <c r="AZ46" s="101">
        <f t="shared" si="2"/>
        <v>3.2474569409121253E-2</v>
      </c>
      <c r="BA46" s="101">
        <f t="shared" si="3"/>
        <v>0.84496130568015371</v>
      </c>
      <c r="BB46" s="101">
        <f t="shared" si="4"/>
        <v>7.3254607968883259E-5</v>
      </c>
      <c r="BC46" s="101">
        <f t="shared" si="5"/>
        <v>1.3140125632064756</v>
      </c>
      <c r="BD46" s="101">
        <f t="shared" si="6"/>
        <v>0.77131906691950447</v>
      </c>
      <c r="BE46" s="101">
        <f t="shared" si="37"/>
        <v>8.2895186820433278</v>
      </c>
      <c r="BF46" s="101">
        <f t="shared" si="37"/>
        <v>8.2897662149583198</v>
      </c>
      <c r="BG46" s="101">
        <f t="shared" si="37"/>
        <v>8.2907258192117013</v>
      </c>
      <c r="BH46" s="101">
        <f t="shared" si="37"/>
        <v>8.2944273998162306</v>
      </c>
      <c r="BI46" s="101">
        <f t="shared" si="37"/>
        <v>8.3084418949969159</v>
      </c>
      <c r="BJ46" s="101">
        <f t="shared" si="37"/>
        <v>8.3582240489797037</v>
      </c>
      <c r="BK46" s="101">
        <f t="shared" si="37"/>
        <v>8.5074304454658485</v>
      </c>
      <c r="BL46" s="101">
        <f t="shared" si="8"/>
        <v>8.8429227881584573</v>
      </c>
    </row>
    <row r="47" spans="1:64" ht="12.95" customHeight="1">
      <c r="A47" s="47" t="s">
        <v>124</v>
      </c>
      <c r="B47" s="45" t="s">
        <v>100</v>
      </c>
      <c r="C47" s="44">
        <v>51673.414700000001</v>
      </c>
      <c r="D47" s="44"/>
      <c r="E47" s="101">
        <f t="shared" si="12"/>
        <v>828.51255032344443</v>
      </c>
      <c r="F47" s="101">
        <f t="shared" si="13"/>
        <v>828.5</v>
      </c>
      <c r="G47" s="101">
        <f t="shared" si="14"/>
        <v>4.7259999992093071E-3</v>
      </c>
      <c r="K47" s="101">
        <f t="shared" si="38"/>
        <v>4.7259999992093071E-3</v>
      </c>
      <c r="O47" s="101">
        <f t="shared" ca="1" si="39"/>
        <v>-3.0147215800608293E-2</v>
      </c>
      <c r="P47" s="101">
        <f t="shared" si="17"/>
        <v>-4.0765365610511257E-2</v>
      </c>
      <c r="Q47" s="158">
        <f t="shared" si="18"/>
        <v>36654.914700000001</v>
      </c>
      <c r="R47" s="101">
        <f t="shared" si="19"/>
        <v>2.069464345037267E-3</v>
      </c>
      <c r="S47" s="129">
        <v>1</v>
      </c>
      <c r="T47" s="101">
        <f t="shared" si="20"/>
        <v>2.069464345037267E-3</v>
      </c>
      <c r="Z47" s="101">
        <f t="shared" si="21"/>
        <v>828.5</v>
      </c>
      <c r="AA47" s="4">
        <f t="shared" si="22"/>
        <v>2.4525301824534704E-3</v>
      </c>
      <c r="AB47" s="4">
        <f t="shared" si="23"/>
        <v>-3.8491895793755421E-2</v>
      </c>
      <c r="AC47" s="4">
        <f t="shared" si="24"/>
        <v>4.5491365609720565E-2</v>
      </c>
      <c r="AD47" s="4"/>
      <c r="AE47" s="4">
        <f t="shared" si="25"/>
        <v>5.1686650076998177E-6</v>
      </c>
      <c r="AF47" s="101">
        <f t="shared" si="26"/>
        <v>4.5491365609720565E-2</v>
      </c>
      <c r="AG47" s="159"/>
      <c r="AH47" s="101">
        <f t="shared" si="27"/>
        <v>4.3217895792964728E-2</v>
      </c>
      <c r="AI47" s="101">
        <f t="shared" si="28"/>
        <v>1.0456785325162792</v>
      </c>
      <c r="AJ47" s="101">
        <f t="shared" si="29"/>
        <v>0.32570157933720634</v>
      </c>
      <c r="AK47" s="101">
        <f t="shared" si="30"/>
        <v>-0.60874665969827202</v>
      </c>
      <c r="AL47" s="101">
        <f t="shared" si="31"/>
        <v>1.6456929828187967</v>
      </c>
      <c r="AM47" s="101">
        <f t="shared" si="32"/>
        <v>1.0778483405325008</v>
      </c>
      <c r="AN47" s="4">
        <f t="shared" si="40"/>
        <v>8.5686266155783528</v>
      </c>
      <c r="AO47" s="4">
        <f t="shared" si="40"/>
        <v>8.570327873264322</v>
      </c>
      <c r="AP47" s="4">
        <f t="shared" si="40"/>
        <v>8.5745617471788513</v>
      </c>
      <c r="AQ47" s="4">
        <f t="shared" si="40"/>
        <v>8.5850110582156223</v>
      </c>
      <c r="AR47" s="4">
        <f t="shared" si="40"/>
        <v>8.6102957716737532</v>
      </c>
      <c r="AS47" s="4">
        <f t="shared" si="40"/>
        <v>8.6688679738705545</v>
      </c>
      <c r="AT47" s="4">
        <f t="shared" si="40"/>
        <v>8.7937152242911694</v>
      </c>
      <c r="AU47" s="4">
        <f t="shared" si="34"/>
        <v>9.0290401402252307</v>
      </c>
      <c r="AW47" s="101">
        <v>-1000</v>
      </c>
      <c r="AX47" s="101">
        <f t="shared" si="0"/>
        <v>1.0346324424622272E-3</v>
      </c>
      <c r="AY47" s="101">
        <f t="shared" si="1"/>
        <v>-3.2517639047017072E-2</v>
      </c>
      <c r="AZ47" s="101">
        <f t="shared" si="2"/>
        <v>3.3552271489479299E-2</v>
      </c>
      <c r="BA47" s="101">
        <f t="shared" si="3"/>
        <v>0.86089595476648195</v>
      </c>
      <c r="BB47" s="101">
        <f t="shared" si="4"/>
        <v>2.6965910965096113E-2</v>
      </c>
      <c r="BC47" s="101">
        <f t="shared" si="5"/>
        <v>1.3409084887236196</v>
      </c>
      <c r="BD47" s="101">
        <f t="shared" si="6"/>
        <v>0.79299379936411984</v>
      </c>
      <c r="BE47" s="101">
        <f t="shared" si="37"/>
        <v>8.3144958259301252</v>
      </c>
      <c r="BF47" s="101">
        <f t="shared" si="37"/>
        <v>8.3148120790010793</v>
      </c>
      <c r="BG47" s="101">
        <f t="shared" si="37"/>
        <v>8.3159756985327373</v>
      </c>
      <c r="BH47" s="101">
        <f t="shared" si="37"/>
        <v>8.3202339145350273</v>
      </c>
      <c r="BI47" s="101">
        <f t="shared" si="37"/>
        <v>8.3355191763036949</v>
      </c>
      <c r="BJ47" s="101">
        <f t="shared" si="37"/>
        <v>8.3870637450245464</v>
      </c>
      <c r="BK47" s="101">
        <f t="shared" si="37"/>
        <v>8.5351953432361949</v>
      </c>
      <c r="BL47" s="101">
        <f t="shared" si="8"/>
        <v>8.8612730323849078</v>
      </c>
    </row>
    <row r="48" spans="1:64" ht="12.95" customHeight="1">
      <c r="A48" s="47" t="s">
        <v>124</v>
      </c>
      <c r="B48" s="45" t="s">
        <v>97</v>
      </c>
      <c r="C48" s="44">
        <v>51674.3583</v>
      </c>
      <c r="D48" s="44"/>
      <c r="E48" s="101">
        <f t="shared" si="12"/>
        <v>831.01836606790937</v>
      </c>
      <c r="F48" s="101">
        <f t="shared" si="13"/>
        <v>831</v>
      </c>
      <c r="G48" s="101">
        <f t="shared" si="14"/>
        <v>6.9159999984549358E-3</v>
      </c>
      <c r="K48" s="101">
        <f t="shared" si="38"/>
        <v>6.9159999984549358E-3</v>
      </c>
      <c r="O48" s="101">
        <f t="shared" ca="1" si="39"/>
        <v>-3.0157261307345036E-2</v>
      </c>
      <c r="P48" s="101">
        <f t="shared" si="17"/>
        <v>-4.077608727322958E-2</v>
      </c>
      <c r="Q48" s="158">
        <f t="shared" si="18"/>
        <v>36655.8583</v>
      </c>
      <c r="R48" s="101">
        <f t="shared" si="19"/>
        <v>2.2745351883299721E-3</v>
      </c>
      <c r="S48" s="129">
        <v>1</v>
      </c>
      <c r="T48" s="101">
        <f t="shared" si="20"/>
        <v>2.2745351883299721E-3</v>
      </c>
      <c r="Z48" s="101">
        <f t="shared" si="21"/>
        <v>831</v>
      </c>
      <c r="AA48" s="4">
        <f t="shared" si="22"/>
        <v>2.4544752213089271E-3</v>
      </c>
      <c r="AB48" s="4">
        <f t="shared" si="23"/>
        <v>-3.6314562496083572E-2</v>
      </c>
      <c r="AC48" s="4">
        <f t="shared" si="24"/>
        <v>4.7692087271684516E-2</v>
      </c>
      <c r="AD48" s="4"/>
      <c r="AE48" s="4">
        <f t="shared" si="25"/>
        <v>1.9905203337087744E-5</v>
      </c>
      <c r="AF48" s="101">
        <f t="shared" si="26"/>
        <v>4.7692087271684516E-2</v>
      </c>
      <c r="AG48" s="159"/>
      <c r="AH48" s="101">
        <f t="shared" si="27"/>
        <v>4.3230562494538508E-2</v>
      </c>
      <c r="AI48" s="101">
        <f t="shared" si="28"/>
        <v>1.0459878342395574</v>
      </c>
      <c r="AJ48" s="101">
        <f t="shared" si="29"/>
        <v>0.32618193727946254</v>
      </c>
      <c r="AK48" s="101">
        <f t="shared" si="30"/>
        <v>-0.60872337159714807</v>
      </c>
      <c r="AL48" s="101">
        <f t="shared" si="31"/>
        <v>1.6462010884947855</v>
      </c>
      <c r="AM48" s="101">
        <f t="shared" si="32"/>
        <v>1.0783976914857119</v>
      </c>
      <c r="AN48" s="4">
        <f t="shared" si="40"/>
        <v>8.5690114230174839</v>
      </c>
      <c r="AO48" s="4">
        <f t="shared" si="40"/>
        <v>8.570715539253202</v>
      </c>
      <c r="AP48" s="4">
        <f t="shared" si="40"/>
        <v>8.5749546353256445</v>
      </c>
      <c r="AQ48" s="4">
        <f t="shared" si="40"/>
        <v>8.585412157282045</v>
      </c>
      <c r="AR48" s="4">
        <f t="shared" si="40"/>
        <v>8.6107055925213842</v>
      </c>
      <c r="AS48" s="4">
        <f t="shared" si="40"/>
        <v>8.6692741173458803</v>
      </c>
      <c r="AT48" s="4">
        <f t="shared" si="40"/>
        <v>8.7940738119617379</v>
      </c>
      <c r="AU48" s="4">
        <f t="shared" si="34"/>
        <v>9.0292695182780633</v>
      </c>
      <c r="AW48" s="101">
        <v>-800</v>
      </c>
      <c r="AX48" s="101">
        <f t="shared" si="0"/>
        <v>1.1701064143674333E-3</v>
      </c>
      <c r="AY48" s="101">
        <f t="shared" si="1"/>
        <v>-3.3459256559750968E-2</v>
      </c>
      <c r="AZ48" s="101">
        <f t="shared" si="2"/>
        <v>3.4629362974118401E-2</v>
      </c>
      <c r="BA48" s="101">
        <f t="shared" si="3"/>
        <v>0.87755698688728789</v>
      </c>
      <c r="BB48" s="101">
        <f t="shared" si="4"/>
        <v>5.4883960321647669E-2</v>
      </c>
      <c r="BC48" s="101">
        <f t="shared" si="5"/>
        <v>1.3688508603636973</v>
      </c>
      <c r="BD48" s="101">
        <f t="shared" si="6"/>
        <v>0.81600707696087971</v>
      </c>
      <c r="BE48" s="101">
        <f t="shared" si="37"/>
        <v>8.3399582471219951</v>
      </c>
      <c r="BF48" s="101">
        <f t="shared" si="37"/>
        <v>8.3403568920089288</v>
      </c>
      <c r="BG48" s="101">
        <f t="shared" si="37"/>
        <v>8.3417521237579475</v>
      </c>
      <c r="BH48" s="101">
        <f t="shared" si="37"/>
        <v>8.3466067313816357</v>
      </c>
      <c r="BI48" s="101">
        <f t="shared" si="37"/>
        <v>8.3631668450027696</v>
      </c>
      <c r="BJ48" s="101">
        <f t="shared" si="37"/>
        <v>8.4163126217461812</v>
      </c>
      <c r="BK48" s="101">
        <f t="shared" si="37"/>
        <v>8.5630700385428398</v>
      </c>
      <c r="BL48" s="101">
        <f t="shared" si="8"/>
        <v>8.8796232766113583</v>
      </c>
    </row>
    <row r="49" spans="1:64" ht="12.95" customHeight="1">
      <c r="A49" s="48" t="s">
        <v>265</v>
      </c>
      <c r="B49" s="45" t="s">
        <v>97</v>
      </c>
      <c r="C49" s="44">
        <v>51692.429100000001</v>
      </c>
      <c r="D49" s="44"/>
      <c r="E49" s="101">
        <f t="shared" si="12"/>
        <v>879.00702138281292</v>
      </c>
      <c r="F49" s="101">
        <f t="shared" si="13"/>
        <v>879</v>
      </c>
      <c r="G49" s="101">
        <f t="shared" si="14"/>
        <v>2.644000000145752E-3</v>
      </c>
      <c r="K49" s="101">
        <f t="shared" si="38"/>
        <v>2.644000000145752E-3</v>
      </c>
      <c r="O49" s="101">
        <f t="shared" ca="1" si="39"/>
        <v>-3.0350135036690547E-2</v>
      </c>
      <c r="P49" s="101">
        <f t="shared" si="17"/>
        <v>-4.0981649316778911E-2</v>
      </c>
      <c r="Q49" s="158">
        <f t="shared" si="18"/>
        <v>36673.929100000001</v>
      </c>
      <c r="R49" s="101">
        <f t="shared" si="19"/>
        <v>1.9031972783232892E-3</v>
      </c>
      <c r="S49" s="129">
        <v>1</v>
      </c>
      <c r="T49" s="101">
        <f t="shared" si="20"/>
        <v>1.9031972783232892E-3</v>
      </c>
      <c r="Z49" s="101">
        <f t="shared" si="21"/>
        <v>879</v>
      </c>
      <c r="AA49" s="4">
        <f t="shared" si="22"/>
        <v>2.4916112117406783E-3</v>
      </c>
      <c r="AB49" s="4">
        <f t="shared" si="23"/>
        <v>-4.0829260528373837E-2</v>
      </c>
      <c r="AC49" s="4">
        <f t="shared" si="24"/>
        <v>4.3625649316924663E-2</v>
      </c>
      <c r="AD49" s="4"/>
      <c r="AE49" s="4">
        <f t="shared" si="25"/>
        <v>2.3222342831566322E-8</v>
      </c>
      <c r="AF49" s="101">
        <f t="shared" si="26"/>
        <v>4.3625649316924663E-2</v>
      </c>
      <c r="AG49" s="159"/>
      <c r="AH49" s="101">
        <f t="shared" si="27"/>
        <v>4.3473260528519589E-2</v>
      </c>
      <c r="AI49" s="101">
        <f t="shared" si="28"/>
        <v>1.0519601526504736</v>
      </c>
      <c r="AJ49" s="101">
        <f t="shared" si="29"/>
        <v>0.33544428026059259</v>
      </c>
      <c r="AK49" s="101">
        <f t="shared" si="30"/>
        <v>-0.60824268722540686</v>
      </c>
      <c r="AL49" s="101">
        <f t="shared" si="31"/>
        <v>1.6560161041601786</v>
      </c>
      <c r="AM49" s="101">
        <f t="shared" si="32"/>
        <v>1.0890689045788666</v>
      </c>
      <c r="AN49" s="4">
        <f t="shared" si="40"/>
        <v>8.5764224622779892</v>
      </c>
      <c r="AO49" s="4">
        <f t="shared" si="40"/>
        <v>8.5781818456881549</v>
      </c>
      <c r="AP49" s="4">
        <f t="shared" si="40"/>
        <v>8.5825212704262199</v>
      </c>
      <c r="AQ49" s="4">
        <f t="shared" si="40"/>
        <v>8.5931352418073068</v>
      </c>
      <c r="AR49" s="4">
        <f t="shared" si="40"/>
        <v>8.618592043121069</v>
      </c>
      <c r="AS49" s="4">
        <f t="shared" si="40"/>
        <v>8.6770822068986746</v>
      </c>
      <c r="AT49" s="4">
        <f t="shared" si="40"/>
        <v>8.8009610869278578</v>
      </c>
      <c r="AU49" s="4">
        <f t="shared" si="34"/>
        <v>9.0336735768924115</v>
      </c>
      <c r="AW49" s="101">
        <v>-600</v>
      </c>
      <c r="AX49" s="101">
        <f t="shared" si="0"/>
        <v>1.313674068209543E-3</v>
      </c>
      <c r="AY49" s="101">
        <f t="shared" si="1"/>
        <v>-3.4391175041380014E-2</v>
      </c>
      <c r="AZ49" s="101">
        <f t="shared" si="2"/>
        <v>3.5704849109589556E-2</v>
      </c>
      <c r="BA49" s="101">
        <f t="shared" si="3"/>
        <v>0.89498545453574474</v>
      </c>
      <c r="BB49" s="101">
        <f t="shared" si="4"/>
        <v>8.3872592255124945E-2</v>
      </c>
      <c r="BC49" s="101">
        <f t="shared" si="5"/>
        <v>1.3979105486376251</v>
      </c>
      <c r="BD49" s="101">
        <f t="shared" si="6"/>
        <v>0.84050404394035172</v>
      </c>
      <c r="BE49" s="101">
        <f t="shared" si="37"/>
        <v>8.3659295687563304</v>
      </c>
      <c r="BF49" s="101">
        <f t="shared" si="37"/>
        <v>8.3664257083240763</v>
      </c>
      <c r="BG49" s="101">
        <f t="shared" si="37"/>
        <v>8.3680808688186392</v>
      </c>
      <c r="BH49" s="101">
        <f t="shared" si="37"/>
        <v>8.3735678921951884</v>
      </c>
      <c r="BI49" s="101">
        <f t="shared" si="37"/>
        <v>8.3913937843749888</v>
      </c>
      <c r="BJ49" s="101">
        <f t="shared" si="37"/>
        <v>8.4459651985815487</v>
      </c>
      <c r="BK49" s="101">
        <f t="shared" si="37"/>
        <v>8.5910513242934314</v>
      </c>
      <c r="BL49" s="101">
        <f t="shared" si="8"/>
        <v>8.8979735208378088</v>
      </c>
    </row>
    <row r="50" spans="1:64" ht="12.95" customHeight="1">
      <c r="A50" s="47" t="s">
        <v>124</v>
      </c>
      <c r="B50" s="45" t="s">
        <v>97</v>
      </c>
      <c r="C50" s="44">
        <v>51692.430500000002</v>
      </c>
      <c r="D50" s="44"/>
      <c r="E50" s="101">
        <f t="shared" si="12"/>
        <v>879.01073921032969</v>
      </c>
      <c r="F50" s="101">
        <f t="shared" si="13"/>
        <v>879</v>
      </c>
      <c r="G50" s="101">
        <f t="shared" si="14"/>
        <v>4.0440000011585653E-3</v>
      </c>
      <c r="K50" s="101">
        <f t="shared" si="38"/>
        <v>4.0440000011585653E-3</v>
      </c>
      <c r="O50" s="101">
        <f t="shared" ca="1" si="39"/>
        <v>-3.0350135036690547E-2</v>
      </c>
      <c r="P50" s="101">
        <f t="shared" si="17"/>
        <v>-4.0981649316778911E-2</v>
      </c>
      <c r="Q50" s="158">
        <f t="shared" si="18"/>
        <v>36673.930500000002</v>
      </c>
      <c r="R50" s="101">
        <f t="shared" si="19"/>
        <v>2.0273090965018834E-3</v>
      </c>
      <c r="S50" s="129">
        <v>1</v>
      </c>
      <c r="T50" s="101">
        <f t="shared" si="20"/>
        <v>2.0273090965018834E-3</v>
      </c>
      <c r="Z50" s="101">
        <f t="shared" si="21"/>
        <v>879</v>
      </c>
      <c r="AA50" s="4">
        <f t="shared" si="22"/>
        <v>2.4916112117406783E-3</v>
      </c>
      <c r="AB50" s="4">
        <f t="shared" si="23"/>
        <v>-3.9429260527361024E-2</v>
      </c>
      <c r="AC50" s="4">
        <f t="shared" si="24"/>
        <v>4.5025649317937476E-2</v>
      </c>
      <c r="AD50" s="4"/>
      <c r="AE50" s="4">
        <f t="shared" si="25"/>
        <v>2.4099109535103325E-6</v>
      </c>
      <c r="AF50" s="101">
        <f t="shared" si="26"/>
        <v>4.5025649317937476E-2</v>
      </c>
      <c r="AG50" s="159"/>
      <c r="AH50" s="101">
        <f t="shared" si="27"/>
        <v>4.3473260528519589E-2</v>
      </c>
      <c r="AI50" s="101">
        <f t="shared" si="28"/>
        <v>1.0519601526504736</v>
      </c>
      <c r="AJ50" s="101">
        <f t="shared" si="29"/>
        <v>0.33544428026059259</v>
      </c>
      <c r="AK50" s="101">
        <f t="shared" si="30"/>
        <v>-0.60824268722540686</v>
      </c>
      <c r="AL50" s="101">
        <f t="shared" si="31"/>
        <v>1.6560161041601786</v>
      </c>
      <c r="AM50" s="101">
        <f t="shared" si="32"/>
        <v>1.0890689045788666</v>
      </c>
      <c r="AN50" s="4">
        <f t="shared" si="40"/>
        <v>8.5764224622779892</v>
      </c>
      <c r="AO50" s="4">
        <f t="shared" si="40"/>
        <v>8.5781818456881549</v>
      </c>
      <c r="AP50" s="4">
        <f t="shared" si="40"/>
        <v>8.5825212704262199</v>
      </c>
      <c r="AQ50" s="4">
        <f t="shared" si="40"/>
        <v>8.5931352418073068</v>
      </c>
      <c r="AR50" s="4">
        <f t="shared" si="40"/>
        <v>8.618592043121069</v>
      </c>
      <c r="AS50" s="4">
        <f t="shared" si="40"/>
        <v>8.6770822068986746</v>
      </c>
      <c r="AT50" s="4">
        <f t="shared" si="40"/>
        <v>8.8009610869278578</v>
      </c>
      <c r="AU50" s="4">
        <f t="shared" si="34"/>
        <v>9.0336735768924115</v>
      </c>
      <c r="AW50" s="101">
        <v>-400</v>
      </c>
      <c r="AX50" s="101">
        <f t="shared" si="0"/>
        <v>1.4642159573892977E-3</v>
      </c>
      <c r="AY50" s="101">
        <f t="shared" si="1"/>
        <v>-3.5313394491904217E-2</v>
      </c>
      <c r="AZ50" s="101">
        <f t="shared" si="2"/>
        <v>3.6777610449293514E-2</v>
      </c>
      <c r="BA50" s="101">
        <f t="shared" si="3"/>
        <v>0.91322410931282605</v>
      </c>
      <c r="BB50" s="101">
        <f t="shared" si="4"/>
        <v>0.11397684812364445</v>
      </c>
      <c r="BC50" s="101">
        <f t="shared" si="5"/>
        <v>1.4281643841614726</v>
      </c>
      <c r="BD50" s="101">
        <f t="shared" si="6"/>
        <v>0.86665177089479328</v>
      </c>
      <c r="BE50" s="101">
        <f t="shared" si="37"/>
        <v>8.3924348090680105</v>
      </c>
      <c r="BF50" s="101">
        <f t="shared" si="37"/>
        <v>8.3930448375956779</v>
      </c>
      <c r="BG50" s="101">
        <f t="shared" si="37"/>
        <v>8.3949883667110399</v>
      </c>
      <c r="BH50" s="101">
        <f t="shared" si="37"/>
        <v>8.4011389183026193</v>
      </c>
      <c r="BI50" s="101">
        <f t="shared" si="37"/>
        <v>8.4202074950017263</v>
      </c>
      <c r="BJ50" s="101">
        <f t="shared" si="37"/>
        <v>8.4760153496440171</v>
      </c>
      <c r="BK50" s="101">
        <f t="shared" si="37"/>
        <v>8.6191359575042679</v>
      </c>
      <c r="BL50" s="101">
        <f t="shared" si="8"/>
        <v>8.9163237650642593</v>
      </c>
    </row>
    <row r="51" spans="1:64" ht="12.95" customHeight="1">
      <c r="A51" s="48" t="s">
        <v>265</v>
      </c>
      <c r="B51" s="45" t="s">
        <v>97</v>
      </c>
      <c r="C51" s="44">
        <v>51692.431100000002</v>
      </c>
      <c r="D51" s="44"/>
      <c r="E51" s="101">
        <f t="shared" si="12"/>
        <v>879.01233256497699</v>
      </c>
      <c r="F51" s="101">
        <f t="shared" si="13"/>
        <v>879</v>
      </c>
      <c r="G51" s="101">
        <f t="shared" si="14"/>
        <v>4.6440000005532056E-3</v>
      </c>
      <c r="K51" s="101">
        <f t="shared" si="38"/>
        <v>4.6440000005532056E-3</v>
      </c>
      <c r="O51" s="101">
        <f t="shared" ca="1" si="39"/>
        <v>-3.0350135036690547E-2</v>
      </c>
      <c r="P51" s="101">
        <f t="shared" si="17"/>
        <v>-4.0981649316778911E-2</v>
      </c>
      <c r="Q51" s="158">
        <f t="shared" si="18"/>
        <v>36673.931100000002</v>
      </c>
      <c r="R51" s="101">
        <f t="shared" si="19"/>
        <v>2.0816998756281687E-3</v>
      </c>
      <c r="S51" s="129">
        <v>1</v>
      </c>
      <c r="T51" s="101">
        <f t="shared" si="20"/>
        <v>2.0816998756281687E-3</v>
      </c>
      <c r="Z51" s="101">
        <f t="shared" si="21"/>
        <v>879</v>
      </c>
      <c r="AA51" s="4">
        <f t="shared" si="22"/>
        <v>2.4916112117406783E-3</v>
      </c>
      <c r="AB51" s="4">
        <f t="shared" si="23"/>
        <v>-3.8829260527966383E-2</v>
      </c>
      <c r="AC51" s="4">
        <f t="shared" si="24"/>
        <v>4.5625649317332116E-2</v>
      </c>
      <c r="AD51" s="4"/>
      <c r="AE51" s="4">
        <f t="shared" si="25"/>
        <v>4.6327774982058581E-6</v>
      </c>
      <c r="AF51" s="101">
        <f t="shared" si="26"/>
        <v>4.5625649317332116E-2</v>
      </c>
      <c r="AG51" s="159"/>
      <c r="AH51" s="101">
        <f t="shared" si="27"/>
        <v>4.3473260528519589E-2</v>
      </c>
      <c r="AI51" s="101">
        <f t="shared" si="28"/>
        <v>1.0519601526504736</v>
      </c>
      <c r="AJ51" s="101">
        <f t="shared" si="29"/>
        <v>0.33544428026059259</v>
      </c>
      <c r="AK51" s="101">
        <f t="shared" si="30"/>
        <v>-0.60824268722540686</v>
      </c>
      <c r="AL51" s="101">
        <f t="shared" si="31"/>
        <v>1.6560161041601786</v>
      </c>
      <c r="AM51" s="101">
        <f t="shared" si="32"/>
        <v>1.0890689045788666</v>
      </c>
      <c r="AN51" s="4">
        <f t="shared" ref="AN51:AT60" si="41">$AU51+$AB$7*SIN(AO51)</f>
        <v>8.5764224622779892</v>
      </c>
      <c r="AO51" s="4">
        <f t="shared" si="41"/>
        <v>8.5781818456881549</v>
      </c>
      <c r="AP51" s="4">
        <f t="shared" si="41"/>
        <v>8.5825212704262199</v>
      </c>
      <c r="AQ51" s="4">
        <f t="shared" si="41"/>
        <v>8.5931352418073068</v>
      </c>
      <c r="AR51" s="4">
        <f t="shared" si="41"/>
        <v>8.618592043121069</v>
      </c>
      <c r="AS51" s="4">
        <f t="shared" si="41"/>
        <v>8.6770822068986746</v>
      </c>
      <c r="AT51" s="4">
        <f t="shared" si="41"/>
        <v>8.8009610869278578</v>
      </c>
      <c r="AU51" s="4">
        <f t="shared" si="34"/>
        <v>9.0336735768924115</v>
      </c>
      <c r="AW51" s="101">
        <v>-200</v>
      </c>
      <c r="AX51" s="101">
        <f t="shared" si="0"/>
        <v>1.620469449950375E-3</v>
      </c>
      <c r="AY51" s="101">
        <f t="shared" si="1"/>
        <v>-3.6225914911323563E-2</v>
      </c>
      <c r="AZ51" s="101">
        <f t="shared" si="2"/>
        <v>3.7846384361273938E-2</v>
      </c>
      <c r="BA51" s="101">
        <f t="shared" si="3"/>
        <v>0.93231710648046673</v>
      </c>
      <c r="BB51" s="101">
        <f t="shared" si="4"/>
        <v>0.14524074139746571</v>
      </c>
      <c r="BC51" s="101">
        <f t="shared" si="5"/>
        <v>1.4596955982545157</v>
      </c>
      <c r="BD51" s="101">
        <f t="shared" si="6"/>
        <v>0.89464347146278</v>
      </c>
      <c r="BE51" s="101">
        <f t="shared" si="37"/>
        <v>8.419500385136832</v>
      </c>
      <c r="BF51" s="101">
        <f t="shared" si="37"/>
        <v>8.4202417636039684</v>
      </c>
      <c r="BG51" s="101">
        <f t="shared" si="37"/>
        <v>8.4225015116878765</v>
      </c>
      <c r="BH51" s="101">
        <f t="shared" si="37"/>
        <v>8.4293405660213097</v>
      </c>
      <c r="BI51" s="101">
        <f t="shared" si="37"/>
        <v>8.4496139823041201</v>
      </c>
      <c r="BJ51" s="101">
        <f t="shared" si="37"/>
        <v>8.5064563051383093</v>
      </c>
      <c r="BK51" s="101">
        <f t="shared" si="37"/>
        <v>8.6473206603922836</v>
      </c>
      <c r="BL51" s="101">
        <f t="shared" si="8"/>
        <v>8.9346740092907098</v>
      </c>
    </row>
    <row r="52" spans="1:64" ht="12.95" customHeight="1">
      <c r="A52" s="44" t="s">
        <v>101</v>
      </c>
      <c r="B52" s="45" t="s">
        <v>97</v>
      </c>
      <c r="C52" s="44">
        <v>51975.605300000003</v>
      </c>
      <c r="D52" s="44">
        <v>1E-4</v>
      </c>
      <c r="E52" s="101">
        <f t="shared" si="12"/>
        <v>1631.0072125853753</v>
      </c>
      <c r="F52" s="101">
        <f t="shared" si="13"/>
        <v>1631</v>
      </c>
      <c r="G52" s="101">
        <f t="shared" si="14"/>
        <v>2.7160000026924536E-3</v>
      </c>
      <c r="J52" s="101">
        <f>G52</f>
        <v>2.7160000026924536E-3</v>
      </c>
      <c r="P52" s="101">
        <f t="shared" si="17"/>
        <v>-4.4129184618476557E-2</v>
      </c>
      <c r="Q52" s="158">
        <f t="shared" si="18"/>
        <v>36957.105300000003</v>
      </c>
      <c r="R52" s="101">
        <f t="shared" si="19"/>
        <v>2.1944713221914093E-3</v>
      </c>
      <c r="S52" s="129">
        <v>1</v>
      </c>
      <c r="T52" s="101">
        <f t="shared" si="20"/>
        <v>2.1944713221914093E-3</v>
      </c>
      <c r="Z52" s="101">
        <f t="shared" si="21"/>
        <v>1631</v>
      </c>
      <c r="AA52" s="4">
        <f t="shared" si="22"/>
        <v>2.9885720695558907E-3</v>
      </c>
      <c r="AB52" s="4">
        <f t="shared" si="23"/>
        <v>-4.4401756685339994E-2</v>
      </c>
      <c r="AC52" s="4">
        <f t="shared" si="24"/>
        <v>4.684518462116901E-2</v>
      </c>
      <c r="AD52" s="4"/>
      <c r="AE52" s="4">
        <f t="shared" si="25"/>
        <v>7.4295531634206031E-8</v>
      </c>
      <c r="AF52" s="101">
        <f t="shared" si="26"/>
        <v>4.684518462116901E-2</v>
      </c>
      <c r="AG52" s="159"/>
      <c r="AH52" s="101">
        <f t="shared" si="27"/>
        <v>4.7117756688032447E-2</v>
      </c>
      <c r="AI52" s="101">
        <f t="shared" si="28"/>
        <v>1.1540607233989262</v>
      </c>
      <c r="AJ52" s="101">
        <f t="shared" si="29"/>
        <v>0.48990851159184146</v>
      </c>
      <c r="AK52" s="101">
        <f t="shared" si="30"/>
        <v>-0.59069816110467466</v>
      </c>
      <c r="AL52" s="101">
        <f t="shared" si="31"/>
        <v>1.8259241133215365</v>
      </c>
      <c r="AM52" s="101">
        <f t="shared" si="32"/>
        <v>1.2942629894316804</v>
      </c>
      <c r="AN52" s="4">
        <f t="shared" si="41"/>
        <v>8.6984896238292144</v>
      </c>
      <c r="AO52" s="4">
        <f t="shared" si="41"/>
        <v>8.7011679041367849</v>
      </c>
      <c r="AP52" s="4">
        <f t="shared" si="41"/>
        <v>8.7070071715207735</v>
      </c>
      <c r="AQ52" s="4">
        <f t="shared" si="41"/>
        <v>8.7196362984721887</v>
      </c>
      <c r="AR52" s="4">
        <f t="shared" si="41"/>
        <v>8.7464991258487927</v>
      </c>
      <c r="AS52" s="4">
        <f t="shared" si="41"/>
        <v>8.8018084907780398</v>
      </c>
      <c r="AT52" s="4">
        <f t="shared" si="41"/>
        <v>8.9094200253831808</v>
      </c>
      <c r="AU52" s="4">
        <f t="shared" si="34"/>
        <v>9.1026704951838653</v>
      </c>
      <c r="AW52" s="101">
        <v>0</v>
      </c>
      <c r="AX52" s="101">
        <f t="shared" si="0"/>
        <v>1.7810075284436094E-3</v>
      </c>
      <c r="AY52" s="101">
        <f t="shared" si="1"/>
        <v>-3.7128736299638067E-2</v>
      </c>
      <c r="AZ52" s="101">
        <f t="shared" si="2"/>
        <v>3.8909743828081676E-2</v>
      </c>
      <c r="BA52" s="101">
        <f t="shared" si="3"/>
        <v>0.95230955366212122</v>
      </c>
      <c r="BB52" s="101">
        <f t="shared" si="4"/>
        <v>0.17770607933254923</v>
      </c>
      <c r="BC52" s="101">
        <f t="shared" si="5"/>
        <v>1.4925942447918872</v>
      </c>
      <c r="BD52" s="101">
        <f t="shared" si="6"/>
        <v>0.92470370434246829</v>
      </c>
      <c r="BE52" s="101">
        <f t="shared" si="37"/>
        <v>8.4471540830730625</v>
      </c>
      <c r="BF52" s="101">
        <f t="shared" si="37"/>
        <v>8.4480450180723885</v>
      </c>
      <c r="BG52" s="101">
        <f t="shared" si="37"/>
        <v>8.4506474181982139</v>
      </c>
      <c r="BH52" s="101">
        <f t="shared" si="37"/>
        <v>8.4581925632968407</v>
      </c>
      <c r="BI52" s="101">
        <f t="shared" si="37"/>
        <v>8.4796176477747309</v>
      </c>
      <c r="BJ52" s="101">
        <f t="shared" si="37"/>
        <v>8.5372806543710311</v>
      </c>
      <c r="BK52" s="101">
        <f t="shared" si="37"/>
        <v>8.6756021214787449</v>
      </c>
      <c r="BL52" s="101">
        <f t="shared" si="8"/>
        <v>8.9530242535171602</v>
      </c>
    </row>
    <row r="53" spans="1:64" ht="12.95" customHeight="1">
      <c r="A53" s="44" t="s">
        <v>101</v>
      </c>
      <c r="B53" s="45" t="s">
        <v>97</v>
      </c>
      <c r="C53" s="44">
        <v>51975.605600000003</v>
      </c>
      <c r="D53" s="44">
        <v>1E-4</v>
      </c>
      <c r="E53" s="101">
        <f t="shared" ref="E53:E84" si="42">+(C53-C$7)/C$8</f>
        <v>1631.008009262699</v>
      </c>
      <c r="F53" s="101">
        <f t="shared" ref="F53:F84" si="43">ROUND(2*E53,0)/2</f>
        <v>1631</v>
      </c>
      <c r="G53" s="101">
        <f t="shared" ref="G53:G84" si="44">+C53-(C$7+F53*C$8)</f>
        <v>3.0160000023897737E-3</v>
      </c>
      <c r="J53" s="101">
        <f>G53</f>
        <v>3.0160000023897737E-3</v>
      </c>
      <c r="P53" s="101">
        <f t="shared" ref="P53:P84" si="45">+D$11+D$12*F53+D$13*F53^2</f>
        <v>-4.4129184618476557E-2</v>
      </c>
      <c r="Q53" s="158">
        <f t="shared" ref="Q53:Q84" si="46">+C53-15018.5</f>
        <v>36957.105600000003</v>
      </c>
      <c r="R53" s="101">
        <f t="shared" ref="R53:R70" si="47">+(P53-G53)^2</f>
        <v>2.2226684329355712E-3</v>
      </c>
      <c r="S53" s="129">
        <v>1</v>
      </c>
      <c r="T53" s="101">
        <f t="shared" ref="T53:T84" si="48">+S53*R53</f>
        <v>2.2226684329355712E-3</v>
      </c>
      <c r="Z53" s="101">
        <f t="shared" ref="Z53:Z84" si="49">F53</f>
        <v>1631</v>
      </c>
      <c r="AA53" s="4">
        <f t="shared" ref="AA53:AA84" si="50">AB$3+AB$4*Z53+AB$5*Z53^2+AH53</f>
        <v>2.9885720695558907E-3</v>
      </c>
      <c r="AB53" s="4">
        <f t="shared" ref="AB53:AB84" si="51">IF(S53&lt;&gt;0,G53-AH53, -9999)</f>
        <v>-4.4101756685642673E-2</v>
      </c>
      <c r="AC53" s="4">
        <f t="shared" ref="AC53:AC84" si="52">+G53-P53</f>
        <v>4.714518462086633E-2</v>
      </c>
      <c r="AD53" s="4"/>
      <c r="AE53" s="4">
        <f t="shared" ref="AE53:AE84" si="53">+(G53-AA53)^2*S53</f>
        <v>7.5229149954000058E-10</v>
      </c>
      <c r="AF53" s="101">
        <f t="shared" ref="AF53:AF84" si="54">IF(S53&lt;&gt;0,G53-P53, -9999)</f>
        <v>4.714518462086633E-2</v>
      </c>
      <c r="AG53" s="159"/>
      <c r="AH53" s="101">
        <f t="shared" ref="AH53:AH84" si="55">$AB$6*($AB$11/AI53*AJ53+$AB$12)</f>
        <v>4.7117756688032447E-2</v>
      </c>
      <c r="AI53" s="101">
        <f t="shared" ref="AI53:AI84" si="56">1+$AB$7*COS(AL53)</f>
        <v>1.1540607233989262</v>
      </c>
      <c r="AJ53" s="101">
        <f t="shared" ref="AJ53:AJ84" si="57">SIN(AL53+RADIANS($AB$9))</f>
        <v>0.48990851159184146</v>
      </c>
      <c r="AK53" s="101">
        <f t="shared" ref="AK53:AK84" si="58">$AB$7*SIN(AL53)</f>
        <v>-0.59069816110467466</v>
      </c>
      <c r="AL53" s="101">
        <f t="shared" ref="AL53:AL84" si="59">2*ATAN(AM53)</f>
        <v>1.8259241133215365</v>
      </c>
      <c r="AM53" s="101">
        <f t="shared" ref="AM53:AM84" si="60">SQRT((1+$AB$7)/(1-$AB$7))*TAN(AN53/2)</f>
        <v>1.2942629894316804</v>
      </c>
      <c r="AN53" s="4">
        <f t="shared" si="41"/>
        <v>8.6984896238292144</v>
      </c>
      <c r="AO53" s="4">
        <f t="shared" si="41"/>
        <v>8.7011679041367849</v>
      </c>
      <c r="AP53" s="4">
        <f t="shared" si="41"/>
        <v>8.7070071715207735</v>
      </c>
      <c r="AQ53" s="4">
        <f t="shared" si="41"/>
        <v>8.7196362984721887</v>
      </c>
      <c r="AR53" s="4">
        <f t="shared" si="41"/>
        <v>8.7464991258487927</v>
      </c>
      <c r="AS53" s="4">
        <f t="shared" si="41"/>
        <v>8.8018084907780398</v>
      </c>
      <c r="AT53" s="4">
        <f t="shared" si="41"/>
        <v>8.9094200253831808</v>
      </c>
      <c r="AU53" s="4">
        <f t="shared" ref="AU53:AU84" si="61">RADIANS($AB$9)+$AB$18*(F53-AB$15)</f>
        <v>9.1026704951838653</v>
      </c>
      <c r="AW53" s="101">
        <v>200</v>
      </c>
      <c r="AX53" s="101">
        <f t="shared" si="0"/>
        <v>1.94421473515375E-3</v>
      </c>
      <c r="AY53" s="101">
        <f t="shared" si="1"/>
        <v>-3.8021858656847728E-2</v>
      </c>
      <c r="AZ53" s="101">
        <f t="shared" si="2"/>
        <v>3.9966073392001478E-2</v>
      </c>
      <c r="BA53" s="101">
        <f t="shared" si="3"/>
        <v>0.97324685598740512</v>
      </c>
      <c r="BB53" s="101">
        <f t="shared" si="4"/>
        <v>0.2114109093965934</v>
      </c>
      <c r="BC53" s="101">
        <f t="shared" si="5"/>
        <v>1.5269575808420042</v>
      </c>
      <c r="BD53" s="101">
        <f t="shared" si="6"/>
        <v>0.95709483671432438</v>
      </c>
      <c r="BE53" s="101">
        <f t="shared" si="37"/>
        <v>8.4754249851436629</v>
      </c>
      <c r="BF53" s="101">
        <f t="shared" si="37"/>
        <v>8.4764840018049998</v>
      </c>
      <c r="BG53" s="101">
        <f t="shared" si="37"/>
        <v>8.4794531339014725</v>
      </c>
      <c r="BH53" s="101">
        <f t="shared" si="37"/>
        <v>8.4877133293167617</v>
      </c>
      <c r="BI53" s="101">
        <f t="shared" si="37"/>
        <v>8.5102211850705789</v>
      </c>
      <c r="BJ53" s="101">
        <f t="shared" si="37"/>
        <v>8.5684803503760545</v>
      </c>
      <c r="BK53" s="101">
        <f t="shared" si="37"/>
        <v>8.703976996704311</v>
      </c>
      <c r="BL53" s="101">
        <f t="shared" si="8"/>
        <v>8.9713744977436107</v>
      </c>
    </row>
    <row r="54" spans="1:64" ht="12.95" customHeight="1">
      <c r="A54" s="48" t="s">
        <v>252</v>
      </c>
      <c r="B54" s="45" t="s">
        <v>97</v>
      </c>
      <c r="C54" s="44">
        <v>52029.453800000003</v>
      </c>
      <c r="D54" s="44"/>
      <c r="E54" s="101">
        <f t="shared" si="42"/>
        <v>1774.0068089355311</v>
      </c>
      <c r="F54" s="101">
        <f t="shared" si="43"/>
        <v>1774</v>
      </c>
      <c r="G54" s="101">
        <f t="shared" si="44"/>
        <v>2.564000002166722E-3</v>
      </c>
      <c r="K54" s="101">
        <f t="shared" ref="K54:K68" si="62">G54</f>
        <v>2.564000002166722E-3</v>
      </c>
      <c r="O54" s="101">
        <f t="shared" ref="O54:O65" ca="1" si="63">+C$11+C$12*$F54</f>
        <v>-3.3946426448445359E-2</v>
      </c>
      <c r="P54" s="101">
        <f t="shared" si="45"/>
        <v>-4.4712201960871237E-2</v>
      </c>
      <c r="Q54" s="158">
        <f t="shared" si="46"/>
        <v>37010.953800000003</v>
      </c>
      <c r="R54" s="101">
        <f t="shared" si="47"/>
        <v>2.235039272049954E-3</v>
      </c>
      <c r="S54" s="129">
        <v>1</v>
      </c>
      <c r="T54" s="101">
        <f t="shared" si="48"/>
        <v>2.235039272049954E-3</v>
      </c>
      <c r="Z54" s="101">
        <f t="shared" si="49"/>
        <v>1774</v>
      </c>
      <c r="AA54" s="4">
        <f t="shared" si="50"/>
        <v>3.0555516481747397E-3</v>
      </c>
      <c r="AB54" s="4">
        <f t="shared" si="51"/>
        <v>-4.5203753606879254E-2</v>
      </c>
      <c r="AC54" s="4">
        <f t="shared" si="52"/>
        <v>4.7276201963037959E-2</v>
      </c>
      <c r="AD54" s="4"/>
      <c r="AE54" s="4">
        <f t="shared" si="53"/>
        <v>2.4162302069319155E-7</v>
      </c>
      <c r="AF54" s="101">
        <f t="shared" si="54"/>
        <v>4.7276201963037959E-2</v>
      </c>
      <c r="AG54" s="159"/>
      <c r="AH54" s="101">
        <f t="shared" si="55"/>
        <v>4.7767753609045976E-2</v>
      </c>
      <c r="AI54" s="101">
        <f t="shared" si="56"/>
        <v>1.1752844515697689</v>
      </c>
      <c r="AJ54" s="101">
        <f t="shared" si="57"/>
        <v>0.52106013505658788</v>
      </c>
      <c r="AK54" s="101">
        <f t="shared" si="58"/>
        <v>-0.5847515584113735</v>
      </c>
      <c r="AL54" s="101">
        <f t="shared" si="59"/>
        <v>1.8620318631709725</v>
      </c>
      <c r="AM54" s="101">
        <f t="shared" si="60"/>
        <v>1.3437202256435963</v>
      </c>
      <c r="AN54" s="4">
        <f t="shared" si="41"/>
        <v>8.7230454044992811</v>
      </c>
      <c r="AO54" s="4">
        <f t="shared" si="41"/>
        <v>8.7258961957711474</v>
      </c>
      <c r="AP54" s="4">
        <f t="shared" si="41"/>
        <v>8.7319806683677204</v>
      </c>
      <c r="AQ54" s="4">
        <f t="shared" si="41"/>
        <v>8.7448654034435833</v>
      </c>
      <c r="AR54" s="4">
        <f t="shared" si="41"/>
        <v>8.7717195020137133</v>
      </c>
      <c r="AS54" s="4">
        <f t="shared" si="41"/>
        <v>8.8260062700418533</v>
      </c>
      <c r="AT54" s="4">
        <f t="shared" si="41"/>
        <v>8.930154410152765</v>
      </c>
      <c r="AU54" s="4">
        <f t="shared" si="61"/>
        <v>9.1157909198057769</v>
      </c>
      <c r="AW54" s="101">
        <v>400</v>
      </c>
      <c r="AX54" s="101">
        <f t="shared" si="0"/>
        <v>2.1082602219621924E-3</v>
      </c>
      <c r="AY54" s="101">
        <f t="shared" si="1"/>
        <v>-3.8905281982952532E-2</v>
      </c>
      <c r="AZ54" s="101">
        <f t="shared" si="2"/>
        <v>4.1013542204914724E-2</v>
      </c>
      <c r="BA54" s="101">
        <f t="shared" si="3"/>
        <v>0.99517379919680582</v>
      </c>
      <c r="BB54" s="101">
        <f t="shared" si="4"/>
        <v>0.24638749980136015</v>
      </c>
      <c r="BC54" s="101">
        <f t="shared" si="5"/>
        <v>1.5628903762981017</v>
      </c>
      <c r="BD54" s="101">
        <f t="shared" si="6"/>
        <v>0.99212513762166021</v>
      </c>
      <c r="BE54" s="101">
        <f t="shared" si="37"/>
        <v>8.504343343132458</v>
      </c>
      <c r="BF54" s="101">
        <f t="shared" si="37"/>
        <v>8.5055887453895043</v>
      </c>
      <c r="BG54" s="101">
        <f t="shared" si="37"/>
        <v>8.5089453048808412</v>
      </c>
      <c r="BH54" s="101">
        <f t="shared" si="37"/>
        <v>8.5179196795388865</v>
      </c>
      <c r="BI54" s="101">
        <f t="shared" si="37"/>
        <v>8.5414254821608768</v>
      </c>
      <c r="BJ54" s="101">
        <f t="shared" si="37"/>
        <v>8.6000467161684622</v>
      </c>
      <c r="BK54" s="101">
        <f t="shared" si="37"/>
        <v>8.7324419105550373</v>
      </c>
      <c r="BL54" s="101">
        <f t="shared" si="8"/>
        <v>8.9897247419700612</v>
      </c>
    </row>
    <row r="55" spans="1:64" ht="12.95" customHeight="1">
      <c r="A55" s="47" t="s">
        <v>124</v>
      </c>
      <c r="B55" s="46" t="s">
        <v>97</v>
      </c>
      <c r="C55" s="44">
        <v>52029.454299999998</v>
      </c>
      <c r="D55" s="44"/>
      <c r="E55" s="101">
        <f t="shared" si="42"/>
        <v>1774.0081367310577</v>
      </c>
      <c r="F55" s="101">
        <f t="shared" si="43"/>
        <v>1774</v>
      </c>
      <c r="G55" s="101">
        <f t="shared" si="44"/>
        <v>3.0639999968116172E-3</v>
      </c>
      <c r="K55" s="101">
        <f t="shared" si="62"/>
        <v>3.0639999968116172E-3</v>
      </c>
      <c r="O55" s="101">
        <f t="shared" ca="1" si="63"/>
        <v>-3.3946426448445359E-2</v>
      </c>
      <c r="P55" s="101">
        <f t="shared" si="45"/>
        <v>-4.4712201960871237E-2</v>
      </c>
      <c r="Q55" s="158">
        <f t="shared" si="46"/>
        <v>37010.954299999998</v>
      </c>
      <c r="R55" s="101">
        <f t="shared" si="47"/>
        <v>2.2825654735012988E-3</v>
      </c>
      <c r="S55" s="129">
        <v>1</v>
      </c>
      <c r="T55" s="101">
        <f t="shared" si="48"/>
        <v>2.2825654735012988E-3</v>
      </c>
      <c r="Z55" s="101">
        <f t="shared" si="49"/>
        <v>1774</v>
      </c>
      <c r="AA55" s="4">
        <f t="shared" si="50"/>
        <v>3.0555516481747397E-3</v>
      </c>
      <c r="AB55" s="4">
        <f t="shared" si="51"/>
        <v>-4.4703753612234359E-2</v>
      </c>
      <c r="AC55" s="4">
        <f t="shared" si="52"/>
        <v>4.7776201957682854E-2</v>
      </c>
      <c r="AD55" s="4"/>
      <c r="AE55" s="4">
        <f t="shared" si="53"/>
        <v>7.1374594690229731E-11</v>
      </c>
      <c r="AF55" s="101">
        <f t="shared" si="54"/>
        <v>4.7776201957682854E-2</v>
      </c>
      <c r="AG55" s="159"/>
      <c r="AH55" s="101">
        <f t="shared" si="55"/>
        <v>4.7767753609045976E-2</v>
      </c>
      <c r="AI55" s="101">
        <f t="shared" si="56"/>
        <v>1.1752844515697689</v>
      </c>
      <c r="AJ55" s="101">
        <f t="shared" si="57"/>
        <v>0.52106013505658788</v>
      </c>
      <c r="AK55" s="101">
        <f t="shared" si="58"/>
        <v>-0.5847515584113735</v>
      </c>
      <c r="AL55" s="101">
        <f t="shared" si="59"/>
        <v>1.8620318631709725</v>
      </c>
      <c r="AM55" s="101">
        <f t="shared" si="60"/>
        <v>1.3437202256435963</v>
      </c>
      <c r="AN55" s="4">
        <f t="shared" si="41"/>
        <v>8.7230454044992811</v>
      </c>
      <c r="AO55" s="4">
        <f t="shared" si="41"/>
        <v>8.7258961957711474</v>
      </c>
      <c r="AP55" s="4">
        <f t="shared" si="41"/>
        <v>8.7319806683677204</v>
      </c>
      <c r="AQ55" s="4">
        <f t="shared" si="41"/>
        <v>8.7448654034435833</v>
      </c>
      <c r="AR55" s="4">
        <f t="shared" si="41"/>
        <v>8.7717195020137133</v>
      </c>
      <c r="AS55" s="4">
        <f t="shared" si="41"/>
        <v>8.8260062700418533</v>
      </c>
      <c r="AT55" s="4">
        <f t="shared" si="41"/>
        <v>8.930154410152765</v>
      </c>
      <c r="AU55" s="4">
        <f t="shared" si="61"/>
        <v>9.1157909198057769</v>
      </c>
      <c r="AW55" s="101">
        <v>600</v>
      </c>
      <c r="AX55" s="101">
        <f t="shared" si="0"/>
        <v>2.2710680194149221E-3</v>
      </c>
      <c r="AY55" s="101">
        <f t="shared" si="1"/>
        <v>-3.9779006277952493E-2</v>
      </c>
      <c r="AZ55" s="101">
        <f t="shared" si="2"/>
        <v>4.2050074297367415E-2</v>
      </c>
      <c r="BA55" s="101">
        <f t="shared" si="3"/>
        <v>1.0181333003407698</v>
      </c>
      <c r="BB55" s="101">
        <f t="shared" si="4"/>
        <v>0.28265974929205306</v>
      </c>
      <c r="BC55" s="101">
        <f t="shared" si="5"/>
        <v>1.6005051138693851</v>
      </c>
      <c r="BD55" s="101">
        <f t="shared" si="6"/>
        <v>1.0301589989711335</v>
      </c>
      <c r="BE55" s="101">
        <f t="shared" si="37"/>
        <v>8.533940386193601</v>
      </c>
      <c r="BF55" s="101">
        <f t="shared" si="37"/>
        <v>8.5353896019507172</v>
      </c>
      <c r="BG55" s="101">
        <f t="shared" si="37"/>
        <v>8.5391497922345074</v>
      </c>
      <c r="BH55" s="101">
        <f t="shared" si="37"/>
        <v>8.5488265191963784</v>
      </c>
      <c r="BI55" s="101">
        <f t="shared" si="37"/>
        <v>8.57322953073297</v>
      </c>
      <c r="BJ55" s="101">
        <f t="shared" si="37"/>
        <v>8.6319704526350449</v>
      </c>
      <c r="BK55" s="101">
        <f t="shared" si="37"/>
        <v>8.7609934571989942</v>
      </c>
      <c r="BL55" s="101">
        <f t="shared" si="8"/>
        <v>9.0080749861965117</v>
      </c>
    </row>
    <row r="56" spans="1:64" ht="12.95" customHeight="1">
      <c r="A56" s="48" t="s">
        <v>252</v>
      </c>
      <c r="B56" s="45" t="s">
        <v>97</v>
      </c>
      <c r="C56" s="44">
        <v>52029.454599999997</v>
      </c>
      <c r="D56" s="44"/>
      <c r="E56" s="101">
        <f t="shared" si="42"/>
        <v>1774.0089334083812</v>
      </c>
      <c r="F56" s="101">
        <f t="shared" si="43"/>
        <v>1774</v>
      </c>
      <c r="G56" s="101">
        <f t="shared" si="44"/>
        <v>3.3639999965089373E-3</v>
      </c>
      <c r="K56" s="101">
        <f t="shared" si="62"/>
        <v>3.3639999965089373E-3</v>
      </c>
      <c r="O56" s="101">
        <f t="shared" ca="1" si="63"/>
        <v>-3.3946426448445359E-2</v>
      </c>
      <c r="P56" s="101">
        <f t="shared" si="45"/>
        <v>-4.4712201960871237E-2</v>
      </c>
      <c r="Q56" s="158">
        <f t="shared" si="46"/>
        <v>37010.954599999997</v>
      </c>
      <c r="R56" s="101">
        <f t="shared" si="47"/>
        <v>2.3113211946468055E-3</v>
      </c>
      <c r="S56" s="129">
        <v>1</v>
      </c>
      <c r="T56" s="101">
        <f t="shared" si="48"/>
        <v>2.3113211946468055E-3</v>
      </c>
      <c r="Z56" s="101">
        <f t="shared" si="49"/>
        <v>1774</v>
      </c>
      <c r="AA56" s="4">
        <f t="shared" si="50"/>
        <v>3.0555516481747397E-3</v>
      </c>
      <c r="AB56" s="4">
        <f t="shared" si="51"/>
        <v>-4.4403753612537039E-2</v>
      </c>
      <c r="AC56" s="4">
        <f t="shared" si="52"/>
        <v>4.8076201957380174E-2</v>
      </c>
      <c r="AD56" s="4"/>
      <c r="AE56" s="4">
        <f t="shared" si="53"/>
        <v>9.5140383590094532E-8</v>
      </c>
      <c r="AF56" s="101">
        <f t="shared" si="54"/>
        <v>4.8076201957380174E-2</v>
      </c>
      <c r="AG56" s="159"/>
      <c r="AH56" s="101">
        <f t="shared" si="55"/>
        <v>4.7767753609045976E-2</v>
      </c>
      <c r="AI56" s="101">
        <f t="shared" si="56"/>
        <v>1.1752844515697689</v>
      </c>
      <c r="AJ56" s="101">
        <f t="shared" si="57"/>
        <v>0.52106013505658788</v>
      </c>
      <c r="AK56" s="101">
        <f t="shared" si="58"/>
        <v>-0.5847515584113735</v>
      </c>
      <c r="AL56" s="101">
        <f t="shared" si="59"/>
        <v>1.8620318631709725</v>
      </c>
      <c r="AM56" s="101">
        <f t="shared" si="60"/>
        <v>1.3437202256435963</v>
      </c>
      <c r="AN56" s="4">
        <f t="shared" si="41"/>
        <v>8.7230454044992811</v>
      </c>
      <c r="AO56" s="4">
        <f t="shared" si="41"/>
        <v>8.7258961957711474</v>
      </c>
      <c r="AP56" s="4">
        <f t="shared" si="41"/>
        <v>8.7319806683677204</v>
      </c>
      <c r="AQ56" s="4">
        <f t="shared" si="41"/>
        <v>8.7448654034435833</v>
      </c>
      <c r="AR56" s="4">
        <f t="shared" si="41"/>
        <v>8.7717195020137133</v>
      </c>
      <c r="AS56" s="4">
        <f t="shared" si="41"/>
        <v>8.8260062700418533</v>
      </c>
      <c r="AT56" s="4">
        <f t="shared" si="41"/>
        <v>8.930154410152765</v>
      </c>
      <c r="AU56" s="4">
        <f t="shared" si="61"/>
        <v>9.1157909198057769</v>
      </c>
      <c r="AW56" s="101">
        <v>800</v>
      </c>
      <c r="AX56" s="101">
        <f t="shared" si="0"/>
        <v>2.4302848538449717E-3</v>
      </c>
      <c r="AY56" s="101">
        <f t="shared" si="1"/>
        <v>-4.0643031541847612E-2</v>
      </c>
      <c r="AZ56" s="101">
        <f t="shared" si="2"/>
        <v>4.3073316395692583E-2</v>
      </c>
      <c r="BA56" s="101">
        <f t="shared" si="3"/>
        <v>1.0421647433415551</v>
      </c>
      <c r="BB56" s="101">
        <f t="shared" si="4"/>
        <v>0.32023990850174855</v>
      </c>
      <c r="BC56" s="101">
        <f t="shared" si="5"/>
        <v>1.6399220303477424</v>
      </c>
      <c r="BD56" s="101">
        <f t="shared" si="6"/>
        <v>1.0716299645007947</v>
      </c>
      <c r="BE56" s="101">
        <f t="shared" si="37"/>
        <v>8.5642480507425685</v>
      </c>
      <c r="BF56" s="101">
        <f t="shared" si="37"/>
        <v>8.5659168651241036</v>
      </c>
      <c r="BG56" s="101">
        <f t="shared" si="37"/>
        <v>8.5700912405444285</v>
      </c>
      <c r="BH56" s="101">
        <f t="shared" si="37"/>
        <v>8.580446528976033</v>
      </c>
      <c r="BI56" s="101">
        <f t="shared" si="37"/>
        <v>8.6056303440546209</v>
      </c>
      <c r="BJ56" s="101">
        <f t="shared" si="37"/>
        <v>8.6642416480634346</v>
      </c>
      <c r="BK56" s="101">
        <f t="shared" si="37"/>
        <v>8.7896282016330858</v>
      </c>
      <c r="BL56" s="101">
        <f t="shared" si="8"/>
        <v>9.0264252304229622</v>
      </c>
    </row>
    <row r="57" spans="1:64" ht="12.95" customHeight="1">
      <c r="A57" s="48" t="s">
        <v>252</v>
      </c>
      <c r="B57" s="45" t="s">
        <v>100</v>
      </c>
      <c r="C57" s="44">
        <v>52031.524400000002</v>
      </c>
      <c r="D57" s="44"/>
      <c r="E57" s="101">
        <f t="shared" si="42"/>
        <v>1779.5054758288059</v>
      </c>
      <c r="F57" s="101">
        <f t="shared" si="43"/>
        <v>1779.5</v>
      </c>
      <c r="G57" s="101">
        <f t="shared" si="44"/>
        <v>2.0619999995687976E-3</v>
      </c>
      <c r="K57" s="101">
        <f t="shared" si="62"/>
        <v>2.0619999995687976E-3</v>
      </c>
      <c r="O57" s="101">
        <f t="shared" ca="1" si="63"/>
        <v>-3.3968526563266196E-2</v>
      </c>
      <c r="P57" s="101">
        <f t="shared" si="45"/>
        <v>-4.4734526683763806E-2</v>
      </c>
      <c r="Q57" s="158">
        <f t="shared" si="46"/>
        <v>37013.024400000002</v>
      </c>
      <c r="R57" s="101">
        <f t="shared" si="47"/>
        <v>2.1899149096238604E-3</v>
      </c>
      <c r="S57" s="129">
        <v>1</v>
      </c>
      <c r="T57" s="101">
        <f t="shared" si="48"/>
        <v>2.1899149096238604E-3</v>
      </c>
      <c r="Z57" s="101">
        <f t="shared" si="49"/>
        <v>1779.5</v>
      </c>
      <c r="AA57" s="4">
        <f t="shared" si="50"/>
        <v>3.0578864996775867E-3</v>
      </c>
      <c r="AB57" s="4">
        <f t="shared" si="51"/>
        <v>-4.5730413183872595E-2</v>
      </c>
      <c r="AC57" s="4">
        <f t="shared" si="52"/>
        <v>4.6796526683332604E-2</v>
      </c>
      <c r="AD57" s="4"/>
      <c r="AE57" s="4">
        <f t="shared" si="53"/>
        <v>9.9178992109893318E-7</v>
      </c>
      <c r="AF57" s="101">
        <f t="shared" si="54"/>
        <v>4.6796526683332604E-2</v>
      </c>
      <c r="AG57" s="159"/>
      <c r="AH57" s="101">
        <f t="shared" si="55"/>
        <v>4.7792413183441393E-2</v>
      </c>
      <c r="AI57" s="101">
        <f t="shared" si="56"/>
        <v>1.1761118599541676</v>
      </c>
      <c r="AJ57" s="101">
        <f t="shared" si="57"/>
        <v>0.52226757820535596</v>
      </c>
      <c r="AK57" s="101">
        <f t="shared" si="58"/>
        <v>-0.5845028971785583</v>
      </c>
      <c r="AL57" s="101">
        <f t="shared" si="59"/>
        <v>1.8634471380794144</v>
      </c>
      <c r="AM57" s="101">
        <f t="shared" si="60"/>
        <v>1.3457074519137699</v>
      </c>
      <c r="AN57" s="4">
        <f t="shared" si="41"/>
        <v>8.7239988520443035</v>
      </c>
      <c r="AO57" s="4">
        <f t="shared" si="41"/>
        <v>8.7268561639622657</v>
      </c>
      <c r="AP57" s="4">
        <f t="shared" si="41"/>
        <v>8.732949648020373</v>
      </c>
      <c r="AQ57" s="4">
        <f t="shared" si="41"/>
        <v>8.7458431907899374</v>
      </c>
      <c r="AR57" s="4">
        <f t="shared" si="41"/>
        <v>8.7726950315234067</v>
      </c>
      <c r="AS57" s="4">
        <f t="shared" si="41"/>
        <v>8.826939819951086</v>
      </c>
      <c r="AT57" s="4">
        <f t="shared" si="41"/>
        <v>8.9309525330730626</v>
      </c>
      <c r="AU57" s="4">
        <f t="shared" si="61"/>
        <v>9.1162955515220041</v>
      </c>
      <c r="AW57" s="101">
        <v>1000</v>
      </c>
      <c r="AX57" s="101">
        <f t="shared" si="0"/>
        <v>2.5832461230912568E-3</v>
      </c>
      <c r="AY57" s="101">
        <f t="shared" si="1"/>
        <v>-4.149735777463788E-2</v>
      </c>
      <c r="AZ57" s="101">
        <f t="shared" si="2"/>
        <v>4.4080603897729137E-2</v>
      </c>
      <c r="BA57" s="101">
        <f t="shared" si="3"/>
        <v>1.0673018049747243</v>
      </c>
      <c r="BB57" s="101">
        <f t="shared" si="4"/>
        <v>0.35912448611819636</v>
      </c>
      <c r="BC57" s="101">
        <f t="shared" si="5"/>
        <v>1.6812689380464558</v>
      </c>
      <c r="BD57" s="101">
        <f t="shared" si="6"/>
        <v>1.1170575092469597</v>
      </c>
      <c r="BE57" s="101">
        <f t="shared" si="37"/>
        <v>8.595298619710622</v>
      </c>
      <c r="BF57" s="101">
        <f t="shared" si="37"/>
        <v>8.5972003066455827</v>
      </c>
      <c r="BG57" s="101">
        <f t="shared" si="37"/>
        <v>8.6017926003151306</v>
      </c>
      <c r="BH57" s="101">
        <f t="shared" si="37"/>
        <v>8.612789847192623</v>
      </c>
      <c r="BI57" s="101">
        <f t="shared" si="37"/>
        <v>8.6386228844690827</v>
      </c>
      <c r="BJ57" s="101">
        <f t="shared" si="37"/>
        <v>8.6968497893060164</v>
      </c>
      <c r="BK57" s="101">
        <f t="shared" si="37"/>
        <v>8.8183426808396828</v>
      </c>
      <c r="BL57" s="101">
        <f t="shared" si="8"/>
        <v>9.0447754746494127</v>
      </c>
    </row>
    <row r="58" spans="1:64" ht="12.95" customHeight="1">
      <c r="A58" s="47" t="s">
        <v>124</v>
      </c>
      <c r="B58" s="48"/>
      <c r="C58" s="44">
        <v>52031.5245</v>
      </c>
      <c r="D58" s="44"/>
      <c r="E58" s="101">
        <f t="shared" si="42"/>
        <v>1779.5057413879072</v>
      </c>
      <c r="F58" s="101">
        <f t="shared" si="43"/>
        <v>1779.5</v>
      </c>
      <c r="G58" s="101">
        <f t="shared" si="44"/>
        <v>2.1619999970425852E-3</v>
      </c>
      <c r="K58" s="101">
        <f t="shared" si="62"/>
        <v>2.1619999970425852E-3</v>
      </c>
      <c r="O58" s="101">
        <f t="shared" ca="1" si="63"/>
        <v>-3.3968526563266196E-2</v>
      </c>
      <c r="P58" s="101">
        <f t="shared" si="45"/>
        <v>-4.4734526683763806E-2</v>
      </c>
      <c r="Q58" s="158">
        <f t="shared" si="46"/>
        <v>37013.0245</v>
      </c>
      <c r="R58" s="101">
        <f t="shared" si="47"/>
        <v>2.1992842147235858E-3</v>
      </c>
      <c r="S58" s="129">
        <v>1</v>
      </c>
      <c r="T58" s="101">
        <f t="shared" si="48"/>
        <v>2.1992842147235858E-3</v>
      </c>
      <c r="Z58" s="101">
        <f t="shared" si="49"/>
        <v>1779.5</v>
      </c>
      <c r="AA58" s="4">
        <f t="shared" si="50"/>
        <v>3.0578864996775867E-3</v>
      </c>
      <c r="AB58" s="4">
        <f t="shared" si="51"/>
        <v>-4.5630413186398808E-2</v>
      </c>
      <c r="AC58" s="4">
        <f t="shared" si="52"/>
        <v>4.6896526680806391E-2</v>
      </c>
      <c r="AD58" s="4"/>
      <c r="AE58" s="4">
        <f t="shared" si="53"/>
        <v>8.0261262560357472E-7</v>
      </c>
      <c r="AF58" s="101">
        <f t="shared" si="54"/>
        <v>4.6896526680806391E-2</v>
      </c>
      <c r="AG58" s="159"/>
      <c r="AH58" s="101">
        <f t="shared" si="55"/>
        <v>4.7792413183441393E-2</v>
      </c>
      <c r="AI58" s="101">
        <f t="shared" si="56"/>
        <v>1.1761118599541676</v>
      </c>
      <c r="AJ58" s="101">
        <f t="shared" si="57"/>
        <v>0.52226757820535596</v>
      </c>
      <c r="AK58" s="101">
        <f t="shared" si="58"/>
        <v>-0.5845028971785583</v>
      </c>
      <c r="AL58" s="101">
        <f t="shared" si="59"/>
        <v>1.8634471380794144</v>
      </c>
      <c r="AM58" s="101">
        <f t="shared" si="60"/>
        <v>1.3457074519137699</v>
      </c>
      <c r="AN58" s="4">
        <f t="shared" si="41"/>
        <v>8.7239988520443035</v>
      </c>
      <c r="AO58" s="4">
        <f t="shared" si="41"/>
        <v>8.7268561639622657</v>
      </c>
      <c r="AP58" s="4">
        <f t="shared" si="41"/>
        <v>8.732949648020373</v>
      </c>
      <c r="AQ58" s="4">
        <f t="shared" si="41"/>
        <v>8.7458431907899374</v>
      </c>
      <c r="AR58" s="4">
        <f t="shared" si="41"/>
        <v>8.7726950315234067</v>
      </c>
      <c r="AS58" s="4">
        <f t="shared" si="41"/>
        <v>8.826939819951086</v>
      </c>
      <c r="AT58" s="4">
        <f t="shared" si="41"/>
        <v>8.9309525330730626</v>
      </c>
      <c r="AU58" s="4">
        <f t="shared" si="61"/>
        <v>9.1162955515220041</v>
      </c>
      <c r="AW58" s="101">
        <v>1200</v>
      </c>
      <c r="AX58" s="101">
        <f t="shared" si="0"/>
        <v>2.7269409958993532E-3</v>
      </c>
      <c r="AY58" s="101">
        <f t="shared" si="1"/>
        <v>-4.2341984976323299E-2</v>
      </c>
      <c r="AZ58" s="101">
        <f t="shared" si="2"/>
        <v>4.5068925972222652E-2</v>
      </c>
      <c r="BA58" s="101">
        <f t="shared" si="3"/>
        <v>1.0935696676615461</v>
      </c>
      <c r="BB58" s="101">
        <f t="shared" si="4"/>
        <v>0.39928921149576491</v>
      </c>
      <c r="BC58" s="101">
        <f t="shared" si="5"/>
        <v>1.724680751952598</v>
      </c>
      <c r="BD58" s="101">
        <f t="shared" si="6"/>
        <v>1.1670688941317595</v>
      </c>
      <c r="BE58" s="101">
        <f t="shared" si="37"/>
        <v>8.6271242589781814</v>
      </c>
      <c r="BF58" s="101">
        <f t="shared" si="37"/>
        <v>8.6292686298200501</v>
      </c>
      <c r="BG58" s="101">
        <f t="shared" si="37"/>
        <v>8.6342746083271145</v>
      </c>
      <c r="BH58" s="101">
        <f t="shared" si="37"/>
        <v>8.6458637533793059</v>
      </c>
      <c r="BI58" s="101">
        <f t="shared" si="37"/>
        <v>8.6722000016601903</v>
      </c>
      <c r="BJ58" s="101">
        <f t="shared" si="37"/>
        <v>8.7297837745686628</v>
      </c>
      <c r="BK58" s="101">
        <f t="shared" si="37"/>
        <v>8.8471334049527091</v>
      </c>
      <c r="BL58" s="101">
        <f t="shared" si="8"/>
        <v>9.0631257188758632</v>
      </c>
    </row>
    <row r="59" spans="1:64" ht="12.95" customHeight="1">
      <c r="A59" s="48" t="s">
        <v>252</v>
      </c>
      <c r="B59" s="45" t="s">
        <v>100</v>
      </c>
      <c r="C59" s="44">
        <v>52031.524700000002</v>
      </c>
      <c r="D59" s="44"/>
      <c r="E59" s="101">
        <f t="shared" si="42"/>
        <v>1779.5062725061293</v>
      </c>
      <c r="F59" s="101">
        <f t="shared" si="43"/>
        <v>1779.5</v>
      </c>
      <c r="G59" s="101">
        <f t="shared" si="44"/>
        <v>2.3619999992661178E-3</v>
      </c>
      <c r="K59" s="101">
        <f t="shared" si="62"/>
        <v>2.3619999992661178E-3</v>
      </c>
      <c r="O59" s="101">
        <f t="shared" ca="1" si="63"/>
        <v>-3.3968526563266196E-2</v>
      </c>
      <c r="P59" s="101">
        <f t="shared" si="45"/>
        <v>-4.4734526683763806E-2</v>
      </c>
      <c r="Q59" s="158">
        <f t="shared" si="46"/>
        <v>37013.024700000002</v>
      </c>
      <c r="R59" s="101">
        <f t="shared" si="47"/>
        <v>2.2180828256053494E-3</v>
      </c>
      <c r="S59" s="129">
        <v>1</v>
      </c>
      <c r="T59" s="101">
        <f t="shared" si="48"/>
        <v>2.2180828256053494E-3</v>
      </c>
      <c r="Z59" s="101">
        <f t="shared" si="49"/>
        <v>1779.5</v>
      </c>
      <c r="AA59" s="4">
        <f t="shared" si="50"/>
        <v>3.0578864996775867E-3</v>
      </c>
      <c r="AB59" s="4">
        <f t="shared" si="51"/>
        <v>-4.5430413184175275E-2</v>
      </c>
      <c r="AC59" s="4">
        <f t="shared" si="52"/>
        <v>4.7096526683029924E-2</v>
      </c>
      <c r="AD59" s="4"/>
      <c r="AE59" s="4">
        <f t="shared" si="53"/>
        <v>4.8425802145492132E-7</v>
      </c>
      <c r="AF59" s="101">
        <f t="shared" si="54"/>
        <v>4.7096526683029924E-2</v>
      </c>
      <c r="AG59" s="159"/>
      <c r="AH59" s="101">
        <f t="shared" si="55"/>
        <v>4.7792413183441393E-2</v>
      </c>
      <c r="AI59" s="101">
        <f t="shared" si="56"/>
        <v>1.1761118599541676</v>
      </c>
      <c r="AJ59" s="101">
        <f t="shared" si="57"/>
        <v>0.52226757820535596</v>
      </c>
      <c r="AK59" s="101">
        <f t="shared" si="58"/>
        <v>-0.5845028971785583</v>
      </c>
      <c r="AL59" s="101">
        <f t="shared" si="59"/>
        <v>1.8634471380794144</v>
      </c>
      <c r="AM59" s="101">
        <f t="shared" si="60"/>
        <v>1.3457074519137699</v>
      </c>
      <c r="AN59" s="4">
        <f t="shared" si="41"/>
        <v>8.7239988520443035</v>
      </c>
      <c r="AO59" s="4">
        <f t="shared" si="41"/>
        <v>8.7268561639622657</v>
      </c>
      <c r="AP59" s="4">
        <f t="shared" si="41"/>
        <v>8.732949648020373</v>
      </c>
      <c r="AQ59" s="4">
        <f t="shared" si="41"/>
        <v>8.7458431907899374</v>
      </c>
      <c r="AR59" s="4">
        <f t="shared" si="41"/>
        <v>8.7726950315234067</v>
      </c>
      <c r="AS59" s="4">
        <f t="shared" si="41"/>
        <v>8.826939819951086</v>
      </c>
      <c r="AT59" s="4">
        <f t="shared" si="41"/>
        <v>8.9309525330730626</v>
      </c>
      <c r="AU59" s="4">
        <f t="shared" si="61"/>
        <v>9.1162955515220041</v>
      </c>
      <c r="AW59" s="101">
        <v>1400</v>
      </c>
      <c r="AX59" s="101">
        <f t="shared" si="0"/>
        <v>2.85797802753604E-3</v>
      </c>
      <c r="AY59" s="101">
        <f t="shared" si="1"/>
        <v>-4.3176913146903868E-2</v>
      </c>
      <c r="AZ59" s="101">
        <f t="shared" si="2"/>
        <v>4.6034891174439908E-2</v>
      </c>
      <c r="BA59" s="101">
        <f t="shared" si="3"/>
        <v>1.1209815117650725</v>
      </c>
      <c r="BB59" s="101">
        <f t="shared" si="4"/>
        <v>0.4406829364383546</v>
      </c>
      <c r="BC59" s="101">
        <f t="shared" si="5"/>
        <v>1.7702986339858471</v>
      </c>
      <c r="BD59" s="101">
        <f t="shared" si="6"/>
        <v>1.2224279864655683</v>
      </c>
      <c r="BE59" s="101">
        <f t="shared" si="37"/>
        <v>8.6597564402349914</v>
      </c>
      <c r="BF59" s="101">
        <f t="shared" si="37"/>
        <v>8.6621488377183695</v>
      </c>
      <c r="BG59" s="101">
        <f t="shared" si="37"/>
        <v>8.6675552319305478</v>
      </c>
      <c r="BH59" s="101">
        <f t="shared" si="37"/>
        <v>8.6796723587585856</v>
      </c>
      <c r="BI59" s="101">
        <f t="shared" si="37"/>
        <v>8.7063523827679248</v>
      </c>
      <c r="BJ59" s="101">
        <f t="shared" si="37"/>
        <v>8.7630319278082194</v>
      </c>
      <c r="BK59" s="101">
        <f t="shared" si="37"/>
        <v>8.875996858432746</v>
      </c>
      <c r="BL59" s="101">
        <f t="shared" si="8"/>
        <v>9.0814759631023136</v>
      </c>
    </row>
    <row r="60" spans="1:64" ht="12.95" customHeight="1">
      <c r="A60" s="48" t="s">
        <v>265</v>
      </c>
      <c r="B60" s="45" t="s">
        <v>100</v>
      </c>
      <c r="C60" s="44">
        <v>52045.457000000002</v>
      </c>
      <c r="D60" s="44"/>
      <c r="E60" s="101">
        <f t="shared" si="42"/>
        <v>1816.5047641303961</v>
      </c>
      <c r="F60" s="101">
        <f t="shared" si="43"/>
        <v>1816.5</v>
      </c>
      <c r="G60" s="101">
        <f t="shared" si="44"/>
        <v>1.7939999961527064E-3</v>
      </c>
      <c r="K60" s="101">
        <f t="shared" si="62"/>
        <v>1.7939999961527064E-3</v>
      </c>
      <c r="O60" s="101">
        <f t="shared" ca="1" si="63"/>
        <v>-3.4117200062970032E-2</v>
      </c>
      <c r="P60" s="101">
        <f t="shared" si="45"/>
        <v>-4.4884520536642762E-2</v>
      </c>
      <c r="Q60" s="158">
        <f t="shared" si="46"/>
        <v>37026.957000000002</v>
      </c>
      <c r="R60" s="101">
        <f t="shared" si="47"/>
        <v>2.1788842791306082E-3</v>
      </c>
      <c r="S60" s="129">
        <v>1</v>
      </c>
      <c r="T60" s="101">
        <f t="shared" si="48"/>
        <v>2.1788842791306082E-3</v>
      </c>
      <c r="Z60" s="101">
        <f t="shared" si="49"/>
        <v>1816.5</v>
      </c>
      <c r="AA60" s="4">
        <f t="shared" si="50"/>
        <v>3.0730998426272485E-3</v>
      </c>
      <c r="AB60" s="4">
        <f t="shared" si="51"/>
        <v>-4.6163620383117304E-2</v>
      </c>
      <c r="AC60" s="4">
        <f t="shared" si="52"/>
        <v>4.6678520532795469E-2</v>
      </c>
      <c r="AD60" s="4"/>
      <c r="AE60" s="4">
        <f t="shared" si="53"/>
        <v>1.6360964172511971E-6</v>
      </c>
      <c r="AF60" s="101">
        <f t="shared" si="54"/>
        <v>4.6678520532795469E-2</v>
      </c>
      <c r="AG60" s="159"/>
      <c r="AH60" s="101">
        <f t="shared" si="55"/>
        <v>4.7957620379270011E-2</v>
      </c>
      <c r="AI60" s="101">
        <f t="shared" si="56"/>
        <v>1.1816990916548591</v>
      </c>
      <c r="AJ60" s="101">
        <f t="shared" si="57"/>
        <v>0.53040711519308714</v>
      </c>
      <c r="AK60" s="101">
        <f t="shared" si="58"/>
        <v>-0.58279024023952541</v>
      </c>
      <c r="AL60" s="101">
        <f t="shared" si="59"/>
        <v>1.8730200360148617</v>
      </c>
      <c r="AM60" s="101">
        <f t="shared" si="60"/>
        <v>1.3592491455819349</v>
      </c>
      <c r="AN60" s="4">
        <f t="shared" si="41"/>
        <v>8.7304304158255412</v>
      </c>
      <c r="AO60" s="4">
        <f t="shared" si="41"/>
        <v>8.7333313274851125</v>
      </c>
      <c r="AP60" s="4">
        <f t="shared" si="41"/>
        <v>8.7394845575691029</v>
      </c>
      <c r="AQ60" s="4">
        <f t="shared" si="41"/>
        <v>8.7524353025292037</v>
      </c>
      <c r="AR60" s="4">
        <f t="shared" si="41"/>
        <v>8.7792682023314974</v>
      </c>
      <c r="AS60" s="4">
        <f t="shared" si="41"/>
        <v>8.8332255013239074</v>
      </c>
      <c r="AT60" s="4">
        <f t="shared" si="41"/>
        <v>8.9363229466806917</v>
      </c>
      <c r="AU60" s="4">
        <f t="shared" si="61"/>
        <v>9.1196903467038979</v>
      </c>
      <c r="AW60" s="101">
        <v>1600</v>
      </c>
      <c r="AX60" s="101">
        <f t="shared" si="0"/>
        <v>2.9725531762324273E-3</v>
      </c>
      <c r="AY60" s="101">
        <f t="shared" si="1"/>
        <v>-4.4002142286379595E-2</v>
      </c>
      <c r="AZ60" s="101">
        <f t="shared" si="2"/>
        <v>4.6974695462612022E-2</v>
      </c>
      <c r="BA60" s="101">
        <f t="shared" si="3"/>
        <v>1.1495341861020683</v>
      </c>
      <c r="BB60" s="101">
        <f t="shared" si="4"/>
        <v>0.48322038985725529</v>
      </c>
      <c r="BC60" s="101">
        <f t="shared" si="5"/>
        <v>1.8182686518045392</v>
      </c>
      <c r="BD60" s="101">
        <f t="shared" si="6"/>
        <v>1.2840737914547478</v>
      </c>
      <c r="BE60" s="101">
        <f t="shared" si="37"/>
        <v>8.6932252421354299</v>
      </c>
      <c r="BF60" s="101">
        <f t="shared" si="37"/>
        <v>8.6958655183144717</v>
      </c>
      <c r="BG60" s="101">
        <f t="shared" si="37"/>
        <v>8.7016490855630426</v>
      </c>
      <c r="BH60" s="101">
        <f t="shared" si="37"/>
        <v>8.7142163095250638</v>
      </c>
      <c r="BI60" s="101">
        <f t="shared" si="37"/>
        <v>8.7410685153598049</v>
      </c>
      <c r="BJ60" s="101">
        <f t="shared" si="37"/>
        <v>8.7965820147164813</v>
      </c>
      <c r="BK60" s="101">
        <f t="shared" si="37"/>
        <v>8.9049295012507983</v>
      </c>
      <c r="BL60" s="101">
        <f t="shared" si="8"/>
        <v>9.0998262073287641</v>
      </c>
    </row>
    <row r="61" spans="1:64" ht="12.95" customHeight="1">
      <c r="A61" s="47" t="s">
        <v>124</v>
      </c>
      <c r="B61" s="45" t="s">
        <v>97</v>
      </c>
      <c r="C61" s="44">
        <v>52045.457399999999</v>
      </c>
      <c r="D61" s="44"/>
      <c r="E61" s="101">
        <f t="shared" si="42"/>
        <v>1816.5058263668213</v>
      </c>
      <c r="F61" s="101">
        <f t="shared" si="43"/>
        <v>1816.5</v>
      </c>
      <c r="G61" s="101">
        <f t="shared" si="44"/>
        <v>2.1939999933238141E-3</v>
      </c>
      <c r="K61" s="101">
        <f t="shared" si="62"/>
        <v>2.1939999933238141E-3</v>
      </c>
      <c r="O61" s="101">
        <f t="shared" ca="1" si="63"/>
        <v>-3.4117200062970032E-2</v>
      </c>
      <c r="P61" s="101">
        <f t="shared" si="45"/>
        <v>-4.4884520536642762E-2</v>
      </c>
      <c r="Q61" s="158">
        <f t="shared" si="46"/>
        <v>37026.957399999999</v>
      </c>
      <c r="R61" s="101">
        <f t="shared" si="47"/>
        <v>2.2163870952904845E-3</v>
      </c>
      <c r="S61" s="129">
        <v>1</v>
      </c>
      <c r="T61" s="101">
        <f t="shared" si="48"/>
        <v>2.2163870952904845E-3</v>
      </c>
      <c r="Z61" s="101">
        <f t="shared" si="49"/>
        <v>1816.5</v>
      </c>
      <c r="AA61" s="4">
        <f t="shared" si="50"/>
        <v>3.0730998426272485E-3</v>
      </c>
      <c r="AB61" s="4">
        <f t="shared" si="51"/>
        <v>-4.5763620385946197E-2</v>
      </c>
      <c r="AC61" s="4">
        <f t="shared" si="52"/>
        <v>4.7078520529966576E-2</v>
      </c>
      <c r="AD61" s="4"/>
      <c r="AE61" s="4">
        <f t="shared" si="53"/>
        <v>7.7281654504532105E-7</v>
      </c>
      <c r="AF61" s="101">
        <f t="shared" si="54"/>
        <v>4.7078520529966576E-2</v>
      </c>
      <c r="AG61" s="159"/>
      <c r="AH61" s="101">
        <f t="shared" si="55"/>
        <v>4.7957620379270011E-2</v>
      </c>
      <c r="AI61" s="101">
        <f t="shared" si="56"/>
        <v>1.1816990916548591</v>
      </c>
      <c r="AJ61" s="101">
        <f t="shared" si="57"/>
        <v>0.53040711519308714</v>
      </c>
      <c r="AK61" s="101">
        <f t="shared" si="58"/>
        <v>-0.58279024023952541</v>
      </c>
      <c r="AL61" s="101">
        <f t="shared" si="59"/>
        <v>1.8730200360148617</v>
      </c>
      <c r="AM61" s="101">
        <f t="shared" si="60"/>
        <v>1.3592491455819349</v>
      </c>
      <c r="AN61" s="4">
        <f t="shared" ref="AN61:AT70" si="64">$AU61+$AB$7*SIN(AO61)</f>
        <v>8.7304304158255412</v>
      </c>
      <c r="AO61" s="4">
        <f t="shared" si="64"/>
        <v>8.7333313274851125</v>
      </c>
      <c r="AP61" s="4">
        <f t="shared" si="64"/>
        <v>8.7394845575691029</v>
      </c>
      <c r="AQ61" s="4">
        <f t="shared" si="64"/>
        <v>8.7524353025292037</v>
      </c>
      <c r="AR61" s="4">
        <f t="shared" si="64"/>
        <v>8.7792682023314974</v>
      </c>
      <c r="AS61" s="4">
        <f t="shared" si="64"/>
        <v>8.8332255013239074</v>
      </c>
      <c r="AT61" s="4">
        <f t="shared" si="64"/>
        <v>8.9363229466806917</v>
      </c>
      <c r="AU61" s="4">
        <f t="shared" si="61"/>
        <v>9.1196903467038979</v>
      </c>
      <c r="AW61" s="101">
        <v>1800</v>
      </c>
      <c r="AX61" s="101">
        <f t="shared" si="0"/>
        <v>3.0664226417967191E-3</v>
      </c>
      <c r="AY61" s="101">
        <f t="shared" si="1"/>
        <v>-4.4817672394750471E-2</v>
      </c>
      <c r="AZ61" s="101">
        <f t="shared" si="2"/>
        <v>4.788409503654719E-2</v>
      </c>
      <c r="BA61" s="101">
        <f t="shared" si="3"/>
        <v>1.179202976956629</v>
      </c>
      <c r="BB61" s="101">
        <f t="shared" si="4"/>
        <v>0.52677375911222524</v>
      </c>
      <c r="BC61" s="101">
        <f t="shared" si="5"/>
        <v>1.8687398374592772</v>
      </c>
      <c r="BD61" s="101">
        <f t="shared" si="6"/>
        <v>1.3531727547569725</v>
      </c>
      <c r="BE61" s="101">
        <f t="shared" si="37"/>
        <v>8.7275585256552475</v>
      </c>
      <c r="BF61" s="101">
        <f t="shared" si="37"/>
        <v>8.7304400529181816</v>
      </c>
      <c r="BG61" s="101">
        <f t="shared" si="37"/>
        <v>8.7365668301351498</v>
      </c>
      <c r="BH61" s="101">
        <f t="shared" si="37"/>
        <v>8.7494925092342726</v>
      </c>
      <c r="BI61" s="101">
        <f t="shared" si="37"/>
        <v>8.7763346641705997</v>
      </c>
      <c r="BJ61" s="101">
        <f t="shared" si="37"/>
        <v>8.8304212602623071</v>
      </c>
      <c r="BK61" s="101">
        <f t="shared" si="37"/>
        <v>8.9339277700802953</v>
      </c>
      <c r="BL61" s="101">
        <f t="shared" si="8"/>
        <v>9.1181764515552146</v>
      </c>
    </row>
    <row r="62" spans="1:64" ht="12.95" customHeight="1">
      <c r="A62" s="48" t="s">
        <v>265</v>
      </c>
      <c r="B62" s="45" t="s">
        <v>100</v>
      </c>
      <c r="C62" s="44">
        <v>52045.458100000003</v>
      </c>
      <c r="D62" s="44"/>
      <c r="E62" s="101">
        <f t="shared" si="42"/>
        <v>1816.5076852805894</v>
      </c>
      <c r="F62" s="101">
        <f t="shared" si="43"/>
        <v>1816.5</v>
      </c>
      <c r="G62" s="101">
        <f t="shared" si="44"/>
        <v>2.8939999974681996E-3</v>
      </c>
      <c r="K62" s="101">
        <f t="shared" si="62"/>
        <v>2.8939999974681996E-3</v>
      </c>
      <c r="O62" s="101">
        <f t="shared" ca="1" si="63"/>
        <v>-3.4117200062970032E-2</v>
      </c>
      <c r="P62" s="101">
        <f t="shared" si="45"/>
        <v>-4.4884520536642762E-2</v>
      </c>
      <c r="Q62" s="158">
        <f t="shared" si="46"/>
        <v>37026.958100000003</v>
      </c>
      <c r="R62" s="101">
        <f t="shared" si="47"/>
        <v>2.2827870244284628E-3</v>
      </c>
      <c r="S62" s="129">
        <v>1</v>
      </c>
      <c r="T62" s="101">
        <f t="shared" si="48"/>
        <v>2.2827870244284628E-3</v>
      </c>
      <c r="Z62" s="101">
        <f t="shared" si="49"/>
        <v>1816.5</v>
      </c>
      <c r="AA62" s="4">
        <f t="shared" si="50"/>
        <v>3.0730998426272485E-3</v>
      </c>
      <c r="AB62" s="4">
        <f t="shared" si="51"/>
        <v>-4.5063620381801811E-2</v>
      </c>
      <c r="AC62" s="4">
        <f t="shared" si="52"/>
        <v>4.7778520534110962E-2</v>
      </c>
      <c r="AD62" s="4"/>
      <c r="AE62" s="4">
        <f t="shared" si="53"/>
        <v>3.20767545359953E-8</v>
      </c>
      <c r="AF62" s="101">
        <f t="shared" si="54"/>
        <v>4.7778520534110962E-2</v>
      </c>
      <c r="AG62" s="159"/>
      <c r="AH62" s="101">
        <f t="shared" si="55"/>
        <v>4.7957620379270011E-2</v>
      </c>
      <c r="AI62" s="101">
        <f t="shared" si="56"/>
        <v>1.1816990916548591</v>
      </c>
      <c r="AJ62" s="101">
        <f t="shared" si="57"/>
        <v>0.53040711519308714</v>
      </c>
      <c r="AK62" s="101">
        <f t="shared" si="58"/>
        <v>-0.58279024023952541</v>
      </c>
      <c r="AL62" s="101">
        <f t="shared" si="59"/>
        <v>1.8730200360148617</v>
      </c>
      <c r="AM62" s="101">
        <f t="shared" si="60"/>
        <v>1.3592491455819349</v>
      </c>
      <c r="AN62" s="4">
        <f t="shared" si="64"/>
        <v>8.7304304158255412</v>
      </c>
      <c r="AO62" s="4">
        <f t="shared" si="64"/>
        <v>8.7333313274851125</v>
      </c>
      <c r="AP62" s="4">
        <f t="shared" si="64"/>
        <v>8.7394845575691029</v>
      </c>
      <c r="AQ62" s="4">
        <f t="shared" si="64"/>
        <v>8.7524353025292037</v>
      </c>
      <c r="AR62" s="4">
        <f t="shared" si="64"/>
        <v>8.7792682023314974</v>
      </c>
      <c r="AS62" s="4">
        <f t="shared" si="64"/>
        <v>8.8332255013239074</v>
      </c>
      <c r="AT62" s="4">
        <f t="shared" si="64"/>
        <v>8.9363229466806917</v>
      </c>
      <c r="AU62" s="4">
        <f t="shared" si="61"/>
        <v>9.1196903467038979</v>
      </c>
      <c r="AW62" s="101">
        <v>2000</v>
      </c>
      <c r="AX62" s="101">
        <f t="shared" si="0"/>
        <v>3.1348834940270187E-3</v>
      </c>
      <c r="AY62" s="101">
        <f t="shared" si="1"/>
        <v>-4.5623503472016498E-2</v>
      </c>
      <c r="AZ62" s="101">
        <f t="shared" si="2"/>
        <v>4.8758386966043517E-2</v>
      </c>
      <c r="BA62" s="101">
        <f t="shared" si="3"/>
        <v>1.2099354405231266</v>
      </c>
      <c r="BB62" s="101">
        <f t="shared" si="4"/>
        <v>0.57116317213428214</v>
      </c>
      <c r="BC62" s="101">
        <f t="shared" si="5"/>
        <v>1.9218615232983747</v>
      </c>
      <c r="BD62" s="101">
        <f t="shared" si="6"/>
        <v>1.4311909650665398</v>
      </c>
      <c r="BE62" s="101">
        <f t="shared" si="37"/>
        <v>8.7627809851921032</v>
      </c>
      <c r="BF62" s="101">
        <f t="shared" si="37"/>
        <v>8.7658897591316691</v>
      </c>
      <c r="BG62" s="101">
        <f t="shared" si="37"/>
        <v>8.7723145682891985</v>
      </c>
      <c r="BH62" s="101">
        <f t="shared" si="37"/>
        <v>8.7854938668260498</v>
      </c>
      <c r="BI62" s="101">
        <f t="shared" si="37"/>
        <v>8.8121348624123801</v>
      </c>
      <c r="BJ62" s="101">
        <f t="shared" si="37"/>
        <v>8.8645363677573066</v>
      </c>
      <c r="BK62" s="101">
        <f t="shared" si="37"/>
        <v>8.9629880794969452</v>
      </c>
      <c r="BL62" s="101">
        <f t="shared" si="8"/>
        <v>9.1365266957816651</v>
      </c>
    </row>
    <row r="63" spans="1:64" ht="12.95" customHeight="1">
      <c r="A63" s="48" t="s">
        <v>265</v>
      </c>
      <c r="B63" s="45" t="s">
        <v>97</v>
      </c>
      <c r="C63" s="44">
        <v>52060.331200000001</v>
      </c>
      <c r="D63" s="44"/>
      <c r="E63" s="101">
        <f t="shared" si="42"/>
        <v>1856.0045569942874</v>
      </c>
      <c r="F63" s="101">
        <f t="shared" si="43"/>
        <v>1856</v>
      </c>
      <c r="G63" s="101">
        <f t="shared" si="44"/>
        <v>1.7159999988507479E-3</v>
      </c>
      <c r="K63" s="101">
        <f t="shared" si="62"/>
        <v>1.7159999988507479E-3</v>
      </c>
      <c r="O63" s="101">
        <f t="shared" ca="1" si="63"/>
        <v>-3.4275919069410604E-2</v>
      </c>
      <c r="P63" s="101">
        <f t="shared" si="45"/>
        <v>-4.5044282758720328E-2</v>
      </c>
      <c r="Q63" s="158">
        <f t="shared" si="46"/>
        <v>37041.831200000001</v>
      </c>
      <c r="R63" s="101">
        <f t="shared" si="47"/>
        <v>2.1865240435679986E-3</v>
      </c>
      <c r="S63" s="129">
        <v>1</v>
      </c>
      <c r="T63" s="101">
        <f t="shared" si="48"/>
        <v>2.1865240435679986E-3</v>
      </c>
      <c r="Z63" s="101">
        <f t="shared" si="49"/>
        <v>1856</v>
      </c>
      <c r="AA63" s="4">
        <f t="shared" si="50"/>
        <v>3.0883665805878507E-3</v>
      </c>
      <c r="AB63" s="4">
        <f t="shared" si="51"/>
        <v>-4.641664934045743E-2</v>
      </c>
      <c r="AC63" s="4">
        <f t="shared" si="52"/>
        <v>4.6760282757571076E-2</v>
      </c>
      <c r="AD63" s="4"/>
      <c r="AE63" s="4">
        <f t="shared" si="53"/>
        <v>1.88339003466878E-6</v>
      </c>
      <c r="AF63" s="101">
        <f t="shared" si="54"/>
        <v>4.6760282757571076E-2</v>
      </c>
      <c r="AG63" s="159"/>
      <c r="AH63" s="101">
        <f t="shared" si="55"/>
        <v>4.8132649339308178E-2</v>
      </c>
      <c r="AI63" s="101">
        <f t="shared" si="56"/>
        <v>1.1877038936013349</v>
      </c>
      <c r="AJ63" s="101">
        <f t="shared" si="57"/>
        <v>0.53912769777283631</v>
      </c>
      <c r="AK63" s="101">
        <f t="shared" si="58"/>
        <v>-0.5808840438104178</v>
      </c>
      <c r="AL63" s="101">
        <f t="shared" si="59"/>
        <v>1.8833403614384046</v>
      </c>
      <c r="AM63" s="101">
        <f t="shared" si="60"/>
        <v>1.3740469316558404</v>
      </c>
      <c r="AN63" s="4">
        <f t="shared" si="64"/>
        <v>8.7373302175779486</v>
      </c>
      <c r="AO63" s="4">
        <f t="shared" si="64"/>
        <v>8.7402771225842564</v>
      </c>
      <c r="AP63" s="4">
        <f t="shared" si="64"/>
        <v>8.7464923923911897</v>
      </c>
      <c r="AQ63" s="4">
        <f t="shared" si="64"/>
        <v>8.7595002000448154</v>
      </c>
      <c r="AR63" s="4">
        <f t="shared" si="64"/>
        <v>8.7863056288665735</v>
      </c>
      <c r="AS63" s="4">
        <f t="shared" si="64"/>
        <v>8.8399462678048568</v>
      </c>
      <c r="AT63" s="4">
        <f t="shared" si="64"/>
        <v>8.942058557750034</v>
      </c>
      <c r="AU63" s="4">
        <f t="shared" si="61"/>
        <v>9.1233145199386207</v>
      </c>
      <c r="AW63" s="101">
        <v>2200</v>
      </c>
      <c r="AX63" s="101">
        <f t="shared" si="0"/>
        <v>3.1727655614482292E-3</v>
      </c>
      <c r="AY63" s="101">
        <f t="shared" si="1"/>
        <v>-4.6419635518177682E-2</v>
      </c>
      <c r="AZ63" s="101">
        <f t="shared" si="2"/>
        <v>4.9592401079625911E-2</v>
      </c>
      <c r="BA63" s="101">
        <f t="shared" si="3"/>
        <v>1.2416443403251667</v>
      </c>
      <c r="BB63" s="101">
        <f t="shared" si="4"/>
        <v>0.61614630679619309</v>
      </c>
      <c r="BC63" s="101">
        <f t="shared" si="5"/>
        <v>1.9777798323094364</v>
      </c>
      <c r="BD63" s="101">
        <f t="shared" si="6"/>
        <v>1.5199957213154363</v>
      </c>
      <c r="BE63" s="101">
        <f t="shared" si="37"/>
        <v>8.7989130842727672</v>
      </c>
      <c r="BF63" s="101">
        <f t="shared" si="37"/>
        <v>8.8022269850251877</v>
      </c>
      <c r="BG63" s="101">
        <f t="shared" si="37"/>
        <v>8.8088932507788957</v>
      </c>
      <c r="BH63" s="101">
        <f t="shared" si="37"/>
        <v>8.8222090768922676</v>
      </c>
      <c r="BI63" s="101">
        <f t="shared" si="37"/>
        <v>8.848450918329835</v>
      </c>
      <c r="BJ63" s="101">
        <f t="shared" si="37"/>
        <v>8.8989135394045888</v>
      </c>
      <c r="BK63" s="101">
        <f t="shared" si="37"/>
        <v>8.9921068231860239</v>
      </c>
      <c r="BL63" s="101">
        <f t="shared" si="8"/>
        <v>9.1548769400081156</v>
      </c>
    </row>
    <row r="64" spans="1:64" ht="12.95" customHeight="1">
      <c r="A64" s="47" t="s">
        <v>124</v>
      </c>
      <c r="B64" s="45" t="s">
        <v>97</v>
      </c>
      <c r="C64" s="44">
        <v>52060.333100000003</v>
      </c>
      <c r="D64" s="44"/>
      <c r="E64" s="101">
        <f t="shared" si="42"/>
        <v>1856.0096026173501</v>
      </c>
      <c r="F64" s="101">
        <f t="shared" si="43"/>
        <v>1856</v>
      </c>
      <c r="G64" s="101">
        <f t="shared" si="44"/>
        <v>3.6160000017844141E-3</v>
      </c>
      <c r="K64" s="101">
        <f t="shared" si="62"/>
        <v>3.6160000017844141E-3</v>
      </c>
      <c r="O64" s="101">
        <f t="shared" ca="1" si="63"/>
        <v>-3.4275919069410604E-2</v>
      </c>
      <c r="P64" s="101">
        <f t="shared" si="45"/>
        <v>-4.5044282758720328E-2</v>
      </c>
      <c r="Q64" s="158">
        <f t="shared" si="46"/>
        <v>37041.833100000003</v>
      </c>
      <c r="R64" s="101">
        <f t="shared" si="47"/>
        <v>2.3678231183322748E-3</v>
      </c>
      <c r="S64" s="129">
        <v>1</v>
      </c>
      <c r="T64" s="101">
        <f t="shared" si="48"/>
        <v>2.3678231183322748E-3</v>
      </c>
      <c r="Z64" s="101">
        <f t="shared" si="49"/>
        <v>1856</v>
      </c>
      <c r="AA64" s="4">
        <f t="shared" si="50"/>
        <v>3.0883665805878507E-3</v>
      </c>
      <c r="AB64" s="4">
        <f t="shared" si="51"/>
        <v>-4.4516649337523764E-2</v>
      </c>
      <c r="AC64" s="4">
        <f t="shared" si="52"/>
        <v>4.8660282760504742E-2</v>
      </c>
      <c r="AD64" s="4"/>
      <c r="AE64" s="4">
        <f t="shared" si="53"/>
        <v>2.7839702716358998E-7</v>
      </c>
      <c r="AF64" s="101">
        <f t="shared" si="54"/>
        <v>4.8660282760504742E-2</v>
      </c>
      <c r="AG64" s="159"/>
      <c r="AH64" s="101">
        <f t="shared" si="55"/>
        <v>4.8132649339308178E-2</v>
      </c>
      <c r="AI64" s="101">
        <f t="shared" si="56"/>
        <v>1.1877038936013349</v>
      </c>
      <c r="AJ64" s="101">
        <f t="shared" si="57"/>
        <v>0.53912769777283631</v>
      </c>
      <c r="AK64" s="101">
        <f t="shared" si="58"/>
        <v>-0.5808840438104178</v>
      </c>
      <c r="AL64" s="101">
        <f t="shared" si="59"/>
        <v>1.8833403614384046</v>
      </c>
      <c r="AM64" s="101">
        <f t="shared" si="60"/>
        <v>1.3740469316558404</v>
      </c>
      <c r="AN64" s="4">
        <f t="shared" si="64"/>
        <v>8.7373302175779486</v>
      </c>
      <c r="AO64" s="4">
        <f t="shared" si="64"/>
        <v>8.7402771225842564</v>
      </c>
      <c r="AP64" s="4">
        <f t="shared" si="64"/>
        <v>8.7464923923911897</v>
      </c>
      <c r="AQ64" s="4">
        <f t="shared" si="64"/>
        <v>8.7595002000448154</v>
      </c>
      <c r="AR64" s="4">
        <f t="shared" si="64"/>
        <v>8.7863056288665735</v>
      </c>
      <c r="AS64" s="4">
        <f t="shared" si="64"/>
        <v>8.8399462678048568</v>
      </c>
      <c r="AT64" s="4">
        <f t="shared" si="64"/>
        <v>8.942058557750034</v>
      </c>
      <c r="AU64" s="4">
        <f t="shared" si="61"/>
        <v>9.1233145199386207</v>
      </c>
      <c r="AW64" s="101">
        <v>2400</v>
      </c>
      <c r="AX64" s="101">
        <f t="shared" si="0"/>
        <v>3.1744384384426588E-3</v>
      </c>
      <c r="AY64" s="101">
        <f t="shared" si="1"/>
        <v>-4.7206068533234016E-2</v>
      </c>
      <c r="AZ64" s="101">
        <f t="shared" si="2"/>
        <v>5.0380506971676675E-2</v>
      </c>
      <c r="BA64" s="101">
        <f t="shared" si="3"/>
        <v>1.2741998490968509</v>
      </c>
      <c r="BB64" s="101">
        <f t="shared" si="4"/>
        <v>0.66140756897536923</v>
      </c>
      <c r="BC64" s="101">
        <f t="shared" si="5"/>
        <v>2.0366332120752078</v>
      </c>
      <c r="BD64" s="101">
        <f t="shared" si="6"/>
        <v>1.6220014553545088</v>
      </c>
      <c r="BE64" s="101">
        <f t="shared" si="37"/>
        <v>8.835969893676257</v>
      </c>
      <c r="BF64" s="101">
        <f t="shared" si="37"/>
        <v>8.8394581770662377</v>
      </c>
      <c r="BG64" s="101">
        <f t="shared" si="37"/>
        <v>8.8462981111973598</v>
      </c>
      <c r="BH64" s="101">
        <f t="shared" si="37"/>
        <v>8.8596224387064755</v>
      </c>
      <c r="BI64" s="101">
        <f t="shared" si="37"/>
        <v>8.8852624375330809</v>
      </c>
      <c r="BJ64" s="101">
        <f t="shared" si="37"/>
        <v>8.9335384982839834</v>
      </c>
      <c r="BK64" s="101">
        <f t="shared" si="37"/>
        <v>9.0212803751567012</v>
      </c>
      <c r="BL64" s="101">
        <f t="shared" si="8"/>
        <v>9.1732271842345661</v>
      </c>
    </row>
    <row r="65" spans="1:64" ht="12.95" customHeight="1">
      <c r="A65" s="48" t="s">
        <v>265</v>
      </c>
      <c r="B65" s="45" t="s">
        <v>97</v>
      </c>
      <c r="C65" s="44">
        <v>52060.3344</v>
      </c>
      <c r="D65" s="44"/>
      <c r="E65" s="101">
        <f t="shared" si="42"/>
        <v>1856.013054885746</v>
      </c>
      <c r="F65" s="101">
        <f t="shared" si="43"/>
        <v>1856</v>
      </c>
      <c r="G65" s="101">
        <f t="shared" si="44"/>
        <v>4.9159999980474822E-3</v>
      </c>
      <c r="K65" s="101">
        <f t="shared" si="62"/>
        <v>4.9159999980474822E-3</v>
      </c>
      <c r="O65" s="101">
        <f t="shared" ca="1" si="63"/>
        <v>-3.4275919069410604E-2</v>
      </c>
      <c r="P65" s="101">
        <f t="shared" si="45"/>
        <v>-4.5044282758720328E-2</v>
      </c>
      <c r="Q65" s="158">
        <f t="shared" si="46"/>
        <v>37041.8344</v>
      </c>
      <c r="R65" s="101">
        <f t="shared" si="47"/>
        <v>2.4960298531361909E-3</v>
      </c>
      <c r="S65" s="129">
        <v>1</v>
      </c>
      <c r="T65" s="101">
        <f t="shared" si="48"/>
        <v>2.4960298531361909E-3</v>
      </c>
      <c r="Z65" s="101">
        <f t="shared" si="49"/>
        <v>1856</v>
      </c>
      <c r="AA65" s="4">
        <f t="shared" si="50"/>
        <v>3.0883665805878507E-3</v>
      </c>
      <c r="AB65" s="4">
        <f t="shared" si="51"/>
        <v>-4.3216649341260696E-2</v>
      </c>
      <c r="AC65" s="4">
        <f t="shared" si="52"/>
        <v>4.996028275676781E-2</v>
      </c>
      <c r="AD65" s="4"/>
      <c r="AE65" s="4">
        <f t="shared" si="53"/>
        <v>3.3402439086151715E-6</v>
      </c>
      <c r="AF65" s="101">
        <f t="shared" si="54"/>
        <v>4.996028275676781E-2</v>
      </c>
      <c r="AG65" s="159"/>
      <c r="AH65" s="101">
        <f t="shared" si="55"/>
        <v>4.8132649339308178E-2</v>
      </c>
      <c r="AI65" s="101">
        <f t="shared" si="56"/>
        <v>1.1877038936013349</v>
      </c>
      <c r="AJ65" s="101">
        <f t="shared" si="57"/>
        <v>0.53912769777283631</v>
      </c>
      <c r="AK65" s="101">
        <f t="shared" si="58"/>
        <v>-0.5808840438104178</v>
      </c>
      <c r="AL65" s="101">
        <f t="shared" si="59"/>
        <v>1.8833403614384046</v>
      </c>
      <c r="AM65" s="101">
        <f t="shared" si="60"/>
        <v>1.3740469316558404</v>
      </c>
      <c r="AN65" s="4">
        <f t="shared" si="64"/>
        <v>8.7373302175779486</v>
      </c>
      <c r="AO65" s="4">
        <f t="shared" si="64"/>
        <v>8.7402771225842564</v>
      </c>
      <c r="AP65" s="4">
        <f t="shared" si="64"/>
        <v>8.7464923923911897</v>
      </c>
      <c r="AQ65" s="4">
        <f t="shared" si="64"/>
        <v>8.7595002000448154</v>
      </c>
      <c r="AR65" s="4">
        <f t="shared" si="64"/>
        <v>8.7863056288665735</v>
      </c>
      <c r="AS65" s="4">
        <f t="shared" si="64"/>
        <v>8.8399462678048568</v>
      </c>
      <c r="AT65" s="4">
        <f t="shared" si="64"/>
        <v>8.942058557750034</v>
      </c>
      <c r="AU65" s="4">
        <f t="shared" si="61"/>
        <v>9.1233145199386207</v>
      </c>
      <c r="AW65" s="101">
        <v>2600</v>
      </c>
      <c r="AX65" s="101">
        <f t="shared" si="0"/>
        <v>3.1338376517648855E-3</v>
      </c>
      <c r="AY65" s="101">
        <f t="shared" si="1"/>
        <v>-4.7982802517185508E-2</v>
      </c>
      <c r="AZ65" s="101">
        <f t="shared" si="2"/>
        <v>5.1116640168950393E-2</v>
      </c>
      <c r="BA65" s="101">
        <f t="shared" si="3"/>
        <v>1.3074213416150011</v>
      </c>
      <c r="BB65" s="101">
        <f t="shared" si="4"/>
        <v>0.7065475636026689</v>
      </c>
      <c r="BC65" s="101">
        <f t="shared" si="5"/>
        <v>2.0985469312993885</v>
      </c>
      <c r="BD65" s="101">
        <f t="shared" si="6"/>
        <v>1.7403844416779866</v>
      </c>
      <c r="BE65" s="101">
        <f t="shared" si="37"/>
        <v>8.8739598600971288</v>
      </c>
      <c r="BF65" s="101">
        <f t="shared" si="37"/>
        <v>8.877582950222056</v>
      </c>
      <c r="BG65" s="101">
        <f t="shared" si="37"/>
        <v>8.8845181478452524</v>
      </c>
      <c r="BH65" s="101">
        <f t="shared" si="37"/>
        <v>8.8977137202508523</v>
      </c>
      <c r="BI65" s="101">
        <f t="shared" si="37"/>
        <v>8.9225468614837311</v>
      </c>
      <c r="BJ65" s="101">
        <f t="shared" si="37"/>
        <v>8.9683965117214388</v>
      </c>
      <c r="BK65" s="101">
        <f t="shared" si="37"/>
        <v>9.0505050909629947</v>
      </c>
      <c r="BL65" s="101">
        <f t="shared" si="8"/>
        <v>9.1915774284610166</v>
      </c>
    </row>
    <row r="66" spans="1:64" ht="12.95" customHeight="1">
      <c r="A66" s="44" t="s">
        <v>102</v>
      </c>
      <c r="B66" s="45" t="s">
        <v>97</v>
      </c>
      <c r="C66" s="44">
        <v>52352.546600000001</v>
      </c>
      <c r="D66" s="44">
        <v>2.0000000000000001E-4</v>
      </c>
      <c r="E66" s="101">
        <f t="shared" si="42"/>
        <v>2632.0091671004075</v>
      </c>
      <c r="F66" s="101">
        <f t="shared" si="43"/>
        <v>2632</v>
      </c>
      <c r="G66" s="101">
        <f t="shared" si="44"/>
        <v>3.4519999971962534E-3</v>
      </c>
      <c r="K66" s="101">
        <f t="shared" si="62"/>
        <v>3.4519999971962534E-3</v>
      </c>
      <c r="P66" s="101">
        <f t="shared" si="45"/>
        <v>-4.8106179884531211E-2</v>
      </c>
      <c r="Q66" s="158">
        <f t="shared" si="46"/>
        <v>37334.046600000001</v>
      </c>
      <c r="R66" s="101">
        <f t="shared" si="47"/>
        <v>2.6582459127165669E-3</v>
      </c>
      <c r="S66" s="129">
        <v>1</v>
      </c>
      <c r="T66" s="101">
        <f t="shared" si="48"/>
        <v>2.6582459127165669E-3</v>
      </c>
      <c r="Z66" s="101">
        <f t="shared" si="49"/>
        <v>2632</v>
      </c>
      <c r="AA66" s="4">
        <f t="shared" si="50"/>
        <v>3.1229924184767374E-3</v>
      </c>
      <c r="AB66" s="4">
        <f t="shared" si="51"/>
        <v>-4.7777172305811695E-2</v>
      </c>
      <c r="AC66" s="4">
        <f t="shared" si="52"/>
        <v>5.1558179881727464E-2</v>
      </c>
      <c r="AD66" s="4"/>
      <c r="AE66" s="4">
        <f t="shared" si="53"/>
        <v>1.082459868548785E-7</v>
      </c>
      <c r="AF66" s="101">
        <f t="shared" si="54"/>
        <v>5.1558179881727464E-2</v>
      </c>
      <c r="AG66" s="159"/>
      <c r="AH66" s="101">
        <f t="shared" si="55"/>
        <v>5.1229172303007948E-2</v>
      </c>
      <c r="AI66" s="101">
        <f t="shared" si="56"/>
        <v>1.3127834750458165</v>
      </c>
      <c r="AJ66" s="101">
        <f t="shared" si="57"/>
        <v>0.7137271825993885</v>
      </c>
      <c r="AK66" s="101">
        <f t="shared" si="58"/>
        <v>-0.52423803921969236</v>
      </c>
      <c r="AL66" s="101">
        <f t="shared" si="59"/>
        <v>2.1087445181361226</v>
      </c>
      <c r="AM66" s="101">
        <f t="shared" si="60"/>
        <v>1.7611112708727343</v>
      </c>
      <c r="AN66" s="4">
        <f t="shared" si="64"/>
        <v>8.8801250109869176</v>
      </c>
      <c r="AO66" s="4">
        <f t="shared" si="64"/>
        <v>8.8837654122844594</v>
      </c>
      <c r="AP66" s="4">
        <f t="shared" si="64"/>
        <v>8.8907079175274433</v>
      </c>
      <c r="AQ66" s="4">
        <f t="shared" si="64"/>
        <v>8.903869641165242</v>
      </c>
      <c r="AR66" s="4">
        <f t="shared" si="64"/>
        <v>8.9285546356790633</v>
      </c>
      <c r="AS66" s="4">
        <f t="shared" si="64"/>
        <v>8.9739944139759427</v>
      </c>
      <c r="AT66" s="4">
        <f t="shared" si="64"/>
        <v>9.0551855490683515</v>
      </c>
      <c r="AU66" s="4">
        <f t="shared" si="61"/>
        <v>9.1945134675372486</v>
      </c>
      <c r="AW66" s="101">
        <v>2800</v>
      </c>
      <c r="AX66" s="101">
        <f t="shared" ref="AX66:AX127" si="65">AB$3+AB$4*AW66+AB$5*AW66^2+AZ66</f>
        <v>3.0445139049796108E-3</v>
      </c>
      <c r="AY66" s="101">
        <f t="shared" ref="AY66:AY127" si="66">AB$3+AB$4*AW66+AB$5*AW66^2</f>
        <v>-4.8749837470032149E-2</v>
      </c>
      <c r="AZ66" s="101">
        <f t="shared" ref="AZ66:AZ127" si="67">$AB$6*($AB$11/BA66*BB66+$AB$12)</f>
        <v>5.179435137501176E-2</v>
      </c>
      <c r="BA66" s="101">
        <f t="shared" ref="BA66:BA127" si="68">1+$AB$7*COS(BC66)</f>
        <v>1.3410693236730618</v>
      </c>
      <c r="BB66" s="101">
        <f t="shared" ref="BB66:BB127" si="69">SIN(BC66+RADIANS($AB$9))</f>
        <v>0.7510739276538434</v>
      </c>
      <c r="BC66" s="101">
        <f t="shared" ref="BC66:BC127" si="70">2*ATAN(BD66)</f>
        <v>2.1636265116160747</v>
      </c>
      <c r="BD66" s="101">
        <f t="shared" ref="BD66:BD127" si="71">SQRT((1+$AB$7)/(1-$AB$7))*TAN(BE66/2)</f>
        <v>1.8794074240015135</v>
      </c>
      <c r="BE66" s="101">
        <f t="shared" si="37"/>
        <v>8.9128835446543135</v>
      </c>
      <c r="BF66" s="101">
        <f t="shared" si="37"/>
        <v>8.9165931941684455</v>
      </c>
      <c r="BG66" s="101">
        <f t="shared" si="37"/>
        <v>8.9235356725202006</v>
      </c>
      <c r="BH66" s="101">
        <f t="shared" si="37"/>
        <v>8.9364580729927887</v>
      </c>
      <c r="BI66" s="101">
        <f t="shared" si="37"/>
        <v>8.9602795223413256</v>
      </c>
      <c r="BJ66" s="101">
        <f t="shared" si="37"/>
        <v>9.0034724159845254</v>
      </c>
      <c r="BK66" s="101">
        <f t="shared" si="37"/>
        <v>9.079777308930927</v>
      </c>
      <c r="BL66" s="101">
        <f t="shared" ref="BL66:BL127" si="72">RADIANS($AB$9)+$AB$18*(AW66-AB$15)</f>
        <v>9.209927672687467</v>
      </c>
    </row>
    <row r="67" spans="1:64" ht="12.95" customHeight="1">
      <c r="A67" s="44" t="s">
        <v>103</v>
      </c>
      <c r="B67" s="46" t="s">
        <v>97</v>
      </c>
      <c r="C67" s="47">
        <v>52400.179600000003</v>
      </c>
      <c r="D67" s="47">
        <v>8.0000000000000004E-4</v>
      </c>
      <c r="E67" s="101">
        <f t="shared" si="42"/>
        <v>2758.5029370837347</v>
      </c>
      <c r="F67" s="101">
        <f t="shared" si="43"/>
        <v>2758.5</v>
      </c>
      <c r="G67" s="101">
        <f t="shared" si="44"/>
        <v>1.1059999960707501E-3</v>
      </c>
      <c r="K67" s="101">
        <f t="shared" si="62"/>
        <v>1.1059999960707501E-3</v>
      </c>
      <c r="P67" s="101">
        <f t="shared" si="45"/>
        <v>-4.8591475189839597E-2</v>
      </c>
      <c r="Q67" s="158">
        <f t="shared" si="46"/>
        <v>37381.679600000003</v>
      </c>
      <c r="R67" s="101">
        <f t="shared" si="47"/>
        <v>2.4698390398541748E-3</v>
      </c>
      <c r="S67" s="129">
        <v>1</v>
      </c>
      <c r="T67" s="101">
        <f t="shared" si="48"/>
        <v>2.4698390398541748E-3</v>
      </c>
      <c r="Z67" s="101">
        <f t="shared" si="49"/>
        <v>2758.5</v>
      </c>
      <c r="AA67" s="4">
        <f t="shared" si="50"/>
        <v>3.0673828909973389E-3</v>
      </c>
      <c r="AB67" s="4">
        <f t="shared" si="51"/>
        <v>-5.0552858084766186E-2</v>
      </c>
      <c r="AC67" s="4">
        <f t="shared" si="52"/>
        <v>4.9697475185910348E-2</v>
      </c>
      <c r="AD67" s="4"/>
      <c r="AE67" s="4">
        <f t="shared" si="53"/>
        <v>3.847022860510606E-6</v>
      </c>
      <c r="AF67" s="101">
        <f t="shared" si="54"/>
        <v>4.9697475185910348E-2</v>
      </c>
      <c r="AG67" s="159"/>
      <c r="AH67" s="101">
        <f t="shared" si="55"/>
        <v>5.1658858080836936E-2</v>
      </c>
      <c r="AI67" s="101">
        <f t="shared" si="56"/>
        <v>1.3340662794146305</v>
      </c>
      <c r="AJ67" s="101">
        <f t="shared" si="57"/>
        <v>0.74191272433899402</v>
      </c>
      <c r="AK67" s="101">
        <f t="shared" si="58"/>
        <v>-0.51093908148106137</v>
      </c>
      <c r="AL67" s="101">
        <f t="shared" si="59"/>
        <v>2.1498578812179936</v>
      </c>
      <c r="AM67" s="101">
        <f t="shared" si="60"/>
        <v>1.8486045755610245</v>
      </c>
      <c r="AN67" s="4">
        <f t="shared" si="64"/>
        <v>8.9047303835412368</v>
      </c>
      <c r="AO67" s="4">
        <f t="shared" si="64"/>
        <v>8.9084264487246312</v>
      </c>
      <c r="AP67" s="4">
        <f t="shared" si="64"/>
        <v>8.9153750734977226</v>
      </c>
      <c r="AQ67" s="4">
        <f t="shared" si="64"/>
        <v>8.9283663032152027</v>
      </c>
      <c r="AR67" s="4">
        <f t="shared" si="64"/>
        <v>8.9524144227809082</v>
      </c>
      <c r="AS67" s="4">
        <f t="shared" si="64"/>
        <v>8.9961770095302089</v>
      </c>
      <c r="AT67" s="4">
        <f t="shared" si="64"/>
        <v>9.0736995984337554</v>
      </c>
      <c r="AU67" s="4">
        <f t="shared" si="61"/>
        <v>9.2061199970104788</v>
      </c>
      <c r="AW67" s="101">
        <v>3000</v>
      </c>
      <c r="AX67" s="101">
        <f t="shared" si="65"/>
        <v>2.8997087903637475E-3</v>
      </c>
      <c r="AY67" s="101">
        <f t="shared" si="66"/>
        <v>-4.9507173391773941E-2</v>
      </c>
      <c r="AZ67" s="101">
        <f t="shared" si="67"/>
        <v>5.2406882182137689E-2</v>
      </c>
      <c r="BA67" s="101">
        <f t="shared" si="68"/>
        <v>1.3748383051489381</v>
      </c>
      <c r="BB67" s="101">
        <f t="shared" si="69"/>
        <v>0.79439497508369805</v>
      </c>
      <c r="BC67" s="101">
        <f t="shared" si="70"/>
        <v>2.2319501510288684</v>
      </c>
      <c r="BD67" s="101">
        <f t="shared" si="71"/>
        <v>2.0449260215294913</v>
      </c>
      <c r="BE67" s="101">
        <f t="shared" si="37"/>
        <v>8.9527323818225835</v>
      </c>
      <c r="BF67" s="101">
        <f t="shared" si="37"/>
        <v>8.9564722541782178</v>
      </c>
      <c r="BG67" s="101">
        <f t="shared" si="37"/>
        <v>8.9633259462723558</v>
      </c>
      <c r="BH67" s="101">
        <f t="shared" si="37"/>
        <v>8.9758260024757934</v>
      </c>
      <c r="BI67" s="101">
        <f t="shared" si="37"/>
        <v>8.9984337141989137</v>
      </c>
      <c r="BJ67" s="101">
        <f t="shared" si="37"/>
        <v>9.0387506422405846</v>
      </c>
      <c r="BK67" s="101">
        <f t="shared" si="37"/>
        <v>9.1090933513915022</v>
      </c>
      <c r="BL67" s="101">
        <f t="shared" si="72"/>
        <v>9.2282779169139175</v>
      </c>
    </row>
    <row r="68" spans="1:64" ht="12.95" customHeight="1">
      <c r="A68" s="44" t="s">
        <v>103</v>
      </c>
      <c r="B68" s="46" t="s">
        <v>100</v>
      </c>
      <c r="C68" s="47">
        <v>52400.365299999998</v>
      </c>
      <c r="D68" s="47">
        <v>8.9999999999999998E-4</v>
      </c>
      <c r="E68" s="101">
        <f t="shared" si="42"/>
        <v>2758.9960803475478</v>
      </c>
      <c r="F68" s="101">
        <f t="shared" si="43"/>
        <v>2759</v>
      </c>
      <c r="G68" s="101">
        <f t="shared" si="44"/>
        <v>-1.4760000049136579E-3</v>
      </c>
      <c r="K68" s="101">
        <f t="shared" si="62"/>
        <v>-1.4760000049136579E-3</v>
      </c>
      <c r="P68" s="101">
        <f t="shared" si="45"/>
        <v>-4.8593385654495738E-2</v>
      </c>
      <c r="Q68" s="158">
        <f t="shared" si="46"/>
        <v>37381.865299999998</v>
      </c>
      <c r="R68" s="101">
        <f t="shared" si="47"/>
        <v>2.2200480304514435E-3</v>
      </c>
      <c r="S68" s="129">
        <v>1</v>
      </c>
      <c r="T68" s="101">
        <f t="shared" si="48"/>
        <v>2.2200480304514435E-3</v>
      </c>
      <c r="Z68" s="101">
        <f t="shared" si="49"/>
        <v>2759</v>
      </c>
      <c r="AA68" s="4">
        <f t="shared" si="50"/>
        <v>3.0671213314972245E-3</v>
      </c>
      <c r="AB68" s="4">
        <f t="shared" si="51"/>
        <v>-5.3136506990906621E-2</v>
      </c>
      <c r="AC68" s="4">
        <f t="shared" si="52"/>
        <v>4.711738564958208E-2</v>
      </c>
      <c r="AD68" s="4"/>
      <c r="AE68" s="4">
        <f t="shared" si="53"/>
        <v>2.0639951477351802E-5</v>
      </c>
      <c r="AF68" s="101">
        <f t="shared" si="54"/>
        <v>4.711738564958208E-2</v>
      </c>
      <c r="AG68" s="159"/>
      <c r="AH68" s="101">
        <f t="shared" si="55"/>
        <v>5.1660506985992963E-2</v>
      </c>
      <c r="AI68" s="101">
        <f t="shared" si="56"/>
        <v>1.3341506091196464</v>
      </c>
      <c r="AJ68" s="101">
        <f t="shared" si="57"/>
        <v>0.74202338460873785</v>
      </c>
      <c r="AK68" s="101">
        <f t="shared" si="58"/>
        <v>-0.51088393442308777</v>
      </c>
      <c r="AL68" s="101">
        <f t="shared" si="59"/>
        <v>2.1500229385782448</v>
      </c>
      <c r="AM68" s="101">
        <f t="shared" si="60"/>
        <v>1.8489691883354009</v>
      </c>
      <c r="AN68" s="4">
        <f t="shared" si="64"/>
        <v>8.9048283766622021</v>
      </c>
      <c r="AO68" s="4">
        <f t="shared" si="64"/>
        <v>8.9085246196970456</v>
      </c>
      <c r="AP68" s="4">
        <f t="shared" si="64"/>
        <v>8.9154731948157853</v>
      </c>
      <c r="AQ68" s="4">
        <f t="shared" si="64"/>
        <v>8.9284636334186143</v>
      </c>
      <c r="AR68" s="4">
        <f t="shared" si="64"/>
        <v>8.952509073986727</v>
      </c>
      <c r="AS68" s="4">
        <f t="shared" si="64"/>
        <v>8.9962648535860072</v>
      </c>
      <c r="AT68" s="4">
        <f t="shared" si="64"/>
        <v>9.0737728125012822</v>
      </c>
      <c r="AU68" s="4">
        <f t="shared" si="61"/>
        <v>9.206165872621046</v>
      </c>
      <c r="AW68" s="101">
        <v>3200</v>
      </c>
      <c r="AX68" s="101">
        <f t="shared" si="65"/>
        <v>2.6924593373907763E-3</v>
      </c>
      <c r="AY68" s="101">
        <f t="shared" si="66"/>
        <v>-5.0254810282410883E-2</v>
      </c>
      <c r="AZ68" s="101">
        <f t="shared" si="67"/>
        <v>5.294726961980166E-2</v>
      </c>
      <c r="BA68" s="101">
        <f t="shared" si="68"/>
        <v>1.4083517075495413</v>
      </c>
      <c r="BB68" s="101">
        <f t="shared" si="69"/>
        <v>0.83581796740503855</v>
      </c>
      <c r="BC68" s="101">
        <f t="shared" si="70"/>
        <v>2.3035603127887416</v>
      </c>
      <c r="BD68" s="101">
        <f t="shared" si="71"/>
        <v>2.2452080016441478</v>
      </c>
      <c r="BE68" s="101">
        <f t="shared" si="37"/>
        <v>8.993487519682132</v>
      </c>
      <c r="BF68" s="101">
        <f t="shared" si="37"/>
        <v>8.9971942284801969</v>
      </c>
      <c r="BG68" s="101">
        <f t="shared" si="37"/>
        <v>9.0038569215779951</v>
      </c>
      <c r="BH68" s="101">
        <f t="shared" si="37"/>
        <v>9.0157833989011564</v>
      </c>
      <c r="BI68" s="101">
        <f t="shared" si="37"/>
        <v>9.0369807805509357</v>
      </c>
      <c r="BJ68" s="101">
        <f t="shared" si="37"/>
        <v>9.0742152437087302</v>
      </c>
      <c r="BK68" s="101">
        <f t="shared" si="37"/>
        <v>9.1384495259190519</v>
      </c>
      <c r="BL68" s="101">
        <f t="shared" si="72"/>
        <v>9.2466281611403698</v>
      </c>
    </row>
    <row r="69" spans="1:64" ht="12.95" customHeight="1">
      <c r="A69" s="44" t="s">
        <v>210</v>
      </c>
      <c r="B69" s="46" t="s">
        <v>100</v>
      </c>
      <c r="C69" s="47">
        <v>52469.4692</v>
      </c>
      <c r="D69" s="47">
        <v>4.0000000000000002E-4</v>
      </c>
      <c r="E69" s="101">
        <f t="shared" si="42"/>
        <v>2942.5077808818578</v>
      </c>
      <c r="F69" s="101">
        <f t="shared" si="43"/>
        <v>2942.5</v>
      </c>
      <c r="G69" s="101">
        <f t="shared" si="44"/>
        <v>2.9299999951035716E-3</v>
      </c>
      <c r="J69" s="101">
        <f>G69</f>
        <v>2.9299999951035716E-3</v>
      </c>
      <c r="O69" s="101">
        <f t="shared" ref="O69:O75" ca="1" si="73">+C$11+C$12*$F69</f>
        <v>-3.8641696297200108E-2</v>
      </c>
      <c r="P69" s="101">
        <f t="shared" si="45"/>
        <v>-4.9290432707224614E-2</v>
      </c>
      <c r="Q69" s="158">
        <f t="shared" si="46"/>
        <v>37450.9692</v>
      </c>
      <c r="R69" s="101">
        <f t="shared" si="47"/>
        <v>2.7269735916183872E-3</v>
      </c>
      <c r="S69" s="129">
        <v>1</v>
      </c>
      <c r="T69" s="101">
        <f t="shared" si="48"/>
        <v>2.7269735916183872E-3</v>
      </c>
      <c r="Z69" s="101">
        <f t="shared" si="49"/>
        <v>2942.5</v>
      </c>
      <c r="AA69" s="4">
        <f t="shared" si="50"/>
        <v>2.9474272679857819E-3</v>
      </c>
      <c r="AB69" s="4">
        <f t="shared" si="51"/>
        <v>-4.9307859980106825E-2</v>
      </c>
      <c r="AC69" s="4">
        <f t="shared" si="52"/>
        <v>5.2220432702328186E-2</v>
      </c>
      <c r="AD69" s="4"/>
      <c r="AE69" s="4">
        <f t="shared" si="53"/>
        <v>3.0370984011102246E-10</v>
      </c>
      <c r="AF69" s="101">
        <f t="shared" si="54"/>
        <v>5.2220432702328186E-2</v>
      </c>
      <c r="AG69" s="159"/>
      <c r="AH69" s="101">
        <f t="shared" si="55"/>
        <v>5.2237859975210396E-2</v>
      </c>
      <c r="AI69" s="101">
        <f t="shared" si="56"/>
        <v>1.365137975496058</v>
      </c>
      <c r="AJ69" s="101">
        <f t="shared" si="57"/>
        <v>0.78210224478598667</v>
      </c>
      <c r="AK69" s="101">
        <f t="shared" si="58"/>
        <v>-0.48921701000403178</v>
      </c>
      <c r="AL69" s="101">
        <f t="shared" si="59"/>
        <v>2.2119715969845415</v>
      </c>
      <c r="AM69" s="101">
        <f t="shared" si="60"/>
        <v>1.9941988933136734</v>
      </c>
      <c r="AN69" s="4">
        <f t="shared" si="64"/>
        <v>8.9411819828477626</v>
      </c>
      <c r="AO69" s="4">
        <f t="shared" si="64"/>
        <v>8.9449193727519152</v>
      </c>
      <c r="AP69" s="4">
        <f t="shared" si="64"/>
        <v>8.9518088304250725</v>
      </c>
      <c r="AQ69" s="4">
        <f t="shared" si="64"/>
        <v>8.9644457629588867</v>
      </c>
      <c r="AR69" s="4">
        <f t="shared" si="64"/>
        <v>8.987422849757138</v>
      </c>
      <c r="AS69" s="4">
        <f t="shared" si="64"/>
        <v>9.0285883555076634</v>
      </c>
      <c r="AT69" s="4">
        <f t="shared" si="64"/>
        <v>9.1006607162130493</v>
      </c>
      <c r="AU69" s="4">
        <f t="shared" si="61"/>
        <v>9.2230022216988132</v>
      </c>
      <c r="AW69" s="101">
        <v>3400</v>
      </c>
      <c r="AX69" s="101">
        <f t="shared" si="65"/>
        <v>2.415732207892124E-3</v>
      </c>
      <c r="AY69" s="101">
        <f t="shared" si="66"/>
        <v>-5.0992748141942983E-2</v>
      </c>
      <c r="AZ69" s="101">
        <f t="shared" si="67"/>
        <v>5.3408480349835107E-2</v>
      </c>
      <c r="BA69" s="101">
        <f t="shared" si="68"/>
        <v>1.4411601510248158</v>
      </c>
      <c r="BB69" s="101">
        <f t="shared" si="69"/>
        <v>0.87455408115990119</v>
      </c>
      <c r="BC69" s="101">
        <f t="shared" si="70"/>
        <v>2.3784548044055129</v>
      </c>
      <c r="BD69" s="101">
        <f t="shared" si="71"/>
        <v>2.4923169369284768</v>
      </c>
      <c r="BE69" s="101">
        <f t="shared" si="37"/>
        <v>9.0351188104837963</v>
      </c>
      <c r="BF69" s="101">
        <f t="shared" si="37"/>
        <v>9.0387234251219724</v>
      </c>
      <c r="BG69" s="101">
        <f t="shared" si="37"/>
        <v>9.0450891088375158</v>
      </c>
      <c r="BH69" s="101">
        <f t="shared" si="37"/>
        <v>9.0562916308006312</v>
      </c>
      <c r="BI69" s="101">
        <f t="shared" si="37"/>
        <v>9.0758902176465579</v>
      </c>
      <c r="BJ69" s="101">
        <f t="shared" si="37"/>
        <v>9.1098499239319857</v>
      </c>
      <c r="BK69" s="101">
        <f t="shared" si="37"/>
        <v>9.167842126574552</v>
      </c>
      <c r="BL69" s="101">
        <f t="shared" si="72"/>
        <v>9.2649784053668203</v>
      </c>
    </row>
    <row r="70" spans="1:64" ht="12.95" customHeight="1">
      <c r="A70" s="160" t="s">
        <v>611</v>
      </c>
      <c r="B70" s="161" t="s">
        <v>97</v>
      </c>
      <c r="C70" s="160">
        <v>52472.289100000002</v>
      </c>
      <c r="D70" s="160">
        <v>2.0000000000000001E-4</v>
      </c>
      <c r="E70" s="101">
        <f t="shared" si="42"/>
        <v>2949.9962821724812</v>
      </c>
      <c r="F70" s="101">
        <f t="shared" si="43"/>
        <v>2950</v>
      </c>
      <c r="G70" s="101">
        <f t="shared" si="44"/>
        <v>-1.4000000010128133E-3</v>
      </c>
      <c r="K70" s="101">
        <f>G70</f>
        <v>-1.4000000010128133E-3</v>
      </c>
      <c r="O70" s="101">
        <f t="shared" ca="1" si="73"/>
        <v>-3.8671832817410344E-2</v>
      </c>
      <c r="P70" s="101">
        <f t="shared" si="45"/>
        <v>-4.9318748695504566E-2</v>
      </c>
      <c r="Q70" s="158">
        <f t="shared" si="46"/>
        <v>37453.789100000002</v>
      </c>
      <c r="R70" s="101">
        <f t="shared" si="47"/>
        <v>2.2962064764458553E-3</v>
      </c>
      <c r="S70" s="129">
        <v>1</v>
      </c>
      <c r="T70" s="101">
        <f t="shared" si="48"/>
        <v>2.2962064764458553E-3</v>
      </c>
      <c r="Z70" s="101">
        <f t="shared" si="49"/>
        <v>2950</v>
      </c>
      <c r="AA70" s="4">
        <f t="shared" si="50"/>
        <v>2.9414898962221298E-3</v>
      </c>
      <c r="AB70" s="4">
        <f t="shared" si="51"/>
        <v>-5.3660238592739509E-2</v>
      </c>
      <c r="AC70" s="4">
        <f t="shared" si="52"/>
        <v>4.7918748694491753E-2</v>
      </c>
      <c r="AD70" s="4"/>
      <c r="AE70" s="4">
        <f t="shared" si="53"/>
        <v>1.8848534527793077E-5</v>
      </c>
      <c r="AF70" s="101">
        <f t="shared" si="54"/>
        <v>4.7918748694491753E-2</v>
      </c>
      <c r="AG70" s="159"/>
      <c r="AH70" s="101">
        <f t="shared" si="55"/>
        <v>5.2260238591726696E-2</v>
      </c>
      <c r="AI70" s="101">
        <f t="shared" si="56"/>
        <v>1.3664040645455486</v>
      </c>
      <c r="AJ70" s="101">
        <f t="shared" si="57"/>
        <v>0.78371388784302842</v>
      </c>
      <c r="AK70" s="101">
        <f t="shared" si="58"/>
        <v>-0.48826948042156598</v>
      </c>
      <c r="AL70" s="101">
        <f t="shared" si="59"/>
        <v>2.2145620948663343</v>
      </c>
      <c r="AM70" s="101">
        <f t="shared" si="60"/>
        <v>2.0006618233569387</v>
      </c>
      <c r="AN70" s="4">
        <f t="shared" si="64"/>
        <v>8.9426842844896708</v>
      </c>
      <c r="AO70" s="4">
        <f t="shared" si="64"/>
        <v>8.9464222903940378</v>
      </c>
      <c r="AP70" s="4">
        <f t="shared" si="64"/>
        <v>8.9533075585804767</v>
      </c>
      <c r="AQ70" s="4">
        <f t="shared" si="64"/>
        <v>8.965927346943273</v>
      </c>
      <c r="AR70" s="4">
        <f t="shared" si="64"/>
        <v>8.9888571824368295</v>
      </c>
      <c r="AS70" s="4">
        <f t="shared" si="64"/>
        <v>9.0299129838821717</v>
      </c>
      <c r="AT70" s="4">
        <f t="shared" si="64"/>
        <v>9.1017604339191838</v>
      </c>
      <c r="AU70" s="4">
        <f t="shared" si="61"/>
        <v>9.2236903558573058</v>
      </c>
      <c r="AW70" s="101">
        <v>3600</v>
      </c>
      <c r="AX70" s="101">
        <f t="shared" si="65"/>
        <v>2.0625862644798945E-3</v>
      </c>
      <c r="AY70" s="101">
        <f t="shared" si="66"/>
        <v>-5.1720986970370232E-2</v>
      </c>
      <c r="AZ70" s="101">
        <f t="shared" si="67"/>
        <v>5.3783573234850127E-2</v>
      </c>
      <c r="BA70" s="101">
        <f t="shared" si="68"/>
        <v>1.4727446187941968</v>
      </c>
      <c r="BB70" s="101">
        <f t="shared" si="69"/>
        <v>0.90973217148601626</v>
      </c>
      <c r="BC70" s="101">
        <f t="shared" si="70"/>
        <v>2.4565778479940121</v>
      </c>
      <c r="BD70" s="101">
        <f t="shared" si="71"/>
        <v>2.804572806667077</v>
      </c>
      <c r="BE70" s="101">
        <f t="shared" si="37"/>
        <v>9.0775840250373019</v>
      </c>
      <c r="BF70" s="101">
        <f t="shared" si="37"/>
        <v>9.0810140201411649</v>
      </c>
      <c r="BG70" s="101">
        <f t="shared" si="37"/>
        <v>9.0869755825575229</v>
      </c>
      <c r="BH70" s="101">
        <f t="shared" ref="BH70:BK127" si="74">$BL70+$AB$7*SIN(BI70)</f>
        <v>9.0973077036576058</v>
      </c>
      <c r="BI70" s="101">
        <f t="shared" si="74"/>
        <v>9.1151297931900679</v>
      </c>
      <c r="BJ70" s="101">
        <f t="shared" si="74"/>
        <v>9.1456380660910543</v>
      </c>
      <c r="BK70" s="101">
        <f t="shared" si="74"/>
        <v>9.1972674351535062</v>
      </c>
      <c r="BL70" s="101">
        <f t="shared" si="72"/>
        <v>9.2833286495932708</v>
      </c>
    </row>
    <row r="71" spans="1:64" ht="12.95" customHeight="1">
      <c r="A71" s="162" t="s">
        <v>255</v>
      </c>
      <c r="B71" s="161" t="s">
        <v>97</v>
      </c>
      <c r="C71" s="160">
        <v>52472.351600000002</v>
      </c>
      <c r="D71" s="160"/>
      <c r="E71" s="101">
        <f t="shared" si="42"/>
        <v>2950.1622566150722</v>
      </c>
      <c r="F71" s="101">
        <f t="shared" si="43"/>
        <v>2950</v>
      </c>
      <c r="O71" s="101">
        <f t="shared" ca="1" si="73"/>
        <v>-3.8671832817410344E-2</v>
      </c>
      <c r="P71" s="101">
        <f t="shared" si="45"/>
        <v>-4.9318748695504566E-2</v>
      </c>
      <c r="Q71" s="158">
        <f t="shared" si="46"/>
        <v>37453.851600000002</v>
      </c>
      <c r="R71" s="101">
        <f>+(P71-U71)^2</f>
        <v>1.2192300063257324E-2</v>
      </c>
      <c r="S71" s="129"/>
      <c r="T71" s="101">
        <f t="shared" si="48"/>
        <v>0</v>
      </c>
      <c r="U71" s="101">
        <f>+C71-(C$7+F71*C$8)</f>
        <v>6.1099999998987187E-2</v>
      </c>
      <c r="Z71" s="101">
        <f t="shared" si="49"/>
        <v>2950</v>
      </c>
      <c r="AA71" s="4">
        <f t="shared" si="50"/>
        <v>2.9414898962221298E-3</v>
      </c>
      <c r="AB71" s="4">
        <f t="shared" si="51"/>
        <v>-9999</v>
      </c>
      <c r="AC71" s="4">
        <f t="shared" si="52"/>
        <v>4.9318748695504566E-2</v>
      </c>
      <c r="AD71" s="4"/>
      <c r="AE71" s="4">
        <f t="shared" si="53"/>
        <v>0</v>
      </c>
      <c r="AF71" s="101">
        <f t="shared" si="54"/>
        <v>-9999</v>
      </c>
      <c r="AG71" s="159"/>
      <c r="AH71" s="101">
        <f t="shared" si="55"/>
        <v>5.2260238591726696E-2</v>
      </c>
      <c r="AI71" s="101">
        <f t="shared" si="56"/>
        <v>1.3664040645455486</v>
      </c>
      <c r="AJ71" s="101">
        <f t="shared" si="57"/>
        <v>0.78371388784302842</v>
      </c>
      <c r="AK71" s="101">
        <f t="shared" si="58"/>
        <v>-0.48826948042156598</v>
      </c>
      <c r="AL71" s="101">
        <f t="shared" si="59"/>
        <v>2.2145620948663343</v>
      </c>
      <c r="AM71" s="101">
        <f t="shared" si="60"/>
        <v>2.0006618233569387</v>
      </c>
      <c r="AN71" s="4">
        <f t="shared" ref="AN71:AT80" si="75">$AU71+$AB$7*SIN(AO71)</f>
        <v>8.9426842844896708</v>
      </c>
      <c r="AO71" s="4">
        <f t="shared" si="75"/>
        <v>8.9464222903940378</v>
      </c>
      <c r="AP71" s="4">
        <f t="shared" si="75"/>
        <v>8.9533075585804767</v>
      </c>
      <c r="AQ71" s="4">
        <f t="shared" si="75"/>
        <v>8.965927346943273</v>
      </c>
      <c r="AR71" s="4">
        <f t="shared" si="75"/>
        <v>8.9888571824368295</v>
      </c>
      <c r="AS71" s="4">
        <f t="shared" si="75"/>
        <v>9.0299129838821717</v>
      </c>
      <c r="AT71" s="4">
        <f t="shared" si="75"/>
        <v>9.1017604339191838</v>
      </c>
      <c r="AU71" s="4">
        <f t="shared" si="61"/>
        <v>9.2236903558573058</v>
      </c>
      <c r="AW71" s="101">
        <v>3800</v>
      </c>
      <c r="AX71" s="101">
        <f t="shared" si="65"/>
        <v>1.626359727284872E-3</v>
      </c>
      <c r="AY71" s="101">
        <f t="shared" si="66"/>
        <v>-5.2439526767692639E-2</v>
      </c>
      <c r="AZ71" s="101">
        <f t="shared" si="67"/>
        <v>5.4065886494977511E-2</v>
      </c>
      <c r="BA71" s="101">
        <f t="shared" si="68"/>
        <v>1.5025259524091412</v>
      </c>
      <c r="BB71" s="101">
        <f t="shared" si="69"/>
        <v>0.94042308595109103</v>
      </c>
      <c r="BC71" s="101">
        <f t="shared" si="70"/>
        <v>2.5378118270804348</v>
      </c>
      <c r="BD71" s="101">
        <f t="shared" si="71"/>
        <v>3.2112133630446813</v>
      </c>
      <c r="BE71" s="101">
        <f t="shared" ref="BE71:BG127" si="76">$BL71+$AB$7*SIN(BF71)</f>
        <v>9.1208283640183101</v>
      </c>
      <c r="BF71" s="101">
        <f t="shared" si="76"/>
        <v>9.1240099547815756</v>
      </c>
      <c r="BG71" s="101">
        <f t="shared" si="76"/>
        <v>9.129462139041058</v>
      </c>
      <c r="BH71" s="101">
        <f t="shared" si="74"/>
        <v>9.1387844839550798</v>
      </c>
      <c r="BI71" s="101">
        <f t="shared" si="74"/>
        <v>9.1546656796601429</v>
      </c>
      <c r="BJ71" s="101">
        <f t="shared" si="74"/>
        <v>9.1815627632768138</v>
      </c>
      <c r="BK71" s="101">
        <f t="shared" si="74"/>
        <v>9.2267217224379365</v>
      </c>
      <c r="BL71" s="101">
        <f t="shared" si="72"/>
        <v>9.3016788938197212</v>
      </c>
    </row>
    <row r="72" spans="1:64" ht="12.95" customHeight="1">
      <c r="A72" s="160" t="s">
        <v>611</v>
      </c>
      <c r="B72" s="161" t="s">
        <v>97</v>
      </c>
      <c r="C72" s="160">
        <v>52473.419000000002</v>
      </c>
      <c r="D72" s="160">
        <v>2.0000000000000001E-4</v>
      </c>
      <c r="E72" s="101">
        <f t="shared" si="42"/>
        <v>2952.9968345354255</v>
      </c>
      <c r="F72" s="101">
        <f t="shared" si="43"/>
        <v>2953</v>
      </c>
      <c r="G72" s="101">
        <f>+C72-(C$7+F72*C$8)</f>
        <v>-1.1920000033569522E-3</v>
      </c>
      <c r="K72" s="101">
        <f>G72</f>
        <v>-1.1920000033569522E-3</v>
      </c>
      <c r="O72" s="101">
        <f t="shared" ca="1" si="73"/>
        <v>-3.8683887425494438E-2</v>
      </c>
      <c r="P72" s="101">
        <f t="shared" si="45"/>
        <v>-4.9330071271823053E-2</v>
      </c>
      <c r="Q72" s="158">
        <f t="shared" si="46"/>
        <v>37454.919000000002</v>
      </c>
      <c r="R72" s="101">
        <f>+(P72-G72)^2</f>
        <v>2.3172739054479214E-3</v>
      </c>
      <c r="S72" s="129">
        <v>1</v>
      </c>
      <c r="T72" s="101">
        <f t="shared" si="48"/>
        <v>2.3172739054479214E-3</v>
      </c>
      <c r="Z72" s="101">
        <f t="shared" si="49"/>
        <v>2953</v>
      </c>
      <c r="AA72" s="4">
        <f t="shared" si="50"/>
        <v>2.9390910746671453E-3</v>
      </c>
      <c r="AB72" s="4">
        <f t="shared" si="51"/>
        <v>-5.3461162349847151E-2</v>
      </c>
      <c r="AC72" s="4">
        <f t="shared" si="52"/>
        <v>4.8138071268466101E-2</v>
      </c>
      <c r="AD72" s="4"/>
      <c r="AE72" s="4">
        <f t="shared" si="53"/>
        <v>1.70659134949303E-5</v>
      </c>
      <c r="AF72" s="101">
        <f t="shared" si="54"/>
        <v>4.8138071268466101E-2</v>
      </c>
      <c r="AG72" s="159"/>
      <c r="AH72" s="101">
        <f t="shared" si="55"/>
        <v>5.2269162346490199E-2</v>
      </c>
      <c r="AI72" s="101">
        <f t="shared" si="56"/>
        <v>1.3669104428601522</v>
      </c>
      <c r="AJ72" s="101">
        <f t="shared" si="57"/>
        <v>0.78435787494673703</v>
      </c>
      <c r="AK72" s="101">
        <f t="shared" si="58"/>
        <v>-0.48788907647826224</v>
      </c>
      <c r="AL72" s="101">
        <f t="shared" si="59"/>
        <v>2.2155995867073934</v>
      </c>
      <c r="AM72" s="101">
        <f t="shared" si="60"/>
        <v>2.0032596227800661</v>
      </c>
      <c r="AN72" s="4">
        <f t="shared" si="75"/>
        <v>8.9432855646876614</v>
      </c>
      <c r="AO72" s="4">
        <f t="shared" si="75"/>
        <v>8.947023792653626</v>
      </c>
      <c r="AP72" s="4">
        <f t="shared" si="75"/>
        <v>8.9539073452660389</v>
      </c>
      <c r="AQ72" s="4">
        <f t="shared" si="75"/>
        <v>8.966520216419708</v>
      </c>
      <c r="AR72" s="4">
        <f t="shared" si="75"/>
        <v>8.98943107324137</v>
      </c>
      <c r="AS72" s="4">
        <f t="shared" si="75"/>
        <v>9.0304429102593993</v>
      </c>
      <c r="AT72" s="4">
        <f t="shared" si="75"/>
        <v>9.1022003371789992</v>
      </c>
      <c r="AU72" s="4">
        <f t="shared" si="61"/>
        <v>9.2239656095207039</v>
      </c>
      <c r="AW72" s="101">
        <v>4000</v>
      </c>
      <c r="AX72" s="101">
        <f t="shared" si="65"/>
        <v>1.1008753857656636E-3</v>
      </c>
      <c r="AY72" s="101">
        <f t="shared" si="66"/>
        <v>-5.3148367533910196E-2</v>
      </c>
      <c r="AZ72" s="101">
        <f t="shared" si="67"/>
        <v>5.4249242919675859E-2</v>
      </c>
      <c r="BA72" s="101">
        <f t="shared" si="68"/>
        <v>1.5298817885765534</v>
      </c>
      <c r="BB72" s="101">
        <f t="shared" si="69"/>
        <v>0.96567543655892518</v>
      </c>
      <c r="BC72" s="101">
        <f t="shared" si="70"/>
        <v>2.621970555997164</v>
      </c>
      <c r="BD72" s="101">
        <f t="shared" si="71"/>
        <v>3.7619550828348429</v>
      </c>
      <c r="BE72" s="101">
        <f t="shared" si="76"/>
        <v>9.164784332881931</v>
      </c>
      <c r="BF72" s="101">
        <f t="shared" si="76"/>
        <v>9.1676451024091499</v>
      </c>
      <c r="BG72" s="101">
        <f t="shared" si="76"/>
        <v>9.1724876129648436</v>
      </c>
      <c r="BH72" s="101">
        <f t="shared" si="74"/>
        <v>9.1806709876512862</v>
      </c>
      <c r="BI72" s="101">
        <f t="shared" si="74"/>
        <v>9.1944626013348998</v>
      </c>
      <c r="BJ72" s="101">
        <f t="shared" si="74"/>
        <v>9.2176068496345582</v>
      </c>
      <c r="BK72" s="101">
        <f t="shared" si="74"/>
        <v>9.2562012494520971</v>
      </c>
      <c r="BL72" s="101">
        <f t="shared" si="72"/>
        <v>9.3200291380461717</v>
      </c>
    </row>
    <row r="73" spans="1:64" ht="12.95" customHeight="1">
      <c r="A73" s="44" t="s">
        <v>210</v>
      </c>
      <c r="B73" s="46" t="s">
        <v>97</v>
      </c>
      <c r="C73" s="47">
        <v>52473.423999999999</v>
      </c>
      <c r="D73" s="47">
        <v>4.0000000000000002E-4</v>
      </c>
      <c r="E73" s="101">
        <f t="shared" si="42"/>
        <v>2953.010112490826</v>
      </c>
      <c r="F73" s="101">
        <f t="shared" si="43"/>
        <v>2953</v>
      </c>
      <c r="G73" s="101">
        <f>+C73-(C$7+F73*C$8)</f>
        <v>3.807999994023703E-3</v>
      </c>
      <c r="J73" s="101">
        <f>G73</f>
        <v>3.807999994023703E-3</v>
      </c>
      <c r="O73" s="101">
        <f t="shared" ca="1" si="73"/>
        <v>-3.8683887425494438E-2</v>
      </c>
      <c r="P73" s="101">
        <f t="shared" si="45"/>
        <v>-4.9330071271823053E-2</v>
      </c>
      <c r="Q73" s="158">
        <f t="shared" si="46"/>
        <v>37454.923999999999</v>
      </c>
      <c r="R73" s="101">
        <f>+(P73-G73)^2</f>
        <v>2.8236546178542089E-3</v>
      </c>
      <c r="S73" s="129">
        <v>1</v>
      </c>
      <c r="T73" s="101">
        <f t="shared" si="48"/>
        <v>2.8236546178542089E-3</v>
      </c>
      <c r="Z73" s="101">
        <f t="shared" si="49"/>
        <v>2953</v>
      </c>
      <c r="AA73" s="4">
        <f t="shared" si="50"/>
        <v>2.9390910746671453E-3</v>
      </c>
      <c r="AB73" s="4">
        <f t="shared" si="51"/>
        <v>-4.8461162352466496E-2</v>
      </c>
      <c r="AC73" s="4">
        <f t="shared" si="52"/>
        <v>5.3138071265846756E-2</v>
      </c>
      <c r="AD73" s="4"/>
      <c r="AE73" s="4">
        <f t="shared" si="53"/>
        <v>7.5500271013738097E-7</v>
      </c>
      <c r="AF73" s="101">
        <f t="shared" si="54"/>
        <v>5.3138071265846756E-2</v>
      </c>
      <c r="AG73" s="159"/>
      <c r="AH73" s="101">
        <f t="shared" si="55"/>
        <v>5.2269162346490199E-2</v>
      </c>
      <c r="AI73" s="101">
        <f t="shared" si="56"/>
        <v>1.3669104428601522</v>
      </c>
      <c r="AJ73" s="101">
        <f t="shared" si="57"/>
        <v>0.78435787494673703</v>
      </c>
      <c r="AK73" s="101">
        <f t="shared" si="58"/>
        <v>-0.48788907647826224</v>
      </c>
      <c r="AL73" s="101">
        <f t="shared" si="59"/>
        <v>2.2155995867073934</v>
      </c>
      <c r="AM73" s="101">
        <f t="shared" si="60"/>
        <v>2.0032596227800661</v>
      </c>
      <c r="AN73" s="4">
        <f t="shared" si="75"/>
        <v>8.9432855646876614</v>
      </c>
      <c r="AO73" s="4">
        <f t="shared" si="75"/>
        <v>8.947023792653626</v>
      </c>
      <c r="AP73" s="4">
        <f t="shared" si="75"/>
        <v>8.9539073452660389</v>
      </c>
      <c r="AQ73" s="4">
        <f t="shared" si="75"/>
        <v>8.966520216419708</v>
      </c>
      <c r="AR73" s="4">
        <f t="shared" si="75"/>
        <v>8.98943107324137</v>
      </c>
      <c r="AS73" s="4">
        <f t="shared" si="75"/>
        <v>9.0304429102593993</v>
      </c>
      <c r="AT73" s="4">
        <f t="shared" si="75"/>
        <v>9.1022003371789992</v>
      </c>
      <c r="AU73" s="4">
        <f t="shared" si="61"/>
        <v>9.2239656095207039</v>
      </c>
      <c r="AW73" s="101">
        <v>4200</v>
      </c>
      <c r="AX73" s="101">
        <f t="shared" si="65"/>
        <v>4.8065463039450446E-4</v>
      </c>
      <c r="AY73" s="101">
        <f t="shared" si="66"/>
        <v>-5.3847509269022903E-2</v>
      </c>
      <c r="AZ73" s="101">
        <f t="shared" si="67"/>
        <v>5.4328163899417407E-2</v>
      </c>
      <c r="BA73" s="101">
        <f t="shared" si="68"/>
        <v>1.5541713343835395</v>
      </c>
      <c r="BB73" s="101">
        <f t="shared" si="69"/>
        <v>0.98456233361341405</v>
      </c>
      <c r="BC73" s="101">
        <f t="shared" si="70"/>
        <v>2.7087950148617557</v>
      </c>
      <c r="BD73" s="101">
        <f t="shared" si="71"/>
        <v>4.5487381601114301</v>
      </c>
      <c r="BE73" s="101">
        <f t="shared" si="76"/>
        <v>9.2093720340683234</v>
      </c>
      <c r="BF73" s="101">
        <f t="shared" si="76"/>
        <v>9.2118437257700769</v>
      </c>
      <c r="BG73" s="101">
        <f t="shared" si="76"/>
        <v>9.2159843550186977</v>
      </c>
      <c r="BH73" s="101">
        <f t="shared" si="74"/>
        <v>9.2229127305527978</v>
      </c>
      <c r="BI73" s="101">
        <f t="shared" si="74"/>
        <v>9.2344839939328427</v>
      </c>
      <c r="BJ73" s="101">
        <f t="shared" si="74"/>
        <v>9.253752932289256</v>
      </c>
      <c r="BK73" s="101">
        <f t="shared" si="74"/>
        <v>9.2857022687214741</v>
      </c>
      <c r="BL73" s="101">
        <f t="shared" si="72"/>
        <v>9.3383793822726222</v>
      </c>
    </row>
    <row r="74" spans="1:64" ht="12.95" customHeight="1">
      <c r="A74" s="48" t="s">
        <v>255</v>
      </c>
      <c r="B74" s="45" t="s">
        <v>97</v>
      </c>
      <c r="C74" s="44">
        <v>52473.481500000002</v>
      </c>
      <c r="D74" s="44"/>
      <c r="E74" s="101">
        <f t="shared" si="42"/>
        <v>2953.162808978017</v>
      </c>
      <c r="F74" s="101">
        <f t="shared" si="43"/>
        <v>2953</v>
      </c>
      <c r="O74" s="101">
        <f t="shared" ca="1" si="73"/>
        <v>-3.8683887425494438E-2</v>
      </c>
      <c r="P74" s="101">
        <f t="shared" si="45"/>
        <v>-4.9330071271823053E-2</v>
      </c>
      <c r="Q74" s="158">
        <f t="shared" si="46"/>
        <v>37454.981500000002</v>
      </c>
      <c r="R74" s="101">
        <f>+(P74-U74)^2</f>
        <v>1.2240782814006184E-2</v>
      </c>
      <c r="S74" s="129"/>
      <c r="T74" s="101">
        <f t="shared" si="48"/>
        <v>0</v>
      </c>
      <c r="U74" s="101">
        <f>+C74-(C$7+F74*C$8)</f>
        <v>6.1307999996643048E-2</v>
      </c>
      <c r="Z74" s="101">
        <f t="shared" si="49"/>
        <v>2953</v>
      </c>
      <c r="AA74" s="4">
        <f t="shared" si="50"/>
        <v>2.9390910746671453E-3</v>
      </c>
      <c r="AB74" s="4">
        <f t="shared" si="51"/>
        <v>-9999</v>
      </c>
      <c r="AC74" s="4">
        <f t="shared" si="52"/>
        <v>4.9330071271823053E-2</v>
      </c>
      <c r="AD74" s="4"/>
      <c r="AE74" s="4">
        <f t="shared" si="53"/>
        <v>0</v>
      </c>
      <c r="AF74" s="101">
        <f t="shared" si="54"/>
        <v>-9999</v>
      </c>
      <c r="AG74" s="159"/>
      <c r="AH74" s="101">
        <f t="shared" si="55"/>
        <v>5.2269162346490199E-2</v>
      </c>
      <c r="AI74" s="101">
        <f t="shared" si="56"/>
        <v>1.3669104428601522</v>
      </c>
      <c r="AJ74" s="101">
        <f t="shared" si="57"/>
        <v>0.78435787494673703</v>
      </c>
      <c r="AK74" s="101">
        <f t="shared" si="58"/>
        <v>-0.48788907647826224</v>
      </c>
      <c r="AL74" s="101">
        <f t="shared" si="59"/>
        <v>2.2155995867073934</v>
      </c>
      <c r="AM74" s="101">
        <f t="shared" si="60"/>
        <v>2.0032596227800661</v>
      </c>
      <c r="AN74" s="4">
        <f t="shared" si="75"/>
        <v>8.9432855646876614</v>
      </c>
      <c r="AO74" s="4">
        <f t="shared" si="75"/>
        <v>8.947023792653626</v>
      </c>
      <c r="AP74" s="4">
        <f t="shared" si="75"/>
        <v>8.9539073452660389</v>
      </c>
      <c r="AQ74" s="4">
        <f t="shared" si="75"/>
        <v>8.966520216419708</v>
      </c>
      <c r="AR74" s="4">
        <f t="shared" si="75"/>
        <v>8.98943107324137</v>
      </c>
      <c r="AS74" s="4">
        <f t="shared" si="75"/>
        <v>9.0304429102593993</v>
      </c>
      <c r="AT74" s="4">
        <f t="shared" si="75"/>
        <v>9.1022003371789992</v>
      </c>
      <c r="AU74" s="4">
        <f t="shared" si="61"/>
        <v>9.2239656095207039</v>
      </c>
      <c r="AW74" s="101">
        <v>4400</v>
      </c>
      <c r="AX74" s="101">
        <f t="shared" si="65"/>
        <v>-2.3887123498341628E-4</v>
      </c>
      <c r="AY74" s="101">
        <f t="shared" si="66"/>
        <v>-5.4536951973030767E-2</v>
      </c>
      <c r="AZ74" s="101">
        <f t="shared" si="67"/>
        <v>5.4298080738047351E-2</v>
      </c>
      <c r="BA74" s="101">
        <f t="shared" si="68"/>
        <v>1.5747672919964113</v>
      </c>
      <c r="BB74" s="101">
        <f t="shared" si="69"/>
        <v>0.9962367047228371</v>
      </c>
      <c r="BC74" s="101">
        <f t="shared" si="70"/>
        <v>2.7979524798001414</v>
      </c>
      <c r="BD74" s="101">
        <f t="shared" si="71"/>
        <v>5.7626548866299592</v>
      </c>
      <c r="BE74" s="101">
        <f t="shared" si="76"/>
        <v>9.2544999106765324</v>
      </c>
      <c r="BF74" s="101">
        <f t="shared" si="76"/>
        <v>9.25652123266517</v>
      </c>
      <c r="BG74" s="101">
        <f t="shared" si="76"/>
        <v>9.2598788670388021</v>
      </c>
      <c r="BH74" s="101">
        <f t="shared" si="74"/>
        <v>9.2654521365204285</v>
      </c>
      <c r="BI74" s="101">
        <f t="shared" si="74"/>
        <v>9.2746921756142999</v>
      </c>
      <c r="BJ74" s="101">
        <f t="shared" si="74"/>
        <v>9.289983423957711</v>
      </c>
      <c r="BK74" s="101">
        <f t="shared" si="74"/>
        <v>9.3152210255346315</v>
      </c>
      <c r="BL74" s="101">
        <f t="shared" si="72"/>
        <v>9.3567296264990727</v>
      </c>
    </row>
    <row r="75" spans="1:64" ht="12.95" customHeight="1">
      <c r="A75" s="143" t="s">
        <v>346</v>
      </c>
      <c r="B75" s="141" t="s">
        <v>97</v>
      </c>
      <c r="C75" s="163">
        <v>52719.319300000003</v>
      </c>
      <c r="D75" s="163" t="s">
        <v>268</v>
      </c>
      <c r="E75" s="101">
        <f t="shared" si="42"/>
        <v>3606.0074781444832</v>
      </c>
      <c r="F75" s="101">
        <f t="shared" si="43"/>
        <v>3606</v>
      </c>
      <c r="G75" s="101">
        <f t="shared" ref="G75:G106" si="77">+C75-(C$7+F75*C$8)</f>
        <v>2.8160000001662411E-3</v>
      </c>
      <c r="K75" s="101">
        <f>G75</f>
        <v>2.8160000001662411E-3</v>
      </c>
      <c r="O75" s="101">
        <f t="shared" ca="1" si="73"/>
        <v>-4.1307773785132312E-2</v>
      </c>
      <c r="P75" s="101">
        <f t="shared" si="45"/>
        <v>-5.1742684285192478E-2</v>
      </c>
      <c r="Q75" s="158">
        <f t="shared" si="46"/>
        <v>37700.819300000003</v>
      </c>
      <c r="R75" s="101">
        <f t="shared" ref="R75:R106" si="78">+(P75-G75)^2</f>
        <v>2.9766500309494483E-3</v>
      </c>
      <c r="S75" s="129">
        <v>1</v>
      </c>
      <c r="T75" s="101">
        <f t="shared" si="48"/>
        <v>2.9766500309494483E-3</v>
      </c>
      <c r="Z75" s="101">
        <f t="shared" si="49"/>
        <v>3606</v>
      </c>
      <c r="AA75" s="4">
        <f t="shared" si="50"/>
        <v>2.0507405531198231E-3</v>
      </c>
      <c r="AB75" s="4">
        <f t="shared" si="51"/>
        <v>-5.097742483814606E-2</v>
      </c>
      <c r="AC75" s="4">
        <f t="shared" si="52"/>
        <v>5.4558684285358719E-2</v>
      </c>
      <c r="AD75" s="4"/>
      <c r="AE75" s="4">
        <f t="shared" si="53"/>
        <v>5.8562202129378946E-7</v>
      </c>
      <c r="AF75" s="101">
        <f t="shared" si="54"/>
        <v>5.4558684285358719E-2</v>
      </c>
      <c r="AG75" s="159"/>
      <c r="AH75" s="101">
        <f t="shared" si="55"/>
        <v>5.3793424838312301E-2</v>
      </c>
      <c r="AI75" s="101">
        <f t="shared" si="56"/>
        <v>1.4736673180117048</v>
      </c>
      <c r="AJ75" s="101">
        <f t="shared" si="57"/>
        <v>0.91072292683355138</v>
      </c>
      <c r="AK75" s="101">
        <f t="shared" si="58"/>
        <v>-0.38509517768240509</v>
      </c>
      <c r="AL75" s="101">
        <f t="shared" si="59"/>
        <v>2.4589703589599123</v>
      </c>
      <c r="AM75" s="101">
        <f t="shared" si="60"/>
        <v>2.8152140698838055</v>
      </c>
      <c r="AN75" s="4">
        <f t="shared" si="75"/>
        <v>9.0788703249573359</v>
      </c>
      <c r="AO75" s="4">
        <f t="shared" si="75"/>
        <v>9.0822939413646697</v>
      </c>
      <c r="AP75" s="4">
        <f t="shared" si="75"/>
        <v>9.0882417368692181</v>
      </c>
      <c r="AQ75" s="4">
        <f t="shared" si="75"/>
        <v>9.098545549310753</v>
      </c>
      <c r="AR75" s="4">
        <f t="shared" si="75"/>
        <v>9.1163117312705495</v>
      </c>
      <c r="AS75" s="4">
        <f t="shared" si="75"/>
        <v>9.1467139052774602</v>
      </c>
      <c r="AT75" s="4">
        <f t="shared" si="75"/>
        <v>9.1981506607871779</v>
      </c>
      <c r="AU75" s="4">
        <f t="shared" si="61"/>
        <v>9.2838791569200652</v>
      </c>
      <c r="AW75" s="101">
        <v>4600</v>
      </c>
      <c r="AX75" s="101">
        <f t="shared" si="65"/>
        <v>-1.0611654706418686E-3</v>
      </c>
      <c r="AY75" s="101">
        <f t="shared" si="66"/>
        <v>-5.5216695645933775E-2</v>
      </c>
      <c r="AZ75" s="101">
        <f t="shared" si="67"/>
        <v>5.4155530175291906E-2</v>
      </c>
      <c r="BA75" s="101">
        <f t="shared" si="68"/>
        <v>1.5910929007564441</v>
      </c>
      <c r="BB75" s="101">
        <f t="shared" si="69"/>
        <v>0.99999073703277741</v>
      </c>
      <c r="BC75" s="101">
        <f t="shared" si="70"/>
        <v>2.8890398151114782</v>
      </c>
      <c r="BD75" s="101">
        <f t="shared" si="71"/>
        <v>7.87699795692712</v>
      </c>
      <c r="BE75" s="101">
        <f t="shared" si="76"/>
        <v>9.3000659506755117</v>
      </c>
      <c r="BF75" s="101">
        <f t="shared" si="76"/>
        <v>9.3015852236668586</v>
      </c>
      <c r="BG75" s="101">
        <f t="shared" si="76"/>
        <v>9.3040925850606477</v>
      </c>
      <c r="BH75" s="101">
        <f t="shared" si="74"/>
        <v>9.3082289979581905</v>
      </c>
      <c r="BI75" s="101">
        <f t="shared" si="74"/>
        <v>9.3150485279367565</v>
      </c>
      <c r="BJ75" s="101">
        <f t="shared" si="74"/>
        <v>9.3262805761506176</v>
      </c>
      <c r="BK75" s="101">
        <f t="shared" si="74"/>
        <v>9.3447537592075136</v>
      </c>
      <c r="BL75" s="101">
        <f t="shared" si="72"/>
        <v>9.3750798707255232</v>
      </c>
    </row>
    <row r="76" spans="1:64" ht="12.95" customHeight="1">
      <c r="A76" s="48" t="s">
        <v>106</v>
      </c>
      <c r="B76" s="164"/>
      <c r="C76" s="44">
        <v>52764.5075</v>
      </c>
      <c r="D76" s="44">
        <v>2.3E-3</v>
      </c>
      <c r="E76" s="101">
        <f t="shared" si="42"/>
        <v>3726.0088590518371</v>
      </c>
      <c r="F76" s="101">
        <f t="shared" si="43"/>
        <v>3726</v>
      </c>
      <c r="G76" s="101">
        <f t="shared" si="77"/>
        <v>3.3359999943058938E-3</v>
      </c>
      <c r="J76" s="101">
        <f>G76</f>
        <v>3.3359999943058938E-3</v>
      </c>
      <c r="P76" s="101">
        <f t="shared" si="45"/>
        <v>-5.2174797464758622E-2</v>
      </c>
      <c r="Q76" s="158">
        <f t="shared" si="46"/>
        <v>37746.0075</v>
      </c>
      <c r="R76" s="101">
        <f t="shared" si="78"/>
        <v>3.0814486345412838E-3</v>
      </c>
      <c r="S76" s="129">
        <v>0.5</v>
      </c>
      <c r="T76" s="101">
        <f t="shared" si="48"/>
        <v>1.5407243172706419E-3</v>
      </c>
      <c r="Z76" s="101">
        <f t="shared" si="49"/>
        <v>3726</v>
      </c>
      <c r="AA76" s="4">
        <f t="shared" si="50"/>
        <v>1.7978507010365588E-3</v>
      </c>
      <c r="AB76" s="4">
        <f t="shared" si="51"/>
        <v>-5.0636648171489287E-2</v>
      </c>
      <c r="AC76" s="4">
        <f t="shared" si="52"/>
        <v>5.5510797459064516E-2</v>
      </c>
      <c r="AD76" s="4"/>
      <c r="AE76" s="4">
        <f t="shared" si="53"/>
        <v>1.1829516241924772E-6</v>
      </c>
      <c r="AF76" s="101">
        <f t="shared" si="54"/>
        <v>5.5510797459064516E-2</v>
      </c>
      <c r="AG76" s="159"/>
      <c r="AH76" s="101">
        <f t="shared" si="55"/>
        <v>5.3972648165795181E-2</v>
      </c>
      <c r="AI76" s="101">
        <f t="shared" si="56"/>
        <v>1.4917557363485383</v>
      </c>
      <c r="AJ76" s="101">
        <f t="shared" si="57"/>
        <v>0.92965068007652807</v>
      </c>
      <c r="AK76" s="101">
        <f t="shared" si="58"/>
        <v>-0.36171165283268319</v>
      </c>
      <c r="AL76" s="101">
        <f t="shared" si="59"/>
        <v>2.5074029163684308</v>
      </c>
      <c r="AM76" s="101">
        <f t="shared" si="60"/>
        <v>3.0472166770435667</v>
      </c>
      <c r="AN76" s="4">
        <f t="shared" si="75"/>
        <v>9.104741151773629</v>
      </c>
      <c r="AO76" s="4">
        <f t="shared" si="75"/>
        <v>9.1080232246477344</v>
      </c>
      <c r="AP76" s="4">
        <f t="shared" si="75"/>
        <v>9.1136759005559327</v>
      </c>
      <c r="AQ76" s="4">
        <f t="shared" si="75"/>
        <v>9.1233875285950639</v>
      </c>
      <c r="AR76" s="4">
        <f t="shared" si="75"/>
        <v>9.1400050708376277</v>
      </c>
      <c r="AS76" s="4">
        <f t="shared" si="75"/>
        <v>9.1682557916107008</v>
      </c>
      <c r="AT76" s="4">
        <f t="shared" si="75"/>
        <v>9.2158204952497957</v>
      </c>
      <c r="AU76" s="4">
        <f t="shared" si="61"/>
        <v>9.2948893034559354</v>
      </c>
      <c r="AW76" s="101">
        <v>4800</v>
      </c>
      <c r="AX76" s="101">
        <f t="shared" si="65"/>
        <v>-1.9884196625020376E-3</v>
      </c>
      <c r="AY76" s="101">
        <f t="shared" si="66"/>
        <v>-5.5886740287731947E-2</v>
      </c>
      <c r="AZ76" s="101">
        <f t="shared" si="67"/>
        <v>5.3898320625229909E-2</v>
      </c>
      <c r="BA76" s="101">
        <f t="shared" si="68"/>
        <v>1.6026607114199583</v>
      </c>
      <c r="BB76" s="101">
        <f t="shared" si="69"/>
        <v>0.99531314958444228</v>
      </c>
      <c r="BC76" s="101">
        <f t="shared" si="70"/>
        <v>2.9815913641104972</v>
      </c>
      <c r="BD76" s="101">
        <f t="shared" si="71"/>
        <v>12.473220993669395</v>
      </c>
      <c r="BE76" s="101">
        <f t="shared" si="76"/>
        <v>9.3459593317758394</v>
      </c>
      <c r="BF76" s="101">
        <f t="shared" si="76"/>
        <v>9.3469368101206474</v>
      </c>
      <c r="BG76" s="101">
        <f t="shared" si="76"/>
        <v>9.3485427947686315</v>
      </c>
      <c r="BH76" s="101">
        <f t="shared" si="74"/>
        <v>9.3511809816535969</v>
      </c>
      <c r="BI76" s="101">
        <f t="shared" si="74"/>
        <v>9.3555136852232774</v>
      </c>
      <c r="BJ76" s="101">
        <f t="shared" si="74"/>
        <v>9.3626265128648374</v>
      </c>
      <c r="BK76" s="101">
        <f t="shared" si="74"/>
        <v>9.3742967043497529</v>
      </c>
      <c r="BL76" s="101">
        <f t="shared" si="72"/>
        <v>9.3934301149519737</v>
      </c>
    </row>
    <row r="77" spans="1:64" ht="12.95" customHeight="1">
      <c r="A77" s="44" t="s">
        <v>104</v>
      </c>
      <c r="B77" s="46" t="s">
        <v>97</v>
      </c>
      <c r="C77" s="47">
        <v>52786.349300000002</v>
      </c>
      <c r="D77" s="47">
        <v>2.0000000000000001E-4</v>
      </c>
      <c r="E77" s="101">
        <f t="shared" si="42"/>
        <v>3784.0117483349391</v>
      </c>
      <c r="F77" s="101">
        <f t="shared" si="43"/>
        <v>3784</v>
      </c>
      <c r="G77" s="101">
        <f t="shared" si="77"/>
        <v>4.4239999988349155E-3</v>
      </c>
      <c r="J77" s="101">
        <f>G77</f>
        <v>4.4239999988349155E-3</v>
      </c>
      <c r="P77" s="101">
        <f t="shared" si="45"/>
        <v>-5.2382400508251499E-2</v>
      </c>
      <c r="Q77" s="158">
        <f t="shared" si="46"/>
        <v>37767.849300000002</v>
      </c>
      <c r="R77" s="101">
        <f t="shared" si="78"/>
        <v>3.2269671385715079E-3</v>
      </c>
      <c r="S77" s="129">
        <v>1</v>
      </c>
      <c r="T77" s="101">
        <f t="shared" si="48"/>
        <v>3.2269671385715079E-3</v>
      </c>
      <c r="Z77" s="101">
        <f t="shared" si="49"/>
        <v>3784</v>
      </c>
      <c r="AA77" s="4">
        <f t="shared" si="50"/>
        <v>1.6644645744344141E-3</v>
      </c>
      <c r="AB77" s="4">
        <f t="shared" si="51"/>
        <v>-4.9622865083850998E-2</v>
      </c>
      <c r="AC77" s="4">
        <f t="shared" si="52"/>
        <v>5.6806400507086414E-2</v>
      </c>
      <c r="AD77" s="4"/>
      <c r="AE77" s="4">
        <f t="shared" si="53"/>
        <v>7.615035758521255E-6</v>
      </c>
      <c r="AF77" s="101">
        <f t="shared" si="54"/>
        <v>5.6806400507086414E-2</v>
      </c>
      <c r="AG77" s="159"/>
      <c r="AH77" s="101">
        <f t="shared" si="55"/>
        <v>5.4046865082685913E-2</v>
      </c>
      <c r="AI77" s="101">
        <f t="shared" si="56"/>
        <v>1.5002242662764707</v>
      </c>
      <c r="AJ77" s="101">
        <f t="shared" si="57"/>
        <v>0.93815536713784764</v>
      </c>
      <c r="AK77" s="101">
        <f t="shared" si="58"/>
        <v>-0.3499067125032202</v>
      </c>
      <c r="AL77" s="101">
        <f t="shared" si="59"/>
        <v>2.5312025556299562</v>
      </c>
      <c r="AM77" s="101">
        <f t="shared" si="60"/>
        <v>3.1742240746823502</v>
      </c>
      <c r="AN77" s="4">
        <f t="shared" si="75"/>
        <v>9.1173416545399473</v>
      </c>
      <c r="AO77" s="4">
        <f t="shared" si="75"/>
        <v>9.1205458182194032</v>
      </c>
      <c r="AP77" s="4">
        <f t="shared" si="75"/>
        <v>9.1260425293404772</v>
      </c>
      <c r="AQ77" s="4">
        <f t="shared" si="75"/>
        <v>9.1354505650119773</v>
      </c>
      <c r="AR77" s="4">
        <f t="shared" si="75"/>
        <v>9.1514927266825499</v>
      </c>
      <c r="AS77" s="4">
        <f t="shared" si="75"/>
        <v>9.1786841650381561</v>
      </c>
      <c r="AT77" s="4">
        <f t="shared" si="75"/>
        <v>9.2243644010417984</v>
      </c>
      <c r="AU77" s="4">
        <f t="shared" si="61"/>
        <v>9.3002108742816052</v>
      </c>
      <c r="AW77" s="101">
        <v>5000</v>
      </c>
      <c r="AX77" s="101">
        <f t="shared" si="65"/>
        <v>-3.0214293524931449E-3</v>
      </c>
      <c r="AY77" s="101">
        <f t="shared" si="66"/>
        <v>-5.6547085898425262E-2</v>
      </c>
      <c r="AZ77" s="101">
        <f t="shared" si="67"/>
        <v>5.3525656545932117E-2</v>
      </c>
      <c r="BA77" s="101">
        <f t="shared" si="68"/>
        <v>1.6091086918143942</v>
      </c>
      <c r="BB77" s="101">
        <f t="shared" si="69"/>
        <v>0.9819369840779637</v>
      </c>
      <c r="BC77" s="101">
        <f t="shared" si="70"/>
        <v>3.0750913978059051</v>
      </c>
      <c r="BD77" s="101">
        <f t="shared" si="71"/>
        <v>30.063535682104181</v>
      </c>
      <c r="BE77" s="101">
        <f t="shared" si="76"/>
        <v>9.3920624567977722</v>
      </c>
      <c r="BF77" s="101">
        <f t="shared" si="76"/>
        <v>9.392472165489993</v>
      </c>
      <c r="BG77" s="101">
        <f t="shared" si="76"/>
        <v>9.3931436582669541</v>
      </c>
      <c r="BH77" s="101">
        <f t="shared" si="74"/>
        <v>9.3942441718105165</v>
      </c>
      <c r="BI77" s="101">
        <f t="shared" si="74"/>
        <v>9.3960477306887853</v>
      </c>
      <c r="BJ77" s="101">
        <f t="shared" si="74"/>
        <v>9.3990032646642021</v>
      </c>
      <c r="BK77" s="101">
        <f t="shared" si="74"/>
        <v>9.4038460921325484</v>
      </c>
      <c r="BL77" s="101">
        <f t="shared" si="72"/>
        <v>9.4117803591784241</v>
      </c>
    </row>
    <row r="78" spans="1:64" ht="12.95" customHeight="1">
      <c r="A78" s="44" t="s">
        <v>104</v>
      </c>
      <c r="B78" s="46" t="s">
        <v>97</v>
      </c>
      <c r="C78" s="47">
        <v>52793.503100000002</v>
      </c>
      <c r="D78" s="47">
        <v>2.0000000000000001E-4</v>
      </c>
      <c r="E78" s="101">
        <f t="shared" si="42"/>
        <v>3803.0093158135087</v>
      </c>
      <c r="F78" s="101">
        <f t="shared" si="43"/>
        <v>3803</v>
      </c>
      <c r="G78" s="101">
        <f t="shared" si="77"/>
        <v>3.5079999943263829E-3</v>
      </c>
      <c r="J78" s="101">
        <f>G78</f>
        <v>3.5079999943263829E-3</v>
      </c>
      <c r="P78" s="101">
        <f t="shared" si="45"/>
        <v>-5.2450231030778185E-2</v>
      </c>
      <c r="Q78" s="158">
        <f t="shared" si="46"/>
        <v>37775.003100000002</v>
      </c>
      <c r="R78" s="101">
        <f t="shared" si="78"/>
        <v>3.1313236194589755E-3</v>
      </c>
      <c r="S78" s="129">
        <v>1</v>
      </c>
      <c r="T78" s="101">
        <f t="shared" si="48"/>
        <v>3.1313236194589755E-3</v>
      </c>
      <c r="Z78" s="101">
        <f t="shared" si="49"/>
        <v>3803</v>
      </c>
      <c r="AA78" s="4">
        <f t="shared" si="50"/>
        <v>1.6191515217842817E-3</v>
      </c>
      <c r="AB78" s="4">
        <f t="shared" si="51"/>
        <v>-5.0561382558236084E-2</v>
      </c>
      <c r="AC78" s="4">
        <f t="shared" si="52"/>
        <v>5.5958231025104568E-2</v>
      </c>
      <c r="AD78" s="4"/>
      <c r="AE78" s="4">
        <f t="shared" si="53"/>
        <v>3.567748552224629E-6</v>
      </c>
      <c r="AF78" s="101">
        <f t="shared" si="54"/>
        <v>5.5958231025104568E-2</v>
      </c>
      <c r="AG78" s="159"/>
      <c r="AH78" s="101">
        <f t="shared" si="55"/>
        <v>5.4069382552562467E-2</v>
      </c>
      <c r="AI78" s="101">
        <f t="shared" si="56"/>
        <v>1.5029558013988207</v>
      </c>
      <c r="AJ78" s="101">
        <f t="shared" si="57"/>
        <v>0.94084442157307058</v>
      </c>
      <c r="AK78" s="101">
        <f t="shared" si="58"/>
        <v>-0.34596890881394937</v>
      </c>
      <c r="AL78" s="101">
        <f t="shared" si="59"/>
        <v>2.5390531571153585</v>
      </c>
      <c r="AM78" s="101">
        <f t="shared" si="60"/>
        <v>3.2182482803441288</v>
      </c>
      <c r="AN78" s="4">
        <f t="shared" si="75"/>
        <v>9.1214826309574679</v>
      </c>
      <c r="AO78" s="4">
        <f t="shared" si="75"/>
        <v>9.1246599374934831</v>
      </c>
      <c r="AP78" s="4">
        <f t="shared" si="75"/>
        <v>9.1301037012191752</v>
      </c>
      <c r="AQ78" s="4">
        <f t="shared" si="75"/>
        <v>9.1394098867075328</v>
      </c>
      <c r="AR78" s="4">
        <f t="shared" si="75"/>
        <v>9.1552607949623592</v>
      </c>
      <c r="AS78" s="4">
        <f t="shared" si="75"/>
        <v>9.1821025857916307</v>
      </c>
      <c r="AT78" s="4">
        <f t="shared" si="75"/>
        <v>9.2271637382413108</v>
      </c>
      <c r="AU78" s="4">
        <f t="shared" si="61"/>
        <v>9.3019541474831176</v>
      </c>
      <c r="AW78" s="101">
        <v>5200</v>
      </c>
      <c r="AX78" s="101">
        <f t="shared" si="65"/>
        <v>-4.1595218253805619E-3</v>
      </c>
      <c r="AY78" s="101">
        <f t="shared" si="66"/>
        <v>-5.7197732478013734E-2</v>
      </c>
      <c r="AZ78" s="101">
        <f t="shared" si="67"/>
        <v>5.3038210652633172E-2</v>
      </c>
      <c r="BA78" s="101">
        <f t="shared" si="68"/>
        <v>1.610228940745134</v>
      </c>
      <c r="BB78" s="101">
        <f t="shared" si="69"/>
        <v>0.95987088137884657</v>
      </c>
      <c r="BC78" s="101">
        <f t="shared" si="70"/>
        <v>-3.1141947885934873</v>
      </c>
      <c r="BD78" s="101">
        <f t="shared" si="71"/>
        <v>-72.993822384945474</v>
      </c>
      <c r="BE78" s="101">
        <f t="shared" si="76"/>
        <v>9.438253300710322</v>
      </c>
      <c r="BF78" s="101">
        <f t="shared" si="76"/>
        <v>9.4380842593460788</v>
      </c>
      <c r="BG78" s="101">
        <f t="shared" si="76"/>
        <v>9.437807326274962</v>
      </c>
      <c r="BH78" s="101">
        <f t="shared" si="74"/>
        <v>9.4373536410907573</v>
      </c>
      <c r="BI78" s="101">
        <f t="shared" si="74"/>
        <v>9.4366103975761657</v>
      </c>
      <c r="BJ78" s="101">
        <f t="shared" si="74"/>
        <v>9.4353928030453833</v>
      </c>
      <c r="BK78" s="101">
        <f t="shared" si="74"/>
        <v>9.4333981515577268</v>
      </c>
      <c r="BL78" s="101">
        <f t="shared" si="72"/>
        <v>9.4301306034048746</v>
      </c>
    </row>
    <row r="79" spans="1:64" ht="12.95" customHeight="1">
      <c r="A79" s="48" t="s">
        <v>106</v>
      </c>
      <c r="B79" s="164"/>
      <c r="C79" s="44">
        <v>52793.503499999999</v>
      </c>
      <c r="D79" s="44">
        <v>2.0999999999999999E-3</v>
      </c>
      <c r="E79" s="101">
        <f t="shared" si="42"/>
        <v>3803.0103780499335</v>
      </c>
      <c r="F79" s="101">
        <f t="shared" si="43"/>
        <v>3803</v>
      </c>
      <c r="G79" s="101">
        <f t="shared" si="77"/>
        <v>3.9079999914974906E-3</v>
      </c>
      <c r="J79" s="101">
        <f>G79</f>
        <v>3.9079999914974906E-3</v>
      </c>
      <c r="P79" s="101">
        <f t="shared" si="45"/>
        <v>-5.2450231030778185E-2</v>
      </c>
      <c r="Q79" s="158">
        <f t="shared" si="46"/>
        <v>37775.003499999999</v>
      </c>
      <c r="R79" s="101">
        <f t="shared" si="78"/>
        <v>3.1762502039601962E-3</v>
      </c>
      <c r="S79" s="129">
        <v>1</v>
      </c>
      <c r="T79" s="101">
        <f t="shared" si="48"/>
        <v>3.1762502039601962E-3</v>
      </c>
      <c r="Z79" s="101">
        <f t="shared" si="49"/>
        <v>3803</v>
      </c>
      <c r="AA79" s="4">
        <f t="shared" si="50"/>
        <v>1.6191515217842817E-3</v>
      </c>
      <c r="AB79" s="4">
        <f t="shared" si="51"/>
        <v>-5.0161382561064977E-2</v>
      </c>
      <c r="AC79" s="4">
        <f t="shared" si="52"/>
        <v>5.6358231022275676E-2</v>
      </c>
      <c r="AD79" s="4"/>
      <c r="AE79" s="4">
        <f t="shared" si="53"/>
        <v>5.2388273173084983E-6</v>
      </c>
      <c r="AF79" s="101">
        <f t="shared" si="54"/>
        <v>5.6358231022275676E-2</v>
      </c>
      <c r="AG79" s="159"/>
      <c r="AH79" s="101">
        <f t="shared" si="55"/>
        <v>5.4069382552562467E-2</v>
      </c>
      <c r="AI79" s="101">
        <f t="shared" si="56"/>
        <v>1.5029558013988207</v>
      </c>
      <c r="AJ79" s="101">
        <f t="shared" si="57"/>
        <v>0.94084442157307058</v>
      </c>
      <c r="AK79" s="101">
        <f t="shared" si="58"/>
        <v>-0.34596890881394937</v>
      </c>
      <c r="AL79" s="101">
        <f t="shared" si="59"/>
        <v>2.5390531571153585</v>
      </c>
      <c r="AM79" s="101">
        <f t="shared" si="60"/>
        <v>3.2182482803441288</v>
      </c>
      <c r="AN79" s="4">
        <f t="shared" si="75"/>
        <v>9.1214826309574679</v>
      </c>
      <c r="AO79" s="4">
        <f t="shared" si="75"/>
        <v>9.1246599374934831</v>
      </c>
      <c r="AP79" s="4">
        <f t="shared" si="75"/>
        <v>9.1301037012191752</v>
      </c>
      <c r="AQ79" s="4">
        <f t="shared" si="75"/>
        <v>9.1394098867075328</v>
      </c>
      <c r="AR79" s="4">
        <f t="shared" si="75"/>
        <v>9.1552607949623592</v>
      </c>
      <c r="AS79" s="4">
        <f t="shared" si="75"/>
        <v>9.1821025857916307</v>
      </c>
      <c r="AT79" s="4">
        <f t="shared" si="75"/>
        <v>9.2271637382413108</v>
      </c>
      <c r="AU79" s="4">
        <f t="shared" si="61"/>
        <v>9.3019541474831176</v>
      </c>
      <c r="AW79" s="101">
        <v>5400</v>
      </c>
      <c r="AX79" s="101">
        <f t="shared" si="65"/>
        <v>-5.4005428061007846E-3</v>
      </c>
      <c r="AY79" s="101">
        <f t="shared" si="66"/>
        <v>-5.7838680026497356E-2</v>
      </c>
      <c r="AZ79" s="101">
        <f t="shared" si="67"/>
        <v>5.2438137220396572E-2</v>
      </c>
      <c r="BA79" s="101">
        <f t="shared" si="68"/>
        <v>1.6059848883619967</v>
      </c>
      <c r="BB79" s="101">
        <f t="shared" si="69"/>
        <v>0.92940859182601021</v>
      </c>
      <c r="BC79" s="101">
        <f t="shared" si="70"/>
        <v>-3.0204604374121975</v>
      </c>
      <c r="BD79" s="101">
        <f t="shared" si="71"/>
        <v>-16.490690606327366</v>
      </c>
      <c r="BE79" s="101">
        <f t="shared" si="76"/>
        <v>9.4844079665447047</v>
      </c>
      <c r="BF79" s="101">
        <f t="shared" si="76"/>
        <v>9.4836647121517341</v>
      </c>
      <c r="BG79" s="101">
        <f t="shared" si="76"/>
        <v>9.4824451060614248</v>
      </c>
      <c r="BH79" s="101">
        <f t="shared" si="74"/>
        <v>9.4804440396979892</v>
      </c>
      <c r="BI79" s="101">
        <f t="shared" si="74"/>
        <v>9.4771612734849988</v>
      </c>
      <c r="BJ79" s="101">
        <f t="shared" si="74"/>
        <v>9.4717770749841499</v>
      </c>
      <c r="BK79" s="101">
        <f t="shared" si="74"/>
        <v>9.4629491107275108</v>
      </c>
      <c r="BL79" s="101">
        <f t="shared" si="72"/>
        <v>9.4484808476313269</v>
      </c>
    </row>
    <row r="80" spans="1:64" ht="12.95" customHeight="1">
      <c r="A80" s="48" t="s">
        <v>260</v>
      </c>
      <c r="B80" s="45" t="s">
        <v>97</v>
      </c>
      <c r="C80" s="44">
        <v>52793.504000000001</v>
      </c>
      <c r="D80" s="44"/>
      <c r="E80" s="101">
        <f t="shared" si="42"/>
        <v>3803.0117058454794</v>
      </c>
      <c r="F80" s="101">
        <f t="shared" si="43"/>
        <v>3803</v>
      </c>
      <c r="G80" s="101">
        <f t="shared" si="77"/>
        <v>4.4079999934183434E-3</v>
      </c>
      <c r="K80" s="101">
        <f>G80</f>
        <v>4.4079999934183434E-3</v>
      </c>
      <c r="O80" s="101">
        <f ca="1">+C$11+C$12*$F80</f>
        <v>-4.2099359715987834E-2</v>
      </c>
      <c r="P80" s="101">
        <f t="shared" si="45"/>
        <v>-5.2450231030778185E-2</v>
      </c>
      <c r="Q80" s="158">
        <f t="shared" si="46"/>
        <v>37775.004000000001</v>
      </c>
      <c r="R80" s="101">
        <f t="shared" si="78"/>
        <v>3.2328584352009047E-3</v>
      </c>
      <c r="S80" s="129">
        <v>1</v>
      </c>
      <c r="T80" s="101">
        <f t="shared" si="48"/>
        <v>3.2328584352009047E-3</v>
      </c>
      <c r="Z80" s="101">
        <f t="shared" si="49"/>
        <v>3803</v>
      </c>
      <c r="AA80" s="4">
        <f t="shared" si="50"/>
        <v>1.6191515217842817E-3</v>
      </c>
      <c r="AB80" s="4">
        <f t="shared" si="51"/>
        <v>-4.9661382559144124E-2</v>
      </c>
      <c r="AC80" s="4">
        <f t="shared" si="52"/>
        <v>5.6858231024196529E-2</v>
      </c>
      <c r="AD80" s="4"/>
      <c r="AE80" s="4">
        <f t="shared" si="53"/>
        <v>7.7776757977356416E-6</v>
      </c>
      <c r="AF80" s="101">
        <f t="shared" si="54"/>
        <v>5.6858231024196529E-2</v>
      </c>
      <c r="AG80" s="159"/>
      <c r="AH80" s="101">
        <f t="shared" si="55"/>
        <v>5.4069382552562467E-2</v>
      </c>
      <c r="AI80" s="101">
        <f t="shared" si="56"/>
        <v>1.5029558013988207</v>
      </c>
      <c r="AJ80" s="101">
        <f t="shared" si="57"/>
        <v>0.94084442157307058</v>
      </c>
      <c r="AK80" s="101">
        <f t="shared" si="58"/>
        <v>-0.34596890881394937</v>
      </c>
      <c r="AL80" s="101">
        <f t="shared" si="59"/>
        <v>2.5390531571153585</v>
      </c>
      <c r="AM80" s="101">
        <f t="shared" si="60"/>
        <v>3.2182482803441288</v>
      </c>
      <c r="AN80" s="4">
        <f t="shared" si="75"/>
        <v>9.1214826309574679</v>
      </c>
      <c r="AO80" s="4">
        <f t="shared" si="75"/>
        <v>9.1246599374934831</v>
      </c>
      <c r="AP80" s="4">
        <f t="shared" si="75"/>
        <v>9.1301037012191752</v>
      </c>
      <c r="AQ80" s="4">
        <f t="shared" si="75"/>
        <v>9.1394098867075328</v>
      </c>
      <c r="AR80" s="4">
        <f t="shared" si="75"/>
        <v>9.1552607949623592</v>
      </c>
      <c r="AS80" s="4">
        <f t="shared" si="75"/>
        <v>9.1821025857916307</v>
      </c>
      <c r="AT80" s="4">
        <f t="shared" si="75"/>
        <v>9.2271637382413108</v>
      </c>
      <c r="AU80" s="4">
        <f t="shared" si="61"/>
        <v>9.3019541474831176</v>
      </c>
      <c r="AW80" s="101">
        <v>5600</v>
      </c>
      <c r="AX80" s="101">
        <f t="shared" si="65"/>
        <v>-6.740904405659276E-3</v>
      </c>
      <c r="AY80" s="101">
        <f t="shared" si="66"/>
        <v>-5.8469928543876136E-2</v>
      </c>
      <c r="AZ80" s="101">
        <f t="shared" si="67"/>
        <v>5.172902413821686E-2</v>
      </c>
      <c r="BA80" s="101">
        <f t="shared" si="68"/>
        <v>1.5965143745466635</v>
      </c>
      <c r="BB80" s="101">
        <f t="shared" si="69"/>
        <v>0.89111452510108491</v>
      </c>
      <c r="BC80" s="101">
        <f t="shared" si="70"/>
        <v>-2.9274487217618073</v>
      </c>
      <c r="BD80" s="101">
        <f t="shared" si="71"/>
        <v>-9.3037948724582016</v>
      </c>
      <c r="BE80" s="101">
        <f t="shared" si="76"/>
        <v>9.5304033308177853</v>
      </c>
      <c r="BF80" s="101">
        <f t="shared" si="76"/>
        <v>9.5291057014391018</v>
      </c>
      <c r="BG80" s="101">
        <f t="shared" si="76"/>
        <v>9.5269686529204218</v>
      </c>
      <c r="BH80" s="101">
        <f t="shared" si="74"/>
        <v>9.5234501920288519</v>
      </c>
      <c r="BI80" s="101">
        <f t="shared" si="74"/>
        <v>9.517660006031484</v>
      </c>
      <c r="BJ80" s="101">
        <f t="shared" si="74"/>
        <v>9.508138037556547</v>
      </c>
      <c r="BK80" s="101">
        <f t="shared" si="74"/>
        <v>9.4924951981146002</v>
      </c>
      <c r="BL80" s="101">
        <f t="shared" si="72"/>
        <v>9.4668310918577774</v>
      </c>
    </row>
    <row r="81" spans="1:64" ht="12.95" customHeight="1">
      <c r="A81" s="44" t="s">
        <v>104</v>
      </c>
      <c r="B81" s="46" t="s">
        <v>100</v>
      </c>
      <c r="C81" s="47">
        <v>52814.399599999997</v>
      </c>
      <c r="D81" s="47">
        <v>2.9999999999999997E-4</v>
      </c>
      <c r="E81" s="101">
        <f t="shared" si="42"/>
        <v>3858.5018748472858</v>
      </c>
      <c r="F81" s="101">
        <f t="shared" si="43"/>
        <v>3858.5</v>
      </c>
      <c r="G81" s="101">
        <f t="shared" si="77"/>
        <v>7.0599999162368476E-4</v>
      </c>
      <c r="J81" s="101">
        <f>G81</f>
        <v>7.0599999162368476E-4</v>
      </c>
      <c r="P81" s="101">
        <f t="shared" si="45"/>
        <v>-5.2647866268745375E-2</v>
      </c>
      <c r="Q81" s="158">
        <f t="shared" si="46"/>
        <v>37795.899599999997</v>
      </c>
      <c r="R81" s="101">
        <f t="shared" si="78"/>
        <v>2.8466350449293477E-3</v>
      </c>
      <c r="S81" s="129">
        <v>1</v>
      </c>
      <c r="T81" s="101">
        <f t="shared" si="48"/>
        <v>2.8466350449293477E-3</v>
      </c>
      <c r="Z81" s="101">
        <f t="shared" si="49"/>
        <v>3858.5</v>
      </c>
      <c r="AA81" s="4">
        <f t="shared" si="50"/>
        <v>1.4821506333242487E-3</v>
      </c>
      <c r="AB81" s="4">
        <f t="shared" si="51"/>
        <v>-5.3424016910445939E-2</v>
      </c>
      <c r="AC81" s="4">
        <f t="shared" si="52"/>
        <v>5.3353866260369059E-2</v>
      </c>
      <c r="AD81" s="4"/>
      <c r="AE81" s="4">
        <f t="shared" si="53"/>
        <v>6.0240981861219728E-7</v>
      </c>
      <c r="AF81" s="101">
        <f t="shared" si="54"/>
        <v>5.3353866260369059E-2</v>
      </c>
      <c r="AG81" s="159"/>
      <c r="AH81" s="101">
        <f t="shared" si="55"/>
        <v>5.4130016902069623E-2</v>
      </c>
      <c r="AI81" s="101">
        <f t="shared" si="56"/>
        <v>1.5108069734833691</v>
      </c>
      <c r="AJ81" s="101">
        <f t="shared" si="57"/>
        <v>0.94841437837561349</v>
      </c>
      <c r="AK81" s="101">
        <f t="shared" si="58"/>
        <v>-0.33426824537698036</v>
      </c>
      <c r="AL81" s="101">
        <f t="shared" si="59"/>
        <v>2.5621357642226794</v>
      </c>
      <c r="AM81" s="101">
        <f t="shared" si="60"/>
        <v>3.3543868836928779</v>
      </c>
      <c r="AN81" s="4">
        <f t="shared" ref="AN81:AT90" si="79">$AU81+$AB$7*SIN(AO81)</f>
        <v>9.1336151816415132</v>
      </c>
      <c r="AO81" s="4">
        <f t="shared" si="79"/>
        <v>9.1367102937272957</v>
      </c>
      <c r="AP81" s="4">
        <f t="shared" si="79"/>
        <v>9.1419942246589638</v>
      </c>
      <c r="AQ81" s="4">
        <f t="shared" si="79"/>
        <v>9.1509962570321051</v>
      </c>
      <c r="AR81" s="4">
        <f t="shared" si="79"/>
        <v>9.1662808763807391</v>
      </c>
      <c r="AS81" s="4">
        <f t="shared" si="79"/>
        <v>9.1920940764361454</v>
      </c>
      <c r="AT81" s="4">
        <f t="shared" si="79"/>
        <v>9.235342039395853</v>
      </c>
      <c r="AU81" s="4">
        <f t="shared" si="61"/>
        <v>9.3070463402559582</v>
      </c>
      <c r="AW81" s="101">
        <v>5800</v>
      </c>
      <c r="AX81" s="101">
        <f t="shared" si="65"/>
        <v>-8.1756918656029354E-3</v>
      </c>
      <c r="AY81" s="101">
        <f t="shared" si="66"/>
        <v>-5.9091478030150066E-2</v>
      </c>
      <c r="AZ81" s="101">
        <f t="shared" si="67"/>
        <v>5.091578616454713E-2</v>
      </c>
      <c r="BA81" s="101">
        <f t="shared" si="68"/>
        <v>1.5821181280747352</v>
      </c>
      <c r="BB81" s="101">
        <f t="shared" si="69"/>
        <v>0.84578683184499737</v>
      </c>
      <c r="BC81" s="101">
        <f t="shared" si="70"/>
        <v>-2.8356915834227716</v>
      </c>
      <c r="BD81" s="101">
        <f t="shared" si="71"/>
        <v>-6.4869982657008203</v>
      </c>
      <c r="BE81" s="101">
        <f t="shared" si="76"/>
        <v>9.5761196518838698</v>
      </c>
      <c r="BF81" s="101">
        <f t="shared" si="76"/>
        <v>9.574301846728245</v>
      </c>
      <c r="BG81" s="101">
        <f t="shared" si="76"/>
        <v>9.5712911519215158</v>
      </c>
      <c r="BH81" s="101">
        <f t="shared" si="74"/>
        <v>9.5663076902016133</v>
      </c>
      <c r="BI81" s="101">
        <f t="shared" si="74"/>
        <v>9.5580665079596621</v>
      </c>
      <c r="BJ81" s="101">
        <f t="shared" si="74"/>
        <v>9.5444576925292406</v>
      </c>
      <c r="BK81" s="101">
        <f t="shared" si="74"/>
        <v>9.5220326438321372</v>
      </c>
      <c r="BL81" s="101">
        <f t="shared" si="72"/>
        <v>9.4851813360842279</v>
      </c>
    </row>
    <row r="82" spans="1:64" ht="12.95" customHeight="1">
      <c r="A82" s="44" t="s">
        <v>105</v>
      </c>
      <c r="B82" s="46" t="s">
        <v>100</v>
      </c>
      <c r="C82" s="47">
        <v>52814.400399999999</v>
      </c>
      <c r="D82" s="47">
        <v>1E-4</v>
      </c>
      <c r="E82" s="101">
        <f t="shared" si="42"/>
        <v>3858.5039993201553</v>
      </c>
      <c r="F82" s="101">
        <f t="shared" si="43"/>
        <v>3858.5</v>
      </c>
      <c r="G82" s="101">
        <f t="shared" si="77"/>
        <v>1.5059999932418577E-3</v>
      </c>
      <c r="J82" s="101">
        <f>G82</f>
        <v>1.5059999932418577E-3</v>
      </c>
      <c r="P82" s="101">
        <f t="shared" si="45"/>
        <v>-5.2647866268745375E-2</v>
      </c>
      <c r="Q82" s="158">
        <f t="shared" si="46"/>
        <v>37795.900399999999</v>
      </c>
      <c r="R82" s="101">
        <f t="shared" si="78"/>
        <v>2.9326412311211992E-3</v>
      </c>
      <c r="S82" s="129">
        <v>1</v>
      </c>
      <c r="T82" s="101">
        <f t="shared" si="48"/>
        <v>2.9326412311211992E-3</v>
      </c>
      <c r="Z82" s="101">
        <f t="shared" si="49"/>
        <v>3858.5</v>
      </c>
      <c r="AA82" s="4">
        <f t="shared" si="50"/>
        <v>1.4821506333242487E-3</v>
      </c>
      <c r="AB82" s="4">
        <f t="shared" si="51"/>
        <v>-5.2624016908827766E-2</v>
      </c>
      <c r="AC82" s="4">
        <f t="shared" si="52"/>
        <v>5.4153866261987232E-2</v>
      </c>
      <c r="AD82" s="4"/>
      <c r="AE82" s="4">
        <f t="shared" si="53"/>
        <v>5.687919684796549E-10</v>
      </c>
      <c r="AF82" s="101">
        <f t="shared" si="54"/>
        <v>5.4153866261987232E-2</v>
      </c>
      <c r="AG82" s="159"/>
      <c r="AH82" s="101">
        <f t="shared" si="55"/>
        <v>5.4130016902069623E-2</v>
      </c>
      <c r="AI82" s="101">
        <f t="shared" si="56"/>
        <v>1.5108069734833691</v>
      </c>
      <c r="AJ82" s="101">
        <f t="shared" si="57"/>
        <v>0.94841437837561349</v>
      </c>
      <c r="AK82" s="101">
        <f t="shared" si="58"/>
        <v>-0.33426824537698036</v>
      </c>
      <c r="AL82" s="101">
        <f t="shared" si="59"/>
        <v>2.5621357642226794</v>
      </c>
      <c r="AM82" s="101">
        <f t="shared" si="60"/>
        <v>3.3543868836928779</v>
      </c>
      <c r="AN82" s="4">
        <f t="shared" si="79"/>
        <v>9.1336151816415132</v>
      </c>
      <c r="AO82" s="4">
        <f t="shared" si="79"/>
        <v>9.1367102937272957</v>
      </c>
      <c r="AP82" s="4">
        <f t="shared" si="79"/>
        <v>9.1419942246589638</v>
      </c>
      <c r="AQ82" s="4">
        <f t="shared" si="79"/>
        <v>9.1509962570321051</v>
      </c>
      <c r="AR82" s="4">
        <f t="shared" si="79"/>
        <v>9.1662808763807391</v>
      </c>
      <c r="AS82" s="4">
        <f t="shared" si="79"/>
        <v>9.1920940764361454</v>
      </c>
      <c r="AT82" s="4">
        <f t="shared" si="79"/>
        <v>9.235342039395853</v>
      </c>
      <c r="AU82" s="4">
        <f t="shared" si="61"/>
        <v>9.3070463402559582</v>
      </c>
      <c r="AW82" s="101">
        <v>6000</v>
      </c>
      <c r="AX82" s="101">
        <f t="shared" si="65"/>
        <v>-9.6988220751287116E-3</v>
      </c>
      <c r="AY82" s="101">
        <f t="shared" si="66"/>
        <v>-5.9703328485319153E-2</v>
      </c>
      <c r="AZ82" s="101">
        <f t="shared" si="67"/>
        <v>5.0004506410190441E-2</v>
      </c>
      <c r="BA82" s="101">
        <f t="shared" si="68"/>
        <v>1.5632354165820868</v>
      </c>
      <c r="BB82" s="101">
        <f t="shared" si="69"/>
        <v>0.79440293941262918</v>
      </c>
      <c r="BC82" s="101">
        <f t="shared" si="70"/>
        <v>-2.7456772996659478</v>
      </c>
      <c r="BD82" s="101">
        <f t="shared" si="71"/>
        <v>-4.9854259152639999</v>
      </c>
      <c r="BE82" s="101">
        <f t="shared" si="76"/>
        <v>9.6214430176306145</v>
      </c>
      <c r="BF82" s="101">
        <f t="shared" si="76"/>
        <v>9.6191520018820658</v>
      </c>
      <c r="BG82" s="101">
        <f t="shared" si="76"/>
        <v>9.6153284571095377</v>
      </c>
      <c r="BH82" s="101">
        <f t="shared" si="74"/>
        <v>9.6089534738612787</v>
      </c>
      <c r="BI82" s="101">
        <f t="shared" si="74"/>
        <v>9.5983411598315396</v>
      </c>
      <c r="BJ82" s="101">
        <f t="shared" si="74"/>
        <v>9.5807181208132963</v>
      </c>
      <c r="BK82" s="101">
        <f t="shared" si="74"/>
        <v>9.5515576809031</v>
      </c>
      <c r="BL82" s="101">
        <f t="shared" si="72"/>
        <v>9.5035315803106784</v>
      </c>
    </row>
    <row r="83" spans="1:64" ht="12.95" customHeight="1">
      <c r="A83" s="143" t="s">
        <v>361</v>
      </c>
      <c r="B83" s="141" t="s">
        <v>100</v>
      </c>
      <c r="C83" s="163">
        <v>53072.342600000004</v>
      </c>
      <c r="D83" s="163" t="s">
        <v>268</v>
      </c>
      <c r="E83" s="101">
        <f t="shared" si="42"/>
        <v>4543.4930051730917</v>
      </c>
      <c r="F83" s="101">
        <f t="shared" si="43"/>
        <v>4543.5</v>
      </c>
      <c r="G83" s="101">
        <f t="shared" si="77"/>
        <v>-2.6339999967603944E-3</v>
      </c>
      <c r="K83" s="101">
        <f t="shared" ref="K83:K89" si="80">G83</f>
        <v>-2.6339999967603944E-3</v>
      </c>
      <c r="O83" s="101">
        <f ca="1">+C$11+C$12*$F83</f>
        <v>-4.5074838811411791E-2</v>
      </c>
      <c r="P83" s="101">
        <f t="shared" si="45"/>
        <v>-5.502565102483168E-2</v>
      </c>
      <c r="Q83" s="158">
        <f t="shared" si="46"/>
        <v>38053.842600000004</v>
      </c>
      <c r="R83" s="101">
        <f t="shared" si="78"/>
        <v>2.7448850974472029E-3</v>
      </c>
      <c r="S83" s="129">
        <v>1</v>
      </c>
      <c r="T83" s="101">
        <f t="shared" si="48"/>
        <v>2.7448850974472029E-3</v>
      </c>
      <c r="Z83" s="101">
        <f t="shared" si="49"/>
        <v>4543.5</v>
      </c>
      <c r="AA83" s="4">
        <f t="shared" si="50"/>
        <v>-8.182998386845261E-4</v>
      </c>
      <c r="AB83" s="4">
        <f t="shared" si="51"/>
        <v>-5.6841351182907549E-2</v>
      </c>
      <c r="AC83" s="4">
        <f t="shared" si="52"/>
        <v>5.2391651028071286E-2</v>
      </c>
      <c r="AD83" s="4"/>
      <c r="AE83" s="4">
        <f t="shared" si="53"/>
        <v>3.2967670640367332E-6</v>
      </c>
      <c r="AF83" s="101">
        <f t="shared" si="54"/>
        <v>5.2391651028071286E-2</v>
      </c>
      <c r="AG83" s="159"/>
      <c r="AH83" s="101">
        <f t="shared" si="55"/>
        <v>5.4207351186147154E-2</v>
      </c>
      <c r="AI83" s="101">
        <f t="shared" si="56"/>
        <v>1.5869440316674994</v>
      </c>
      <c r="AJ83" s="101">
        <f t="shared" si="57"/>
        <v>0.99976678058043722</v>
      </c>
      <c r="AK83" s="101">
        <f t="shared" si="58"/>
        <v>-0.16779668565423503</v>
      </c>
      <c r="AL83" s="101">
        <f t="shared" si="59"/>
        <v>2.8631380204628463</v>
      </c>
      <c r="AM83" s="101">
        <f t="shared" si="60"/>
        <v>7.1360293646031563</v>
      </c>
      <c r="AN83" s="4">
        <f t="shared" si="79"/>
        <v>9.2871554232332514</v>
      </c>
      <c r="AO83" s="4">
        <f t="shared" si="79"/>
        <v>9.2888211090411019</v>
      </c>
      <c r="AP83" s="4">
        <f t="shared" si="79"/>
        <v>9.2915745911566034</v>
      </c>
      <c r="AQ83" s="4">
        <f t="shared" si="79"/>
        <v>9.2961240516953954</v>
      </c>
      <c r="AR83" s="4">
        <f t="shared" si="79"/>
        <v>9.3036351138732378</v>
      </c>
      <c r="AS83" s="4">
        <f t="shared" si="79"/>
        <v>9.3160209099765545</v>
      </c>
      <c r="AT83" s="4">
        <f t="shared" si="79"/>
        <v>9.3364095638311699</v>
      </c>
      <c r="AU83" s="4">
        <f t="shared" si="61"/>
        <v>9.3698959267315516</v>
      </c>
      <c r="AW83" s="101">
        <v>6200</v>
      </c>
      <c r="AX83" s="101">
        <f t="shared" si="65"/>
        <v>-1.1303243028050441E-2</v>
      </c>
      <c r="AY83" s="101">
        <f t="shared" si="66"/>
        <v>-6.0305479909383369E-2</v>
      </c>
      <c r="AZ83" s="101">
        <f t="shared" si="67"/>
        <v>4.9002236881332928E-2</v>
      </c>
      <c r="BA83" s="101">
        <f t="shared" si="68"/>
        <v>1.5404104587418948</v>
      </c>
      <c r="BB83" s="101">
        <f t="shared" si="69"/>
        <v>0.7380548175992262</v>
      </c>
      <c r="BC83" s="101">
        <f t="shared" si="70"/>
        <v>-2.657836280643898</v>
      </c>
      <c r="BD83" s="101">
        <f t="shared" si="71"/>
        <v>-4.0533701659458234</v>
      </c>
      <c r="BE83" s="101">
        <f t="shared" si="76"/>
        <v>9.6662675217871072</v>
      </c>
      <c r="BF83" s="101">
        <f t="shared" si="76"/>
        <v>9.6635608894158</v>
      </c>
      <c r="BG83" s="101">
        <f t="shared" si="76"/>
        <v>9.6590001572553916</v>
      </c>
      <c r="BH83" s="101">
        <f t="shared" si="74"/>
        <v>9.6513263860480887</v>
      </c>
      <c r="BI83" s="101">
        <f t="shared" si="74"/>
        <v>9.6384450084574702</v>
      </c>
      <c r="BJ83" s="101">
        <f t="shared" si="74"/>
        <v>9.6169015166764016</v>
      </c>
      <c r="BK83" s="101">
        <f t="shared" si="74"/>
        <v>9.5810665465287332</v>
      </c>
      <c r="BL83" s="101">
        <f t="shared" si="72"/>
        <v>9.5218818245371288</v>
      </c>
    </row>
    <row r="84" spans="1:64" ht="12.95" customHeight="1">
      <c r="A84" s="143" t="s">
        <v>361</v>
      </c>
      <c r="B84" s="141" t="s">
        <v>100</v>
      </c>
      <c r="C84" s="163">
        <v>53151.046300000002</v>
      </c>
      <c r="D84" s="163" t="s">
        <v>268</v>
      </c>
      <c r="E84" s="101">
        <f t="shared" si="42"/>
        <v>4752.4978489712194</v>
      </c>
      <c r="F84" s="101">
        <f t="shared" si="43"/>
        <v>4752.5</v>
      </c>
      <c r="G84" s="101">
        <f t="shared" si="77"/>
        <v>-8.1000000500353053E-4</v>
      </c>
      <c r="K84" s="101">
        <f t="shared" si="80"/>
        <v>-8.1000000500353053E-4</v>
      </c>
      <c r="O84" s="101">
        <f ca="1">+C$11+C$12*$F84</f>
        <v>-4.5914643174603698E-2</v>
      </c>
      <c r="P84" s="101">
        <f t="shared" si="45"/>
        <v>-5.5728482902261949E-2</v>
      </c>
      <c r="Q84" s="158">
        <f t="shared" si="46"/>
        <v>38132.546300000002</v>
      </c>
      <c r="R84" s="101">
        <f t="shared" si="78"/>
        <v>3.0160397637364654E-3</v>
      </c>
      <c r="S84" s="129">
        <v>1</v>
      </c>
      <c r="T84" s="101">
        <f t="shared" si="48"/>
        <v>3.0160397637364654E-3</v>
      </c>
      <c r="Z84" s="101">
        <f t="shared" si="49"/>
        <v>4752.5</v>
      </c>
      <c r="AA84" s="4">
        <f t="shared" si="50"/>
        <v>-1.7586268516737516E-3</v>
      </c>
      <c r="AB84" s="4">
        <f t="shared" si="51"/>
        <v>-5.4779856055591727E-2</v>
      </c>
      <c r="AC84" s="4">
        <f t="shared" si="52"/>
        <v>5.4918482897258418E-2</v>
      </c>
      <c r="AD84" s="4"/>
      <c r="AE84" s="4">
        <f t="shared" si="53"/>
        <v>8.9989289422348711E-7</v>
      </c>
      <c r="AF84" s="101">
        <f t="shared" si="54"/>
        <v>5.4918482897258418E-2</v>
      </c>
      <c r="AG84" s="159"/>
      <c r="AH84" s="101">
        <f t="shared" si="55"/>
        <v>5.3969856050588197E-2</v>
      </c>
      <c r="AI84" s="101">
        <f t="shared" si="56"/>
        <v>1.6003657774631148</v>
      </c>
      <c r="AJ84" s="101">
        <f t="shared" si="57"/>
        <v>0.99720610743087768</v>
      </c>
      <c r="AK84" s="101">
        <f t="shared" si="58"/>
        <v>-0.11054391560712096</v>
      </c>
      <c r="AL84" s="101">
        <f t="shared" si="59"/>
        <v>2.9595045395164057</v>
      </c>
      <c r="AM84" s="101">
        <f t="shared" si="60"/>
        <v>10.953328505303299</v>
      </c>
      <c r="AN84" s="4">
        <f t="shared" si="79"/>
        <v>9.3350361787423921</v>
      </c>
      <c r="AO84" s="4">
        <f t="shared" si="79"/>
        <v>9.3361452246424808</v>
      </c>
      <c r="AP84" s="4">
        <f t="shared" si="79"/>
        <v>9.3379689811058277</v>
      </c>
      <c r="AQ84" s="4">
        <f t="shared" si="79"/>
        <v>9.3409674079054952</v>
      </c>
      <c r="AR84" s="4">
        <f t="shared" si="79"/>
        <v>9.3458954745883442</v>
      </c>
      <c r="AS84" s="4">
        <f t="shared" si="79"/>
        <v>9.3539908902905982</v>
      </c>
      <c r="AT84" s="4">
        <f t="shared" si="79"/>
        <v>9.3672795307044847</v>
      </c>
      <c r="AU84" s="4">
        <f t="shared" si="61"/>
        <v>9.389071931948191</v>
      </c>
      <c r="AW84" s="101">
        <v>6400</v>
      </c>
      <c r="AX84" s="101">
        <f t="shared" si="65"/>
        <v>-1.2981160782745652E-2</v>
      </c>
      <c r="AY84" s="101">
        <f t="shared" si="66"/>
        <v>-6.0897932302342764E-2</v>
      </c>
      <c r="AZ84" s="101">
        <f t="shared" si="67"/>
        <v>4.7916771519597112E-2</v>
      </c>
      <c r="BA84" s="101">
        <f t="shared" si="68"/>
        <v>1.5142541893126373</v>
      </c>
      <c r="BB84" s="101">
        <f t="shared" si="69"/>
        <v>0.67788205002602209</v>
      </c>
      <c r="BC84" s="101">
        <f t="shared" si="70"/>
        <v>-2.5725312434362113</v>
      </c>
      <c r="BD84" s="101">
        <f t="shared" si="71"/>
        <v>-3.4191997393458995</v>
      </c>
      <c r="BE84" s="101">
        <f t="shared" si="76"/>
        <v>9.7104970792935728</v>
      </c>
      <c r="BF84" s="101">
        <f t="shared" si="76"/>
        <v>9.7074405210370198</v>
      </c>
      <c r="BG84" s="101">
        <f t="shared" si="76"/>
        <v>9.7022305405415707</v>
      </c>
      <c r="BH84" s="101">
        <f t="shared" si="74"/>
        <v>9.6933676955881367</v>
      </c>
      <c r="BI84" s="101">
        <f t="shared" si="74"/>
        <v>9.6783399592869941</v>
      </c>
      <c r="BJ84" s="101">
        <f t="shared" si="74"/>
        <v>9.6529902216094818</v>
      </c>
      <c r="BK84" s="101">
        <f t="shared" si="74"/>
        <v>9.6105554833555633</v>
      </c>
      <c r="BL84" s="101">
        <f t="shared" si="72"/>
        <v>9.5402320687635793</v>
      </c>
    </row>
    <row r="85" spans="1:64" ht="12.95" customHeight="1">
      <c r="A85" s="48" t="s">
        <v>111</v>
      </c>
      <c r="B85" s="46" t="s">
        <v>97</v>
      </c>
      <c r="C85" s="47">
        <v>53458.882799999999</v>
      </c>
      <c r="D85" s="47">
        <v>2.0000000000000001E-4</v>
      </c>
      <c r="E85" s="101">
        <f t="shared" ref="E85:E116" si="81">+(C85-C$7)/C$8</f>
        <v>5569.98571291997</v>
      </c>
      <c r="F85" s="101">
        <f t="shared" ref="F85:F116" si="82">ROUND(2*E85,0)/2</f>
        <v>5570</v>
      </c>
      <c r="G85" s="101">
        <f t="shared" si="77"/>
        <v>-5.380000002332963E-3</v>
      </c>
      <c r="K85" s="101">
        <f t="shared" si="80"/>
        <v>-5.380000002332963E-3</v>
      </c>
      <c r="P85" s="101">
        <f t="shared" ref="P85:P116" si="83">+D$11+D$12*F85+D$13*F85^2</f>
        <v>-5.8375859579502254E-2</v>
      </c>
      <c r="Q85" s="158">
        <f t="shared" ref="Q85:Q116" si="84">+C85-15018.5</f>
        <v>38440.382799999999</v>
      </c>
      <c r="R85" s="101">
        <f t="shared" si="78"/>
        <v>2.808561132323046E-3</v>
      </c>
      <c r="S85" s="129">
        <v>1</v>
      </c>
      <c r="T85" s="101">
        <f t="shared" ref="T85:T116" si="85">+S85*R85</f>
        <v>2.808561132323046E-3</v>
      </c>
      <c r="Z85" s="101">
        <f t="shared" ref="Z85:Z116" si="86">F85</f>
        <v>5570</v>
      </c>
      <c r="AA85" s="4">
        <f t="shared" ref="AA85:AA116" si="87">AB$3+AB$4*Z85+AB$5*Z85^2+AH85</f>
        <v>-6.5336963298213008E-3</v>
      </c>
      <c r="AB85" s="4">
        <f t="shared" ref="AB85:AB116" si="88">IF(S85&lt;&gt;0,G85-AH85, -9999)</f>
        <v>-5.7222163252013916E-2</v>
      </c>
      <c r="AC85" s="4">
        <f t="shared" ref="AC85:AC116" si="89">+G85-P85</f>
        <v>5.2995859577169291E-2</v>
      </c>
      <c r="AD85" s="4"/>
      <c r="AE85" s="4">
        <f t="shared" ref="AE85:AE116" si="90">+(G85-AA85)^2*S85</f>
        <v>1.3310152160600779E-6</v>
      </c>
      <c r="AF85" s="101">
        <f t="shared" ref="AF85:AF116" si="91">IF(S85&lt;&gt;0,G85-P85, -9999)</f>
        <v>5.2995859577169291E-2</v>
      </c>
      <c r="AG85" s="159"/>
      <c r="AH85" s="101">
        <f t="shared" ref="AH85:AH116" si="92">$AB$6*($AB$11/AI85*AJ85+$AB$12)</f>
        <v>5.1842163249680953E-2</v>
      </c>
      <c r="AI85" s="101">
        <f t="shared" ref="AI85:AI116" si="93">1+$AB$7*COS(AL85)</f>
        <v>1.5982580260659978</v>
      </c>
      <c r="AJ85" s="101">
        <f t="shared" ref="AJ85:AJ116" si="94">SIN(AL85+RADIANS($AB$9))</f>
        <v>0.89732885660169515</v>
      </c>
      <c r="AK85" s="101">
        <f t="shared" ref="AK85:AK116" si="95">$AB$7*SIN(AL85)</f>
        <v>0.12143458434177888</v>
      </c>
      <c r="AL85" s="101">
        <f t="shared" ref="AL85:AL116" si="96">2*ATAN(AM85)</f>
        <v>-2.9413330848457391</v>
      </c>
      <c r="AM85" s="101">
        <f t="shared" ref="AM85:AM116" si="97">SQRT((1+$AB$7)/(1-$AB$7))*TAN(AN85/2)</f>
        <v>-9.9536394599767331</v>
      </c>
      <c r="AN85" s="4">
        <f t="shared" si="79"/>
        <v>9.5235189435067387</v>
      </c>
      <c r="AO85" s="4">
        <f t="shared" si="79"/>
        <v>9.5223026260634196</v>
      </c>
      <c r="AP85" s="4">
        <f t="shared" si="79"/>
        <v>9.5203008409206102</v>
      </c>
      <c r="AQ85" s="4">
        <f t="shared" si="79"/>
        <v>9.5170071843714634</v>
      </c>
      <c r="AR85" s="4">
        <f t="shared" si="79"/>
        <v>9.5115901005294194</v>
      </c>
      <c r="AS85" s="4">
        <f t="shared" si="79"/>
        <v>9.502686087425861</v>
      </c>
      <c r="AT85" s="4">
        <f t="shared" si="79"/>
        <v>9.4880637438130808</v>
      </c>
      <c r="AU85" s="4">
        <f t="shared" ref="AU85:AU116" si="98">RADIANS($AB$9)+$AB$18*(F85-AB$15)</f>
        <v>9.4640785552238089</v>
      </c>
      <c r="AW85" s="101">
        <v>6600</v>
      </c>
      <c r="AX85" s="101">
        <f t="shared" si="65"/>
        <v>-1.472427932779953E-2</v>
      </c>
      <c r="AY85" s="101">
        <f t="shared" si="66"/>
        <v>-6.1480685664197302E-2</v>
      </c>
      <c r="AZ85" s="101">
        <f t="shared" si="67"/>
        <v>4.6756406336397771E-2</v>
      </c>
      <c r="BA85" s="101">
        <f t="shared" si="68"/>
        <v>1.4854060139274841</v>
      </c>
      <c r="BB85" s="101">
        <f t="shared" si="69"/>
        <v>0.61501003084784078</v>
      </c>
      <c r="BC85" s="101">
        <f t="shared" si="70"/>
        <v>-2.4900520325492739</v>
      </c>
      <c r="BD85" s="101">
        <f t="shared" si="71"/>
        <v>-2.9602812044472824</v>
      </c>
      <c r="BE85" s="101">
        <f t="shared" si="76"/>
        <v>9.7540468182517177</v>
      </c>
      <c r="BF85" s="101">
        <f t="shared" si="76"/>
        <v>9.7507113615000378</v>
      </c>
      <c r="BG85" s="101">
        <f t="shared" si="76"/>
        <v>9.744949434991117</v>
      </c>
      <c r="BH85" s="101">
        <f t="shared" si="74"/>
        <v>9.7350215773931446</v>
      </c>
      <c r="BI85" s="101">
        <f t="shared" si="74"/>
        <v>9.7179889610634564</v>
      </c>
      <c r="BJ85" s="101">
        <f t="shared" si="74"/>
        <v>9.6889667577452219</v>
      </c>
      <c r="BK85" s="101">
        <f t="shared" si="74"/>
        <v>9.6400207407405816</v>
      </c>
      <c r="BL85" s="101">
        <f t="shared" si="72"/>
        <v>9.5585823129900298</v>
      </c>
    </row>
    <row r="86" spans="1:64" ht="12.95" customHeight="1">
      <c r="A86" s="48" t="s">
        <v>110</v>
      </c>
      <c r="B86" s="46" t="s">
        <v>97</v>
      </c>
      <c r="C86" s="47">
        <v>53466.414100000002</v>
      </c>
      <c r="D86" s="47">
        <v>1E-4</v>
      </c>
      <c r="E86" s="101">
        <f t="shared" si="81"/>
        <v>5589.9857660317984</v>
      </c>
      <c r="F86" s="101">
        <f t="shared" si="82"/>
        <v>5590</v>
      </c>
      <c r="G86" s="101">
        <f t="shared" si="77"/>
        <v>-5.3600000028382055E-3</v>
      </c>
      <c r="K86" s="101">
        <f t="shared" si="80"/>
        <v>-5.3600000028382055E-3</v>
      </c>
      <c r="P86" s="101">
        <f t="shared" si="83"/>
        <v>-5.8438596469995933E-2</v>
      </c>
      <c r="Q86" s="158">
        <f t="shared" si="84"/>
        <v>38447.914100000002</v>
      </c>
      <c r="R86" s="101">
        <f t="shared" si="78"/>
        <v>2.8173374029233688E-3</v>
      </c>
      <c r="S86" s="129">
        <v>1</v>
      </c>
      <c r="T86" s="101">
        <f t="shared" si="85"/>
        <v>2.8173374029233688E-3</v>
      </c>
      <c r="Z86" s="101">
        <f t="shared" si="86"/>
        <v>5590</v>
      </c>
      <c r="AA86" s="4">
        <f t="shared" si="87"/>
        <v>-6.6715978217672597E-3</v>
      </c>
      <c r="AB86" s="4">
        <f t="shared" si="88"/>
        <v>-5.7126998651066879E-2</v>
      </c>
      <c r="AC86" s="4">
        <f t="shared" si="89"/>
        <v>5.3078596467157728E-2</v>
      </c>
      <c r="AD86" s="4"/>
      <c r="AE86" s="4">
        <f t="shared" si="90"/>
        <v>1.720288838619452E-6</v>
      </c>
      <c r="AF86" s="101">
        <f t="shared" si="91"/>
        <v>5.3078596467157728E-2</v>
      </c>
      <c r="AG86" s="159"/>
      <c r="AH86" s="101">
        <f t="shared" si="92"/>
        <v>5.1766998648228674E-2</v>
      </c>
      <c r="AI86" s="101">
        <f t="shared" si="93"/>
        <v>1.5971079971352551</v>
      </c>
      <c r="AJ86" s="101">
        <f t="shared" si="94"/>
        <v>0.89320373992711222</v>
      </c>
      <c r="AK86" s="101">
        <f t="shared" si="95"/>
        <v>0.12696875120977158</v>
      </c>
      <c r="AL86" s="101">
        <f t="shared" si="96"/>
        <v>-2.9320737831400536</v>
      </c>
      <c r="AM86" s="101">
        <f t="shared" si="97"/>
        <v>-9.5107341772967455</v>
      </c>
      <c r="AN86" s="4">
        <f t="shared" si="79"/>
        <v>9.5281092142698132</v>
      </c>
      <c r="AO86" s="4">
        <f t="shared" si="79"/>
        <v>9.5268386053327649</v>
      </c>
      <c r="AP86" s="4">
        <f t="shared" si="79"/>
        <v>9.5247465377873315</v>
      </c>
      <c r="AQ86" s="4">
        <f t="shared" si="79"/>
        <v>9.5213028840713765</v>
      </c>
      <c r="AR86" s="4">
        <f t="shared" si="79"/>
        <v>9.5156369282178588</v>
      </c>
      <c r="AS86" s="4">
        <f t="shared" si="79"/>
        <v>9.5063208211367414</v>
      </c>
      <c r="AT86" s="4">
        <f t="shared" si="79"/>
        <v>9.4910180676573948</v>
      </c>
      <c r="AU86" s="4">
        <f t="shared" si="98"/>
        <v>9.465913579646454</v>
      </c>
      <c r="AW86" s="101">
        <v>6800</v>
      </c>
      <c r="AX86" s="101">
        <f t="shared" si="65"/>
        <v>-1.6524039059857207E-2</v>
      </c>
      <c r="AY86" s="101">
        <f t="shared" si="66"/>
        <v>-6.2053739994946996E-2</v>
      </c>
      <c r="AZ86" s="101">
        <f t="shared" si="67"/>
        <v>4.552970093508979E-2</v>
      </c>
      <c r="BA86" s="101">
        <f t="shared" si="68"/>
        <v>1.4544994245544387</v>
      </c>
      <c r="BB86" s="101">
        <f t="shared" si="69"/>
        <v>0.55049870474330487</v>
      </c>
      <c r="BC86" s="101">
        <f t="shared" si="70"/>
        <v>-2.4106148337916333</v>
      </c>
      <c r="BD86" s="101">
        <f t="shared" si="71"/>
        <v>-2.6131325531577887</v>
      </c>
      <c r="BE86" s="101">
        <f t="shared" si="76"/>
        <v>9.7968440159606693</v>
      </c>
      <c r="BF86" s="101">
        <f t="shared" si="76"/>
        <v>9.7933032075970701</v>
      </c>
      <c r="BG86" s="101">
        <f t="shared" si="76"/>
        <v>9.7870929067360581</v>
      </c>
      <c r="BH86" s="101">
        <f t="shared" si="74"/>
        <v>9.7762355432048356</v>
      </c>
      <c r="BI86" s="101">
        <f t="shared" si="74"/>
        <v>9.7573561811514153</v>
      </c>
      <c r="BJ86" s="101">
        <f t="shared" si="74"/>
        <v>9.7248138607279344</v>
      </c>
      <c r="BK86" s="101">
        <f t="shared" si="74"/>
        <v>9.6694585760141702</v>
      </c>
      <c r="BL86" s="101">
        <f t="shared" si="72"/>
        <v>9.5769325572164803</v>
      </c>
    </row>
    <row r="87" spans="1:64" ht="12.95" customHeight="1">
      <c r="A87" s="44" t="s">
        <v>214</v>
      </c>
      <c r="B87" s="45" t="s">
        <v>100</v>
      </c>
      <c r="C87" s="44">
        <v>53823.765800000001</v>
      </c>
      <c r="D87" s="44">
        <v>1E-4</v>
      </c>
      <c r="E87" s="101">
        <f t="shared" si="81"/>
        <v>6538.9657534974067</v>
      </c>
      <c r="F87" s="101">
        <f t="shared" si="82"/>
        <v>6539</v>
      </c>
      <c r="G87" s="101">
        <f t="shared" si="77"/>
        <v>-1.2896000000182539E-2</v>
      </c>
      <c r="K87" s="101">
        <f t="shared" si="80"/>
        <v>-1.2896000000182539E-2</v>
      </c>
      <c r="O87" s="101">
        <f t="shared" ref="O87:O118" ca="1" si="99">+C$11+C$12*$F87</f>
        <v>-5.3093162288681883E-2</v>
      </c>
      <c r="P87" s="101">
        <f t="shared" si="83"/>
        <v>-6.1303973864890893E-2</v>
      </c>
      <c r="Q87" s="158">
        <f t="shared" si="84"/>
        <v>38805.265800000001</v>
      </c>
      <c r="R87" s="101">
        <f t="shared" si="78"/>
        <v>2.3433319336862869E-3</v>
      </c>
      <c r="S87" s="129">
        <v>1</v>
      </c>
      <c r="T87" s="101">
        <f t="shared" si="85"/>
        <v>2.3433319336862869E-3</v>
      </c>
      <c r="Z87" s="101">
        <f t="shared" si="86"/>
        <v>6539</v>
      </c>
      <c r="AA87" s="4">
        <f t="shared" si="87"/>
        <v>-1.4186227571372195E-2</v>
      </c>
      <c r="AB87" s="4">
        <f t="shared" si="88"/>
        <v>-6.0013746293701237E-2</v>
      </c>
      <c r="AC87" s="4">
        <f t="shared" si="89"/>
        <v>4.8407973864708354E-2</v>
      </c>
      <c r="AD87" s="4"/>
      <c r="AE87" s="4">
        <f t="shared" si="90"/>
        <v>1.6646871854579589E-6</v>
      </c>
      <c r="AF87" s="101">
        <f t="shared" si="91"/>
        <v>4.8407973864708354E-2</v>
      </c>
      <c r="AG87" s="159"/>
      <c r="AH87" s="101">
        <f t="shared" si="92"/>
        <v>4.7117746293518697E-2</v>
      </c>
      <c r="AI87" s="101">
        <f t="shared" si="93"/>
        <v>1.4944516409955997</v>
      </c>
      <c r="AJ87" s="101">
        <f t="shared" si="94"/>
        <v>0.63440687706690491</v>
      </c>
      <c r="AK87" s="101">
        <f t="shared" si="95"/>
        <v>0.35801759557793139</v>
      </c>
      <c r="AL87" s="101">
        <f t="shared" si="96"/>
        <v>-2.5148943224628582</v>
      </c>
      <c r="AM87" s="101">
        <f t="shared" si="97"/>
        <v>-3.0861882183645237</v>
      </c>
      <c r="AN87" s="4">
        <f t="shared" si="79"/>
        <v>9.7408407991962864</v>
      </c>
      <c r="AO87" s="4">
        <f t="shared" si="79"/>
        <v>9.7375826730383483</v>
      </c>
      <c r="AP87" s="4">
        <f t="shared" si="79"/>
        <v>9.7319783403986548</v>
      </c>
      <c r="AQ87" s="4">
        <f t="shared" si="79"/>
        <v>9.7223614184678198</v>
      </c>
      <c r="AR87" s="4">
        <f t="shared" si="79"/>
        <v>9.7059242543975603</v>
      </c>
      <c r="AS87" s="4">
        <f t="shared" si="79"/>
        <v>9.67800684106804</v>
      </c>
      <c r="AT87" s="4">
        <f t="shared" si="79"/>
        <v>9.6310365712540982</v>
      </c>
      <c r="AU87" s="4">
        <f t="shared" si="98"/>
        <v>9.552985488500962</v>
      </c>
      <c r="AW87" s="101">
        <v>7000</v>
      </c>
      <c r="AX87" s="101">
        <f t="shared" si="65"/>
        <v>-1.8371841165098511E-2</v>
      </c>
      <c r="AY87" s="101">
        <f t="shared" si="66"/>
        <v>-6.2617095294591849E-2</v>
      </c>
      <c r="AZ87" s="101">
        <f t="shared" si="67"/>
        <v>4.4245254129493337E-2</v>
      </c>
      <c r="BA87" s="101">
        <f t="shared" si="68"/>
        <v>1.4221340886548779</v>
      </c>
      <c r="BB87" s="101">
        <f t="shared" si="69"/>
        <v>0.4853048431860485</v>
      </c>
      <c r="BC87" s="101">
        <f t="shared" si="70"/>
        <v>-2.3343651321461394</v>
      </c>
      <c r="BD87" s="101">
        <f t="shared" si="71"/>
        <v>-2.3415941367805293</v>
      </c>
      <c r="BE87" s="101">
        <f t="shared" si="76"/>
        <v>9.838828576386117</v>
      </c>
      <c r="BF87" s="101">
        <f t="shared" si="76"/>
        <v>9.8351557695549641</v>
      </c>
      <c r="BG87" s="101">
        <f t="shared" si="76"/>
        <v>9.8286038040465478</v>
      </c>
      <c r="BH87" s="101">
        <f t="shared" si="74"/>
        <v>9.8169608166428564</v>
      </c>
      <c r="BI87" s="101">
        <f t="shared" si="74"/>
        <v>9.7964071700721256</v>
      </c>
      <c r="BJ87" s="101">
        <f t="shared" si="74"/>
        <v>9.7605145119366075</v>
      </c>
      <c r="BK87" s="101">
        <f t="shared" si="74"/>
        <v>9.6988652557403352</v>
      </c>
      <c r="BL87" s="101">
        <f t="shared" si="72"/>
        <v>9.5952828014429308</v>
      </c>
    </row>
    <row r="88" spans="1:64" ht="12.95" customHeight="1">
      <c r="A88" s="44" t="s">
        <v>214</v>
      </c>
      <c r="B88" s="45" t="s">
        <v>100</v>
      </c>
      <c r="C88" s="44">
        <v>53835.810700000002</v>
      </c>
      <c r="D88" s="44">
        <v>8.0000000000000004E-4</v>
      </c>
      <c r="E88" s="101">
        <f t="shared" si="81"/>
        <v>6570.952082514521</v>
      </c>
      <c r="F88" s="101">
        <f t="shared" si="82"/>
        <v>6571</v>
      </c>
      <c r="G88" s="101">
        <f t="shared" si="77"/>
        <v>-1.8044000004010741E-2</v>
      </c>
      <c r="K88" s="101">
        <f t="shared" si="80"/>
        <v>-1.8044000004010741E-2</v>
      </c>
      <c r="O88" s="101">
        <f t="shared" ca="1" si="99"/>
        <v>-5.3221744774912219E-2</v>
      </c>
      <c r="P88" s="101">
        <f t="shared" si="83"/>
        <v>-6.1396787645419011E-2</v>
      </c>
      <c r="Q88" s="158">
        <f t="shared" si="84"/>
        <v>38817.310700000002</v>
      </c>
      <c r="R88" s="101">
        <f t="shared" si="78"/>
        <v>1.8794641962810417E-3</v>
      </c>
      <c r="S88" s="129">
        <v>1</v>
      </c>
      <c r="T88" s="101">
        <f t="shared" si="85"/>
        <v>1.8794641962810417E-3</v>
      </c>
      <c r="Z88" s="101">
        <f t="shared" si="86"/>
        <v>6571</v>
      </c>
      <c r="AA88" s="4">
        <f t="shared" si="87"/>
        <v>-1.4467812144481965E-2</v>
      </c>
      <c r="AB88" s="4">
        <f t="shared" si="88"/>
        <v>-6.4972975504947794E-2</v>
      </c>
      <c r="AC88" s="4">
        <f t="shared" si="89"/>
        <v>4.3352787641408271E-2</v>
      </c>
      <c r="AD88" s="4"/>
      <c r="AE88" s="4">
        <f t="shared" si="90"/>
        <v>1.2789119606641009E-5</v>
      </c>
      <c r="AF88" s="101">
        <f t="shared" si="91"/>
        <v>4.3352787641408271E-2</v>
      </c>
      <c r="AG88" s="159"/>
      <c r="AH88" s="101">
        <f t="shared" si="92"/>
        <v>4.6928975500937047E-2</v>
      </c>
      <c r="AI88" s="101">
        <f t="shared" si="93"/>
        <v>1.4897313263991636</v>
      </c>
      <c r="AJ88" s="101">
        <f t="shared" si="94"/>
        <v>0.6242521803582699</v>
      </c>
      <c r="AK88" s="101">
        <f t="shared" si="95"/>
        <v>0.36444787277464058</v>
      </c>
      <c r="AL88" s="101">
        <f t="shared" si="96"/>
        <v>-2.5018272690528245</v>
      </c>
      <c r="AM88" s="101">
        <f t="shared" si="97"/>
        <v>-3.018783900334852</v>
      </c>
      <c r="AN88" s="4">
        <f t="shared" si="79"/>
        <v>9.7477771710360148</v>
      </c>
      <c r="AO88" s="4">
        <f t="shared" si="79"/>
        <v>9.744477624590175</v>
      </c>
      <c r="AP88" s="4">
        <f t="shared" si="79"/>
        <v>9.7387894239339001</v>
      </c>
      <c r="AQ88" s="4">
        <f t="shared" si="79"/>
        <v>9.7290078311187358</v>
      </c>
      <c r="AR88" s="4">
        <f t="shared" si="79"/>
        <v>9.7122564894265935</v>
      </c>
      <c r="AS88" s="4">
        <f t="shared" si="79"/>
        <v>9.6837577773392898</v>
      </c>
      <c r="AT88" s="4">
        <f t="shared" si="79"/>
        <v>9.6357498897970864</v>
      </c>
      <c r="AU88" s="4">
        <f t="shared" si="98"/>
        <v>9.555921527577194</v>
      </c>
      <c r="AW88" s="101">
        <v>7200</v>
      </c>
      <c r="AX88" s="101">
        <f t="shared" si="65"/>
        <v>-2.0259247728288597E-2</v>
      </c>
      <c r="AY88" s="101">
        <f t="shared" si="66"/>
        <v>-6.3170751563131844E-2</v>
      </c>
      <c r="AZ88" s="101">
        <f t="shared" si="67"/>
        <v>4.2911503834843247E-2</v>
      </c>
      <c r="BA88" s="101">
        <f t="shared" si="68"/>
        <v>1.3888556405119155</v>
      </c>
      <c r="BB88" s="101">
        <f t="shared" si="69"/>
        <v>0.42025850657853725</v>
      </c>
      <c r="BC88" s="101">
        <f t="shared" si="70"/>
        <v>-2.2613835320109077</v>
      </c>
      <c r="BD88" s="101">
        <f t="shared" si="71"/>
        <v>-2.1235558316788525</v>
      </c>
      <c r="BE88" s="101">
        <f t="shared" si="76"/>
        <v>9.8799530733768908</v>
      </c>
      <c r="BF88" s="101">
        <f t="shared" si="76"/>
        <v>9.8762189570722771</v>
      </c>
      <c r="BG88" s="101">
        <f t="shared" si="76"/>
        <v>9.869432141064566</v>
      </c>
      <c r="BH88" s="101">
        <f t="shared" si="74"/>
        <v>9.8571526478637388</v>
      </c>
      <c r="BI88" s="101">
        <f t="shared" si="74"/>
        <v>9.8351090139267718</v>
      </c>
      <c r="BJ88" s="101">
        <f t="shared" si="74"/>
        <v>9.7960519699657596</v>
      </c>
      <c r="BK88" s="101">
        <f t="shared" si="74"/>
        <v>9.7282370569738479</v>
      </c>
      <c r="BL88" s="101">
        <f t="shared" si="72"/>
        <v>9.6136330456693813</v>
      </c>
    </row>
    <row r="89" spans="1:64" ht="12.95" customHeight="1">
      <c r="A89" s="44" t="s">
        <v>214</v>
      </c>
      <c r="B89" s="45" t="s">
        <v>100</v>
      </c>
      <c r="C89" s="44">
        <v>53875.729899999998</v>
      </c>
      <c r="D89" s="44">
        <v>2.0000000000000001E-4</v>
      </c>
      <c r="E89" s="101">
        <f t="shared" si="81"/>
        <v>6676.9611540136466</v>
      </c>
      <c r="F89" s="101">
        <f t="shared" si="82"/>
        <v>6677</v>
      </c>
      <c r="G89" s="101">
        <f t="shared" si="77"/>
        <v>-1.4628000004449859E-2</v>
      </c>
      <c r="K89" s="101">
        <f t="shared" si="80"/>
        <v>-1.4628000004449859E-2</v>
      </c>
      <c r="O89" s="101">
        <f t="shared" ca="1" si="99"/>
        <v>-5.3647674260550227E-2</v>
      </c>
      <c r="P89" s="101">
        <f t="shared" si="83"/>
        <v>-6.1702459825580869E-2</v>
      </c>
      <c r="Q89" s="158">
        <f t="shared" si="84"/>
        <v>38857.229899999998</v>
      </c>
      <c r="R89" s="101">
        <f t="shared" si="78"/>
        <v>2.2160047674512776E-3</v>
      </c>
      <c r="S89" s="129">
        <v>1</v>
      </c>
      <c r="T89" s="101">
        <f t="shared" si="85"/>
        <v>2.2160047674512776E-3</v>
      </c>
      <c r="Z89" s="101">
        <f t="shared" si="86"/>
        <v>6677</v>
      </c>
      <c r="AA89" s="4">
        <f t="shared" si="87"/>
        <v>-1.5410952560558584E-2</v>
      </c>
      <c r="AB89" s="4">
        <f t="shared" si="88"/>
        <v>-6.0919507269472144E-2</v>
      </c>
      <c r="AC89" s="4">
        <f t="shared" si="89"/>
        <v>4.7074459821131009E-2</v>
      </c>
      <c r="AD89" s="4"/>
      <c r="AE89" s="4">
        <f t="shared" si="90"/>
        <v>6.1301470511718614E-7</v>
      </c>
      <c r="AF89" s="101">
        <f t="shared" si="91"/>
        <v>4.7074459821131009E-2</v>
      </c>
      <c r="AG89" s="159"/>
      <c r="AH89" s="101">
        <f t="shared" si="92"/>
        <v>4.6291507265022284E-2</v>
      </c>
      <c r="AI89" s="101">
        <f t="shared" si="93"/>
        <v>1.4737168967735652</v>
      </c>
      <c r="AJ89" s="101">
        <f t="shared" si="94"/>
        <v>0.59031236239726914</v>
      </c>
      <c r="AK89" s="101">
        <f t="shared" si="95"/>
        <v>0.38503418775203335</v>
      </c>
      <c r="AL89" s="101">
        <f t="shared" si="96"/>
        <v>-2.4590991133329232</v>
      </c>
      <c r="AM89" s="101">
        <f t="shared" si="97"/>
        <v>-2.8157887681288005</v>
      </c>
      <c r="AN89" s="4">
        <f t="shared" si="79"/>
        <v>9.7706163964278598</v>
      </c>
      <c r="AO89" s="4">
        <f t="shared" si="79"/>
        <v>9.7671931249694826</v>
      </c>
      <c r="AP89" s="4">
        <f t="shared" si="79"/>
        <v>9.7612460725716854</v>
      </c>
      <c r="AQ89" s="4">
        <f t="shared" si="79"/>
        <v>9.7509437861942381</v>
      </c>
      <c r="AR89" s="4">
        <f t="shared" si="79"/>
        <v>9.7331806152677007</v>
      </c>
      <c r="AS89" s="4">
        <f t="shared" si="79"/>
        <v>9.7027841515809286</v>
      </c>
      <c r="AT89" s="4">
        <f t="shared" si="79"/>
        <v>9.6513577580261831</v>
      </c>
      <c r="AU89" s="4">
        <f t="shared" si="98"/>
        <v>9.5656471570172137</v>
      </c>
      <c r="AW89" s="101">
        <v>7400</v>
      </c>
      <c r="AX89" s="101">
        <f t="shared" si="65"/>
        <v>-2.2178150463097165E-2</v>
      </c>
      <c r="AY89" s="101">
        <f t="shared" si="66"/>
        <v>-6.3714708800566996E-2</v>
      </c>
      <c r="AZ89" s="101">
        <f t="shared" si="67"/>
        <v>4.1536558337469831E-2</v>
      </c>
      <c r="BA89" s="101">
        <f t="shared" si="68"/>
        <v>1.3551431886187437</v>
      </c>
      <c r="BB89" s="101">
        <f t="shared" si="69"/>
        <v>0.35605250346860678</v>
      </c>
      <c r="BC89" s="101">
        <f t="shared" si="70"/>
        <v>-2.1916934864056969</v>
      </c>
      <c r="BD89" s="101">
        <f t="shared" si="71"/>
        <v>-1.9447369374783841</v>
      </c>
      <c r="BE89" s="101">
        <f t="shared" si="76"/>
        <v>9.9201824059448924</v>
      </c>
      <c r="BF89" s="101">
        <f t="shared" si="76"/>
        <v>9.916452885681398</v>
      </c>
      <c r="BG89" s="101">
        <f t="shared" si="76"/>
        <v>9.9095353210754027</v>
      </c>
      <c r="BH89" s="101">
        <f t="shared" si="74"/>
        <v>9.8967705646589064</v>
      </c>
      <c r="BI89" s="101">
        <f t="shared" si="74"/>
        <v>9.8734304735470815</v>
      </c>
      <c r="BJ89" s="101">
        <f t="shared" si="74"/>
        <v>9.8314098012719029</v>
      </c>
      <c r="BK89" s="101">
        <f t="shared" si="74"/>
        <v>9.7575702685138292</v>
      </c>
      <c r="BL89" s="101">
        <f t="shared" si="72"/>
        <v>9.6319832898958317</v>
      </c>
    </row>
    <row r="90" spans="1:64" ht="12.95" customHeight="1">
      <c r="A90" s="48" t="s">
        <v>114</v>
      </c>
      <c r="B90" s="164"/>
      <c r="C90" s="44">
        <v>53919.4113</v>
      </c>
      <c r="D90" s="44">
        <v>1E-3</v>
      </c>
      <c r="E90" s="101">
        <f t="shared" si="81"/>
        <v>6792.9610902794639</v>
      </c>
      <c r="F90" s="101">
        <f t="shared" si="82"/>
        <v>6793</v>
      </c>
      <c r="G90" s="101">
        <f t="shared" si="77"/>
        <v>-1.465200000529876E-2</v>
      </c>
      <c r="J90" s="101">
        <f>G90</f>
        <v>-1.465200000529876E-2</v>
      </c>
      <c r="O90" s="101">
        <f t="shared" ca="1" si="99"/>
        <v>-5.4113785773135206E-2</v>
      </c>
      <c r="P90" s="101">
        <f t="shared" si="83"/>
        <v>-6.203384688575854E-2</v>
      </c>
      <c r="Q90" s="158">
        <f t="shared" si="84"/>
        <v>38900.9113</v>
      </c>
      <c r="R90" s="101">
        <f t="shared" si="78"/>
        <v>2.2450394138033361E-3</v>
      </c>
      <c r="S90" s="129">
        <v>0.8</v>
      </c>
      <c r="T90" s="101">
        <f t="shared" si="85"/>
        <v>1.7960315310426691E-3</v>
      </c>
      <c r="Z90" s="101">
        <f t="shared" si="86"/>
        <v>6793</v>
      </c>
      <c r="AA90" s="4">
        <f t="shared" si="87"/>
        <v>-1.6460186299451805E-2</v>
      </c>
      <c r="AB90" s="4">
        <f t="shared" si="88"/>
        <v>-6.0225660591605494E-2</v>
      </c>
      <c r="AC90" s="4">
        <f t="shared" si="89"/>
        <v>4.738184688045978E-2</v>
      </c>
      <c r="AD90" s="4"/>
      <c r="AE90" s="4">
        <f t="shared" si="90"/>
        <v>2.6156301394903391E-6</v>
      </c>
      <c r="AF90" s="101">
        <f t="shared" si="91"/>
        <v>4.738184688045978E-2</v>
      </c>
      <c r="AG90" s="159"/>
      <c r="AH90" s="101">
        <f t="shared" si="92"/>
        <v>4.5573660586306734E-2</v>
      </c>
      <c r="AI90" s="101">
        <f t="shared" si="93"/>
        <v>1.4556091478631634</v>
      </c>
      <c r="AJ90" s="101">
        <f t="shared" si="94"/>
        <v>0.55277335860130394</v>
      </c>
      <c r="AK90" s="101">
        <f t="shared" si="95"/>
        <v>0.40629955502073434</v>
      </c>
      <c r="AL90" s="101">
        <f t="shared" si="96"/>
        <v>-2.4133419607021187</v>
      </c>
      <c r="AM90" s="101">
        <f t="shared" si="97"/>
        <v>-2.6238453356242695</v>
      </c>
      <c r="AN90" s="4">
        <f t="shared" si="79"/>
        <v>9.7953595237717206</v>
      </c>
      <c r="AO90" s="4">
        <f t="shared" si="79"/>
        <v>9.7918246554103376</v>
      </c>
      <c r="AP90" s="4">
        <f t="shared" si="79"/>
        <v>9.7856282550046281</v>
      </c>
      <c r="AQ90" s="4">
        <f t="shared" si="79"/>
        <v>9.774801034207405</v>
      </c>
      <c r="AR90" s="4">
        <f t="shared" si="79"/>
        <v>9.7559834723178707</v>
      </c>
      <c r="AS90" s="4">
        <f t="shared" si="79"/>
        <v>9.7235615869314014</v>
      </c>
      <c r="AT90" s="4">
        <f t="shared" si="79"/>
        <v>9.6684287561957643</v>
      </c>
      <c r="AU90" s="4">
        <f t="shared" si="98"/>
        <v>9.5762902986685532</v>
      </c>
      <c r="AW90" s="101">
        <v>7600</v>
      </c>
      <c r="AX90" s="101">
        <f t="shared" si="65"/>
        <v>-2.4120904152162094E-2</v>
      </c>
      <c r="AY90" s="101">
        <f t="shared" si="66"/>
        <v>-6.4248967006897306E-2</v>
      </c>
      <c r="AZ90" s="101">
        <f t="shared" si="67"/>
        <v>4.0128062854735212E-2</v>
      </c>
      <c r="BA90" s="101">
        <f t="shared" si="68"/>
        <v>1.3214036785006029</v>
      </c>
      <c r="BB90" s="101">
        <f t="shared" si="69"/>
        <v>0.29324250960458703</v>
      </c>
      <c r="BC90" s="101">
        <f t="shared" si="70"/>
        <v>-2.1252700382310272</v>
      </c>
      <c r="BD90" s="101">
        <f t="shared" si="71"/>
        <v>-1.7955023166442492</v>
      </c>
      <c r="BE90" s="101">
        <f t="shared" si="76"/>
        <v>9.9594931276930243</v>
      </c>
      <c r="BF90" s="101">
        <f t="shared" si="76"/>
        <v>9.9558276302607442</v>
      </c>
      <c r="BG90" s="101">
        <f t="shared" si="76"/>
        <v>9.9488782046089099</v>
      </c>
      <c r="BH90" s="101">
        <f t="shared" si="74"/>
        <v>9.9357785583584128</v>
      </c>
      <c r="BI90" s="101">
        <f t="shared" si="74"/>
        <v>9.9113421093853873</v>
      </c>
      <c r="BJ90" s="101">
        <f t="shared" si="74"/>
        <v>9.8665719098970541</v>
      </c>
      <c r="BK90" s="101">
        <f t="shared" si="74"/>
        <v>9.7868611921534043</v>
      </c>
      <c r="BL90" s="101">
        <f t="shared" si="72"/>
        <v>9.6503335341222822</v>
      </c>
    </row>
    <row r="91" spans="1:64" ht="12.95" customHeight="1">
      <c r="A91" s="48" t="s">
        <v>114</v>
      </c>
      <c r="B91" s="164"/>
      <c r="C91" s="44">
        <v>53931.459799999997</v>
      </c>
      <c r="D91" s="44">
        <v>2.3999999999999998E-3</v>
      </c>
      <c r="E91" s="101">
        <f t="shared" si="81"/>
        <v>6824.9569794244626</v>
      </c>
      <c r="F91" s="101">
        <f t="shared" si="82"/>
        <v>6825</v>
      </c>
      <c r="G91" s="101">
        <f t="shared" si="77"/>
        <v>-1.6200000005483162E-2</v>
      </c>
      <c r="J91" s="101">
        <f>G91</f>
        <v>-1.6200000005483162E-2</v>
      </c>
      <c r="O91" s="101">
        <f t="shared" ca="1" si="99"/>
        <v>-5.4242368259365542E-2</v>
      </c>
      <c r="P91" s="101">
        <f t="shared" si="83"/>
        <v>-6.212468982316615E-2</v>
      </c>
      <c r="Q91" s="158">
        <f t="shared" si="84"/>
        <v>38912.959799999997</v>
      </c>
      <c r="R91" s="101">
        <f t="shared" si="78"/>
        <v>2.1090771348503956E-3</v>
      </c>
      <c r="S91" s="129">
        <v>0.5</v>
      </c>
      <c r="T91" s="101">
        <f t="shared" si="85"/>
        <v>1.0545385674251978E-3</v>
      </c>
      <c r="Z91" s="101">
        <f t="shared" si="86"/>
        <v>6825</v>
      </c>
      <c r="AA91" s="4">
        <f t="shared" si="87"/>
        <v>-1.6752562351176108E-2</v>
      </c>
      <c r="AB91" s="4">
        <f t="shared" si="88"/>
        <v>-6.1572127477473204E-2</v>
      </c>
      <c r="AC91" s="4">
        <f t="shared" si="89"/>
        <v>4.5924689817682988E-2</v>
      </c>
      <c r="AD91" s="4"/>
      <c r="AE91" s="4">
        <f t="shared" si="90"/>
        <v>1.5266257293884537E-7</v>
      </c>
      <c r="AF91" s="101">
        <f t="shared" si="91"/>
        <v>4.5924689817682988E-2</v>
      </c>
      <c r="AG91" s="159"/>
      <c r="AH91" s="101">
        <f t="shared" si="92"/>
        <v>4.5372127471990042E-2</v>
      </c>
      <c r="AI91" s="101">
        <f t="shared" si="93"/>
        <v>1.4505217578919118</v>
      </c>
      <c r="AJ91" s="101">
        <f t="shared" si="94"/>
        <v>0.54236849059205072</v>
      </c>
      <c r="AK91" s="101">
        <f t="shared" si="95"/>
        <v>0.41193345299043904</v>
      </c>
      <c r="AL91" s="101">
        <f t="shared" si="96"/>
        <v>-2.4009070567875712</v>
      </c>
      <c r="AM91" s="101">
        <f t="shared" si="97"/>
        <v>-2.5756097122822017</v>
      </c>
      <c r="AN91" s="4">
        <f t="shared" ref="AN91:AT100" si="100">$AU91+$AB$7*SIN(AO91)</f>
        <v>9.8021376208201687</v>
      </c>
      <c r="AO91" s="4">
        <f t="shared" si="100"/>
        <v>9.7985763332878335</v>
      </c>
      <c r="AP91" s="4">
        <f t="shared" si="100"/>
        <v>9.7923174580245362</v>
      </c>
      <c r="AQ91" s="4">
        <f t="shared" si="100"/>
        <v>9.7813538853297981</v>
      </c>
      <c r="AR91" s="4">
        <f t="shared" si="100"/>
        <v>9.7622555390075405</v>
      </c>
      <c r="AS91" s="4">
        <f t="shared" si="100"/>
        <v>9.7292847973318164</v>
      </c>
      <c r="AT91" s="4">
        <f t="shared" si="100"/>
        <v>9.673136191254379</v>
      </c>
      <c r="AU91" s="4">
        <f t="shared" si="98"/>
        <v>9.5792263377447853</v>
      </c>
      <c r="AW91" s="101">
        <v>7800</v>
      </c>
      <c r="AX91" s="101">
        <f t="shared" si="65"/>
        <v>-2.6080423852856999E-2</v>
      </c>
      <c r="AY91" s="101">
        <f t="shared" si="66"/>
        <v>-6.4773526182122759E-2</v>
      </c>
      <c r="AZ91" s="101">
        <f t="shared" si="67"/>
        <v>3.8693102329265761E-2</v>
      </c>
      <c r="BA91" s="101">
        <f t="shared" si="68"/>
        <v>1.2879717588123811</v>
      </c>
      <c r="BB91" s="101">
        <f t="shared" si="69"/>
        <v>0.23225503031039052</v>
      </c>
      <c r="BC91" s="101">
        <f t="shared" si="70"/>
        <v>-2.0620488164347446</v>
      </c>
      <c r="BD91" s="101">
        <f t="shared" si="71"/>
        <v>-1.6691157300193393</v>
      </c>
      <c r="BE91" s="101">
        <f t="shared" si="76"/>
        <v>9.9978725215935551</v>
      </c>
      <c r="BF91" s="101">
        <f t="shared" si="76"/>
        <v>9.9943227608510909</v>
      </c>
      <c r="BG91" s="101">
        <f t="shared" si="76"/>
        <v>9.9874330324461713</v>
      </c>
      <c r="BH91" s="101">
        <f t="shared" si="74"/>
        <v>9.9741452044127286</v>
      </c>
      <c r="BI91" s="101">
        <f t="shared" si="74"/>
        <v>9.9488163913381324</v>
      </c>
      <c r="BJ91" s="101">
        <f t="shared" si="74"/>
        <v>9.9015225661846191</v>
      </c>
      <c r="BK91" s="101">
        <f t="shared" si="74"/>
        <v>9.8161061439249657</v>
      </c>
      <c r="BL91" s="101">
        <f t="shared" si="72"/>
        <v>9.6686837783487327</v>
      </c>
    </row>
    <row r="92" spans="1:64" ht="12.95" customHeight="1">
      <c r="A92" s="87" t="s">
        <v>614</v>
      </c>
      <c r="B92" s="88" t="s">
        <v>97</v>
      </c>
      <c r="C92" s="87">
        <v>54198.813999999998</v>
      </c>
      <c r="D92" s="87">
        <v>2.0000000000000001E-4</v>
      </c>
      <c r="E92" s="101">
        <f t="shared" si="81"/>
        <v>7534.9404085361184</v>
      </c>
      <c r="F92" s="101">
        <f t="shared" si="82"/>
        <v>7535</v>
      </c>
      <c r="G92" s="101">
        <f t="shared" si="77"/>
        <v>-2.244000000791857E-2</v>
      </c>
      <c r="K92" s="101">
        <f>G92</f>
        <v>-2.244000000791857E-2</v>
      </c>
      <c r="O92" s="101">
        <f t="shared" ca="1" si="99"/>
        <v>-5.7095292172601203E-2</v>
      </c>
      <c r="P92" s="101">
        <f t="shared" si="83"/>
        <v>-6.4076396952314263E-2</v>
      </c>
      <c r="Q92" s="158">
        <f t="shared" si="84"/>
        <v>39180.313999999998</v>
      </c>
      <c r="R92" s="101">
        <f t="shared" si="78"/>
        <v>1.7335895505112831E-3</v>
      </c>
      <c r="S92" s="129">
        <v>1</v>
      </c>
      <c r="T92" s="101">
        <f t="shared" si="85"/>
        <v>1.7335895505112831E-3</v>
      </c>
      <c r="Z92" s="101">
        <f t="shared" si="86"/>
        <v>7535</v>
      </c>
      <c r="AA92" s="4">
        <f t="shared" si="87"/>
        <v>-2.3487339133308534E-2</v>
      </c>
      <c r="AB92" s="4">
        <f t="shared" si="88"/>
        <v>-6.3029057826924306E-2</v>
      </c>
      <c r="AC92" s="4">
        <f t="shared" si="89"/>
        <v>4.1636396944395693E-2</v>
      </c>
      <c r="AD92" s="4"/>
      <c r="AE92" s="4">
        <f t="shared" si="90"/>
        <v>1.0969192435726138E-6</v>
      </c>
      <c r="AF92" s="101">
        <f t="shared" si="91"/>
        <v>4.1636396944395693E-2</v>
      </c>
      <c r="AG92" s="159"/>
      <c r="AH92" s="101">
        <f t="shared" si="92"/>
        <v>4.0589057819005729E-2</v>
      </c>
      <c r="AI92" s="101">
        <f t="shared" si="93"/>
        <v>1.3323500543821547</v>
      </c>
      <c r="AJ92" s="101">
        <f t="shared" si="94"/>
        <v>0.3134740181815453</v>
      </c>
      <c r="AK92" s="101">
        <f t="shared" si="95"/>
        <v>0.51205709191341497</v>
      </c>
      <c r="AL92" s="101">
        <f t="shared" si="96"/>
        <v>-2.1465025931592283</v>
      </c>
      <c r="AM92" s="101">
        <f t="shared" si="97"/>
        <v>-1.8412167582785528</v>
      </c>
      <c r="AN92" s="4">
        <f t="shared" si="100"/>
        <v>9.9468188883240281</v>
      </c>
      <c r="AO92" s="4">
        <f t="shared" si="100"/>
        <v>9.9431265175096826</v>
      </c>
      <c r="AP92" s="4">
        <f t="shared" si="100"/>
        <v>9.9361770104926528</v>
      </c>
      <c r="AQ92" s="4">
        <f t="shared" si="100"/>
        <v>9.9231698797279044</v>
      </c>
      <c r="AR92" s="4">
        <f t="shared" si="100"/>
        <v>9.8990675061124751</v>
      </c>
      <c r="AS92" s="4">
        <f t="shared" si="100"/>
        <v>9.8551666639795918</v>
      </c>
      <c r="AT92" s="4">
        <f t="shared" si="100"/>
        <v>9.7773465063412015</v>
      </c>
      <c r="AU92" s="4">
        <f t="shared" si="98"/>
        <v>9.6443697047486854</v>
      </c>
      <c r="AW92" s="101">
        <v>8000</v>
      </c>
      <c r="AX92" s="101">
        <f t="shared" si="65"/>
        <v>-2.805024741100294E-2</v>
      </c>
      <c r="AY92" s="101">
        <f t="shared" si="66"/>
        <v>-6.5288386326243369E-2</v>
      </c>
      <c r="AZ92" s="101">
        <f t="shared" si="67"/>
        <v>3.7238138915240429E-2</v>
      </c>
      <c r="BA92" s="101">
        <f t="shared" si="68"/>
        <v>1.2551136413675821</v>
      </c>
      <c r="BB92" s="101">
        <f t="shared" si="69"/>
        <v>0.17340043246911965</v>
      </c>
      <c r="BC92" s="101">
        <f t="shared" si="70"/>
        <v>-2.0019347087005746</v>
      </c>
      <c r="BD92" s="101">
        <f t="shared" si="71"/>
        <v>-1.5607264160481458</v>
      </c>
      <c r="BE92" s="101">
        <f t="shared" si="76"/>
        <v>10.035317494120761</v>
      </c>
      <c r="BF92" s="101">
        <f t="shared" si="76"/>
        <v>10.031926701245986</v>
      </c>
      <c r="BG92" s="101">
        <f t="shared" si="76"/>
        <v>10.025179217535507</v>
      </c>
      <c r="BH92" s="101">
        <f t="shared" si="74"/>
        <v>10.011843718950058</v>
      </c>
      <c r="BI92" s="101">
        <f t="shared" si="74"/>
        <v>9.9858277928850097</v>
      </c>
      <c r="BJ92" s="101">
        <f t="shared" si="74"/>
        <v>9.9362464344073089</v>
      </c>
      <c r="BK92" s="101">
        <f t="shared" si="74"/>
        <v>9.8453014553406391</v>
      </c>
      <c r="BL92" s="101">
        <f t="shared" si="72"/>
        <v>9.6870340225751832</v>
      </c>
    </row>
    <row r="93" spans="1:64" ht="12.95" customHeight="1">
      <c r="A93" s="44" t="s">
        <v>116</v>
      </c>
      <c r="B93" s="46"/>
      <c r="C93" s="44">
        <v>54201.450199999999</v>
      </c>
      <c r="D93" s="44">
        <v>1.6000000000000001E-3</v>
      </c>
      <c r="E93" s="101">
        <f t="shared" si="81"/>
        <v>7541.941077745073</v>
      </c>
      <c r="F93" s="101">
        <f t="shared" si="82"/>
        <v>7542</v>
      </c>
      <c r="G93" s="101">
        <f t="shared" si="77"/>
        <v>-2.2188000002643093E-2</v>
      </c>
      <c r="J93" s="101">
        <f>G93</f>
        <v>-2.2188000002643093E-2</v>
      </c>
      <c r="O93" s="101">
        <f t="shared" ca="1" si="99"/>
        <v>-5.7123419591464095E-2</v>
      </c>
      <c r="P93" s="101">
        <f t="shared" si="83"/>
        <v>-6.4095030642313755E-2</v>
      </c>
      <c r="Q93" s="158">
        <f t="shared" si="84"/>
        <v>39182.950199999999</v>
      </c>
      <c r="R93" s="101">
        <f t="shared" si="78"/>
        <v>1.7561992170342957E-3</v>
      </c>
      <c r="S93" s="129">
        <v>0.6</v>
      </c>
      <c r="T93" s="101">
        <f t="shared" si="85"/>
        <v>1.0537195302205773E-3</v>
      </c>
      <c r="Z93" s="101">
        <f t="shared" si="86"/>
        <v>7542</v>
      </c>
      <c r="AA93" s="4">
        <f t="shared" si="87"/>
        <v>-2.3555477255989908E-2</v>
      </c>
      <c r="AB93" s="4">
        <f t="shared" si="88"/>
        <v>-6.2727553388966933E-2</v>
      </c>
      <c r="AC93" s="4">
        <f t="shared" si="89"/>
        <v>4.1907030639670662E-2</v>
      </c>
      <c r="AD93" s="4"/>
      <c r="AE93" s="4">
        <f t="shared" si="90"/>
        <v>1.121996423052569E-6</v>
      </c>
      <c r="AF93" s="101">
        <f t="shared" si="91"/>
        <v>4.1907030639670662E-2</v>
      </c>
      <c r="AG93" s="159"/>
      <c r="AH93" s="101">
        <f t="shared" si="92"/>
        <v>4.0539553386323847E-2</v>
      </c>
      <c r="AI93" s="101">
        <f t="shared" si="93"/>
        <v>1.3311699432597819</v>
      </c>
      <c r="AJ93" s="101">
        <f t="shared" si="94"/>
        <v>0.31128633540191852</v>
      </c>
      <c r="AK93" s="101">
        <f t="shared" si="95"/>
        <v>0.5128211118001651</v>
      </c>
      <c r="AL93" s="101">
        <f t="shared" si="96"/>
        <v>-2.1441996646814081</v>
      </c>
      <c r="AM93" s="101">
        <f t="shared" si="97"/>
        <v>-1.836172431354425</v>
      </c>
      <c r="AN93" s="4">
        <f t="shared" si="100"/>
        <v>9.9481885278868099</v>
      </c>
      <c r="AO93" s="4">
        <f t="shared" si="100"/>
        <v>9.9444987799097397</v>
      </c>
      <c r="AP93" s="4">
        <f t="shared" si="100"/>
        <v>9.9375488078745047</v>
      </c>
      <c r="AQ93" s="4">
        <f t="shared" si="100"/>
        <v>9.9245309633878627</v>
      </c>
      <c r="AR93" s="4">
        <f t="shared" si="100"/>
        <v>9.9003915790222798</v>
      </c>
      <c r="AS93" s="4">
        <f t="shared" si="100"/>
        <v>9.8563959783055903</v>
      </c>
      <c r="AT93" s="4">
        <f t="shared" si="100"/>
        <v>9.7783713943002368</v>
      </c>
      <c r="AU93" s="4">
        <f t="shared" si="98"/>
        <v>9.6450119632966107</v>
      </c>
      <c r="AW93" s="101">
        <v>8200</v>
      </c>
      <c r="AX93" s="101">
        <f t="shared" si="65"/>
        <v>-3.0024566688022725E-2</v>
      </c>
      <c r="AY93" s="101">
        <f t="shared" si="66"/>
        <v>-6.5793547439259109E-2</v>
      </c>
      <c r="AZ93" s="101">
        <f t="shared" si="67"/>
        <v>3.5768980751236384E-2</v>
      </c>
      <c r="BA93" s="101">
        <f t="shared" si="68"/>
        <v>1.223033528915159</v>
      </c>
      <c r="BB93" s="101">
        <f t="shared" si="69"/>
        <v>0.11688864575007504</v>
      </c>
      <c r="BC93" s="101">
        <f t="shared" si="70"/>
        <v>-1.9448098147627868</v>
      </c>
      <c r="BD93" s="101">
        <f t="shared" si="71"/>
        <v>-1.4667532439869431</v>
      </c>
      <c r="BE93" s="101">
        <f t="shared" si="76"/>
        <v>10.071833360130244</v>
      </c>
      <c r="BF93" s="101">
        <f t="shared" si="76"/>
        <v>10.068635953202826</v>
      </c>
      <c r="BG93" s="101">
        <f t="shared" si="76"/>
        <v>10.062103022785633</v>
      </c>
      <c r="BH93" s="101">
        <f t="shared" si="74"/>
        <v>10.048851953910342</v>
      </c>
      <c r="BI93" s="101">
        <f t="shared" si="74"/>
        <v>10.022352869117023</v>
      </c>
      <c r="BJ93" s="101">
        <f t="shared" si="74"/>
        <v>9.9707285992313093</v>
      </c>
      <c r="BK93" s="101">
        <f t="shared" si="74"/>
        <v>9.8744434746275598</v>
      </c>
      <c r="BL93" s="101">
        <f t="shared" si="72"/>
        <v>9.7053842668016337</v>
      </c>
    </row>
    <row r="94" spans="1:64" ht="12.95" customHeight="1">
      <c r="A94" s="44" t="s">
        <v>116</v>
      </c>
      <c r="B94" s="46"/>
      <c r="C94" s="44">
        <v>54201.634299999998</v>
      </c>
      <c r="D94" s="44">
        <v>1.6999999999999999E-3</v>
      </c>
      <c r="E94" s="101">
        <f t="shared" si="81"/>
        <v>7542.4299720631661</v>
      </c>
      <c r="F94" s="101">
        <f t="shared" si="82"/>
        <v>7542.5</v>
      </c>
      <c r="G94" s="101">
        <f t="shared" si="77"/>
        <v>-2.6370000006863847E-2</v>
      </c>
      <c r="J94" s="101">
        <f>G94</f>
        <v>-2.6370000006863847E-2</v>
      </c>
      <c r="O94" s="101">
        <f t="shared" ca="1" si="99"/>
        <v>-5.7125428692811439E-2</v>
      </c>
      <c r="P94" s="101">
        <f t="shared" si="83"/>
        <v>-6.4096361165528776E-2</v>
      </c>
      <c r="Q94" s="158">
        <f t="shared" si="84"/>
        <v>39183.134299999998</v>
      </c>
      <c r="R94" s="101">
        <f t="shared" si="78"/>
        <v>1.4232783262740217E-3</v>
      </c>
      <c r="S94" s="129">
        <v>0.6</v>
      </c>
      <c r="T94" s="101">
        <f t="shared" si="85"/>
        <v>8.5396699576441304E-4</v>
      </c>
      <c r="Z94" s="101">
        <f t="shared" si="86"/>
        <v>7542.5</v>
      </c>
      <c r="AA94" s="4">
        <f t="shared" si="87"/>
        <v>-2.3560345145213039E-2</v>
      </c>
      <c r="AB94" s="4">
        <f t="shared" si="88"/>
        <v>-6.6906016027179577E-2</v>
      </c>
      <c r="AC94" s="4">
        <f t="shared" si="89"/>
        <v>3.7726361158664928E-2</v>
      </c>
      <c r="AD94" s="4"/>
      <c r="AE94" s="4">
        <f t="shared" si="90"/>
        <v>4.736496264958812E-6</v>
      </c>
      <c r="AF94" s="101">
        <f t="shared" si="91"/>
        <v>3.7726361158664928E-2</v>
      </c>
      <c r="AG94" s="159"/>
      <c r="AH94" s="101">
        <f t="shared" si="92"/>
        <v>4.0536016020315736E-2</v>
      </c>
      <c r="AI94" s="101">
        <f t="shared" si="93"/>
        <v>1.3310856599305056</v>
      </c>
      <c r="AJ94" s="101">
        <f t="shared" si="94"/>
        <v>0.31113015283787609</v>
      </c>
      <c r="AK94" s="101">
        <f t="shared" si="95"/>
        <v>0.51287553052863244</v>
      </c>
      <c r="AL94" s="101">
        <f t="shared" si="96"/>
        <v>-2.1440353211014287</v>
      </c>
      <c r="AM94" s="101">
        <f t="shared" si="97"/>
        <v>-1.835813269165409</v>
      </c>
      <c r="AN94" s="4">
        <f t="shared" si="100"/>
        <v>9.9482863157185601</v>
      </c>
      <c r="AO94" s="4">
        <f t="shared" si="100"/>
        <v>9.9445967576281706</v>
      </c>
      <c r="AP94" s="4">
        <f t="shared" si="100"/>
        <v>9.9376467567888458</v>
      </c>
      <c r="AQ94" s="4">
        <f t="shared" si="100"/>
        <v>9.9246281539883299</v>
      </c>
      <c r="AR94" s="4">
        <f t="shared" si="100"/>
        <v>9.9004861355285332</v>
      </c>
      <c r="AS94" s="4">
        <f t="shared" si="100"/>
        <v>9.8564837767783295</v>
      </c>
      <c r="AT94" s="4">
        <f t="shared" si="100"/>
        <v>9.7784445984799131</v>
      </c>
      <c r="AU94" s="4">
        <f t="shared" si="98"/>
        <v>9.6450578389071779</v>
      </c>
      <c r="AW94" s="101">
        <v>8400</v>
      </c>
      <c r="AX94" s="101">
        <f t="shared" si="65"/>
        <v>-3.1998232109900222E-2</v>
      </c>
      <c r="AY94" s="101">
        <f t="shared" si="66"/>
        <v>-6.6289009521170034E-2</v>
      </c>
      <c r="AZ94" s="101">
        <f t="shared" si="67"/>
        <v>3.4290777411269811E-2</v>
      </c>
      <c r="BA94" s="101">
        <f t="shared" si="68"/>
        <v>1.1918814071881028</v>
      </c>
      <c r="BB94" s="101">
        <f t="shared" si="69"/>
        <v>6.2845659842261897E-2</v>
      </c>
      <c r="BC94" s="101">
        <f t="shared" si="70"/>
        <v>-1.8905404474940903</v>
      </c>
      <c r="BD94" s="101">
        <f t="shared" si="71"/>
        <v>-1.3844956046524683</v>
      </c>
      <c r="BE94" s="101">
        <f t="shared" si="76"/>
        <v>10.107432583103027</v>
      </c>
      <c r="BF94" s="101">
        <f t="shared" si="76"/>
        <v>10.1044542288535</v>
      </c>
      <c r="BG94" s="101">
        <f t="shared" si="76"/>
        <v>10.098197143663729</v>
      </c>
      <c r="BH94" s="101">
        <f t="shared" si="74"/>
        <v>10.085152334505873</v>
      </c>
      <c r="BI94" s="101">
        <f t="shared" si="74"/>
        <v>10.058370318417879</v>
      </c>
      <c r="BJ94" s="101">
        <f t="shared" si="74"/>
        <v>10.004954590945838</v>
      </c>
      <c r="BK94" s="101">
        <f t="shared" si="74"/>
        <v>9.9035285679574905</v>
      </c>
      <c r="BL94" s="101">
        <f t="shared" si="72"/>
        <v>9.7237345110280842</v>
      </c>
    </row>
    <row r="95" spans="1:64" ht="12.95" customHeight="1">
      <c r="A95" s="47" t="s">
        <v>121</v>
      </c>
      <c r="B95" s="46" t="s">
        <v>97</v>
      </c>
      <c r="C95" s="47">
        <v>54224.415399999998</v>
      </c>
      <c r="D95" s="47">
        <v>2.0000000000000001E-4</v>
      </c>
      <c r="E95" s="101">
        <f t="shared" si="81"/>
        <v>7602.9272580490815</v>
      </c>
      <c r="F95" s="101">
        <f t="shared" si="82"/>
        <v>7603</v>
      </c>
      <c r="G95" s="101">
        <f t="shared" si="77"/>
        <v>-2.7392000003601424E-2</v>
      </c>
      <c r="K95" s="101">
        <f>G95</f>
        <v>-2.7392000003601424E-2</v>
      </c>
      <c r="O95" s="101">
        <f t="shared" ca="1" si="99"/>
        <v>-5.7368529955840672E-2</v>
      </c>
      <c r="P95" s="101">
        <f t="shared" si="83"/>
        <v>-6.4256907046117959E-2</v>
      </c>
      <c r="Q95" s="158">
        <f t="shared" si="84"/>
        <v>39205.915399999998</v>
      </c>
      <c r="R95" s="101">
        <f t="shared" si="78"/>
        <v>1.3590213712533852E-3</v>
      </c>
      <c r="S95" s="129">
        <v>1</v>
      </c>
      <c r="T95" s="101">
        <f t="shared" si="85"/>
        <v>1.3590213712533852E-3</v>
      </c>
      <c r="Z95" s="101">
        <f t="shared" si="86"/>
        <v>7603</v>
      </c>
      <c r="AA95" s="4">
        <f t="shared" si="87"/>
        <v>-2.4150190035929692E-2</v>
      </c>
      <c r="AB95" s="4">
        <f t="shared" si="88"/>
        <v>-6.7498717013789691E-2</v>
      </c>
      <c r="AC95" s="4">
        <f t="shared" si="89"/>
        <v>3.6864907042516534E-2</v>
      </c>
      <c r="AD95" s="4"/>
      <c r="AE95" s="4">
        <f t="shared" si="90"/>
        <v>1.05093318664958E-5</v>
      </c>
      <c r="AF95" s="101">
        <f t="shared" si="91"/>
        <v>3.6864907042516534E-2</v>
      </c>
      <c r="AG95" s="159"/>
      <c r="AH95" s="101">
        <f t="shared" si="92"/>
        <v>4.0106717010188267E-2</v>
      </c>
      <c r="AI95" s="101">
        <f t="shared" si="93"/>
        <v>1.3208991798332466</v>
      </c>
      <c r="AJ95" s="101">
        <f t="shared" si="94"/>
        <v>0.29231332120951575</v>
      </c>
      <c r="AK95" s="101">
        <f t="shared" si="95"/>
        <v>0.51930986935450618</v>
      </c>
      <c r="AL95" s="101">
        <f t="shared" si="96"/>
        <v>-2.1242982672416164</v>
      </c>
      <c r="AM95" s="101">
        <f t="shared" si="97"/>
        <v>-1.793451808329996</v>
      </c>
      <c r="AN95" s="4">
        <f t="shared" si="100"/>
        <v>9.9600757178669657</v>
      </c>
      <c r="AO95" s="4">
        <f t="shared" si="100"/>
        <v>9.9564115949246617</v>
      </c>
      <c r="AP95" s="4">
        <f t="shared" si="100"/>
        <v>9.9494624090053172</v>
      </c>
      <c r="AQ95" s="4">
        <f t="shared" si="100"/>
        <v>9.9363588687181128</v>
      </c>
      <c r="AR95" s="4">
        <f t="shared" si="100"/>
        <v>9.9119075208966301</v>
      </c>
      <c r="AS95" s="4">
        <f t="shared" si="100"/>
        <v>9.8670977706783365</v>
      </c>
      <c r="AT95" s="4">
        <f t="shared" si="100"/>
        <v>9.7873002152361277</v>
      </c>
      <c r="AU95" s="4">
        <f t="shared" si="98"/>
        <v>9.6506087877856785</v>
      </c>
      <c r="AW95" s="101">
        <v>8600</v>
      </c>
      <c r="AX95" s="101">
        <f t="shared" si="65"/>
        <v>-3.3966735734085866E-2</v>
      </c>
      <c r="AY95" s="101">
        <f t="shared" si="66"/>
        <v>-6.6774772571976101E-2</v>
      </c>
      <c r="AZ95" s="101">
        <f t="shared" si="67"/>
        <v>3.2808036837890235E-2</v>
      </c>
      <c r="BA95" s="101">
        <f t="shared" si="68"/>
        <v>1.1617612758563294</v>
      </c>
      <c r="BB95" s="101">
        <f t="shared" si="69"/>
        <v>1.1329493326138829E-2</v>
      </c>
      <c r="BC95" s="101">
        <f t="shared" si="70"/>
        <v>-1.8389830807022454</v>
      </c>
      <c r="BD95" s="101">
        <f t="shared" si="71"/>
        <v>-1.3118792432079307</v>
      </c>
      <c r="BE95" s="101">
        <f t="shared" si="76"/>
        <v>10.142133525814556</v>
      </c>
      <c r="BF95" s="101">
        <f t="shared" si="76"/>
        <v>10.139391531433638</v>
      </c>
      <c r="BG95" s="101">
        <f t="shared" si="76"/>
        <v>10.13346021550684</v>
      </c>
      <c r="BH95" s="101">
        <f t="shared" si="74"/>
        <v>10.120731743726999</v>
      </c>
      <c r="BI95" s="101">
        <f t="shared" si="74"/>
        <v>10.09386102775087</v>
      </c>
      <c r="BJ95" s="101">
        <f t="shared" si="74"/>
        <v>10.038910409392393</v>
      </c>
      <c r="BK95" s="101">
        <f t="shared" si="74"/>
        <v>9.9325531206704181</v>
      </c>
      <c r="BL95" s="101">
        <f t="shared" si="72"/>
        <v>9.7420847552545347</v>
      </c>
    </row>
    <row r="96" spans="1:64" ht="12.95" customHeight="1">
      <c r="A96" s="44" t="s">
        <v>122</v>
      </c>
      <c r="B96" s="45" t="s">
        <v>97</v>
      </c>
      <c r="C96" s="44">
        <v>54245.50477</v>
      </c>
      <c r="D96" s="44">
        <v>2.0000000000000001E-4</v>
      </c>
      <c r="E96" s="101">
        <f t="shared" si="81"/>
        <v>7658.9320009347566</v>
      </c>
      <c r="F96" s="101">
        <f t="shared" si="82"/>
        <v>7659</v>
      </c>
      <c r="G96" s="101">
        <f t="shared" si="77"/>
        <v>-2.5606000002881046E-2</v>
      </c>
      <c r="K96" s="101">
        <f>G96</f>
        <v>-2.5606000002881046E-2</v>
      </c>
      <c r="O96" s="101">
        <f t="shared" ca="1" si="99"/>
        <v>-5.759354930674377E-2</v>
      </c>
      <c r="P96" s="101">
        <f t="shared" si="83"/>
        <v>-6.4404720541585816E-2</v>
      </c>
      <c r="Q96" s="158">
        <f t="shared" si="84"/>
        <v>39227.00477</v>
      </c>
      <c r="R96" s="101">
        <f t="shared" si="78"/>
        <v>1.5053407154405113E-3</v>
      </c>
      <c r="S96" s="129">
        <v>1</v>
      </c>
      <c r="T96" s="101">
        <f t="shared" si="85"/>
        <v>1.5053407154405113E-3</v>
      </c>
      <c r="Z96" s="101">
        <f t="shared" si="86"/>
        <v>7659</v>
      </c>
      <c r="AA96" s="4">
        <f t="shared" si="87"/>
        <v>-2.4697521387418354E-2</v>
      </c>
      <c r="AB96" s="4">
        <f t="shared" si="88"/>
        <v>-6.5313199157048502E-2</v>
      </c>
      <c r="AC96" s="4">
        <f t="shared" si="89"/>
        <v>3.879872053870477E-2</v>
      </c>
      <c r="AD96" s="4"/>
      <c r="AE96" s="4">
        <f t="shared" si="90"/>
        <v>8.2533339475300982E-7</v>
      </c>
      <c r="AF96" s="101">
        <f t="shared" si="91"/>
        <v>3.879872053870477E-2</v>
      </c>
      <c r="AG96" s="159"/>
      <c r="AH96" s="101">
        <f t="shared" si="92"/>
        <v>3.9707199154167462E-2</v>
      </c>
      <c r="AI96" s="101">
        <f t="shared" si="93"/>
        <v>1.311496066254243</v>
      </c>
      <c r="AJ96" s="101">
        <f t="shared" si="94"/>
        <v>0.27504566191658436</v>
      </c>
      <c r="AK96" s="101">
        <f t="shared" si="95"/>
        <v>0.52500402354151232</v>
      </c>
      <c r="AL96" s="101">
        <f t="shared" si="96"/>
        <v>-2.1062905407534007</v>
      </c>
      <c r="AM96" s="101">
        <f t="shared" si="97"/>
        <v>-1.7560896095219158</v>
      </c>
      <c r="AN96" s="4">
        <f t="shared" si="100"/>
        <v>9.970912207974699</v>
      </c>
      <c r="AO96" s="4">
        <f t="shared" si="100"/>
        <v>9.967275845318019</v>
      </c>
      <c r="AP96" s="4">
        <f t="shared" si="100"/>
        <v>9.9603348856895924</v>
      </c>
      <c r="AQ96" s="4">
        <f t="shared" si="100"/>
        <v>9.9471647023421763</v>
      </c>
      <c r="AR96" s="4">
        <f t="shared" si="100"/>
        <v>9.922443686816651</v>
      </c>
      <c r="AS96" s="4">
        <f t="shared" si="100"/>
        <v>9.8769050380654075</v>
      </c>
      <c r="AT96" s="4">
        <f t="shared" si="100"/>
        <v>9.7954933984035453</v>
      </c>
      <c r="AU96" s="4">
        <f t="shared" si="98"/>
        <v>9.6557468561690847</v>
      </c>
      <c r="AW96" s="101">
        <v>8800</v>
      </c>
      <c r="AX96" s="101">
        <f t="shared" si="65"/>
        <v>-3.592617810304706E-2</v>
      </c>
      <c r="AY96" s="101">
        <f t="shared" si="66"/>
        <v>-6.7250836591677313E-2</v>
      </c>
      <c r="AZ96" s="101">
        <f t="shared" si="67"/>
        <v>3.1324658488630253E-2</v>
      </c>
      <c r="BA96" s="101">
        <f t="shared" si="68"/>
        <v>1.1327391681336361</v>
      </c>
      <c r="BB96" s="101">
        <f t="shared" si="69"/>
        <v>-3.7655200664688894E-2</v>
      </c>
      <c r="BC96" s="101">
        <f t="shared" si="70"/>
        <v>-1.7899892400037618</v>
      </c>
      <c r="BD96" s="101">
        <f t="shared" si="71"/>
        <v>-1.2472853892262323</v>
      </c>
      <c r="BE96" s="101">
        <f t="shared" si="76"/>
        <v>10.175959255473058</v>
      </c>
      <c r="BF96" s="101">
        <f t="shared" si="76"/>
        <v>10.173463220333524</v>
      </c>
      <c r="BG96" s="101">
        <f t="shared" si="76"/>
        <v>10.167896265533916</v>
      </c>
      <c r="BH96" s="101">
        <f t="shared" si="74"/>
        <v>10.155581359383593</v>
      </c>
      <c r="BI96" s="101">
        <f t="shared" si="74"/>
        <v>10.128808101685118</v>
      </c>
      <c r="BJ96" s="101">
        <f t="shared" si="74"/>
        <v>10.072582546533326</v>
      </c>
      <c r="BK96" s="101">
        <f t="shared" si="74"/>
        <v>9.9615135384916869</v>
      </c>
      <c r="BL96" s="101">
        <f t="shared" si="72"/>
        <v>9.7604349994809851</v>
      </c>
    </row>
    <row r="97" spans="1:64" ht="12.95" customHeight="1">
      <c r="A97" s="48" t="s">
        <v>259</v>
      </c>
      <c r="B97" s="45" t="s">
        <v>97</v>
      </c>
      <c r="C97" s="44">
        <v>54245.504800000002</v>
      </c>
      <c r="D97" s="44"/>
      <c r="E97" s="101">
        <f t="shared" si="81"/>
        <v>7658.9320806024971</v>
      </c>
      <c r="F97" s="101">
        <f t="shared" si="82"/>
        <v>7659</v>
      </c>
      <c r="G97" s="101">
        <f t="shared" si="77"/>
        <v>-2.5576000000000931E-2</v>
      </c>
      <c r="K97" s="101">
        <f>G97</f>
        <v>-2.5576000000000931E-2</v>
      </c>
      <c r="O97" s="101">
        <f t="shared" ca="1" si="99"/>
        <v>-5.759354930674377E-2</v>
      </c>
      <c r="P97" s="101">
        <f t="shared" si="83"/>
        <v>-6.4404720541585816E-2</v>
      </c>
      <c r="Q97" s="158">
        <f t="shared" si="84"/>
        <v>39227.004800000002</v>
      </c>
      <c r="R97" s="101">
        <f t="shared" si="78"/>
        <v>1.5076695388964961E-3</v>
      </c>
      <c r="S97" s="129">
        <v>1</v>
      </c>
      <c r="T97" s="101">
        <f t="shared" si="85"/>
        <v>1.5076695388964961E-3</v>
      </c>
      <c r="Z97" s="101">
        <f t="shared" si="86"/>
        <v>7659</v>
      </c>
      <c r="AA97" s="4">
        <f t="shared" si="87"/>
        <v>-2.4697521387418354E-2</v>
      </c>
      <c r="AB97" s="4">
        <f t="shared" si="88"/>
        <v>-6.5283199154168386E-2</v>
      </c>
      <c r="AC97" s="4">
        <f t="shared" si="89"/>
        <v>3.8828720541584885E-2</v>
      </c>
      <c r="AD97" s="4"/>
      <c r="AE97" s="4">
        <f t="shared" si="90"/>
        <v>7.7172467276500923E-7</v>
      </c>
      <c r="AF97" s="101">
        <f t="shared" si="91"/>
        <v>3.8828720541584885E-2</v>
      </c>
      <c r="AG97" s="159"/>
      <c r="AH97" s="101">
        <f t="shared" si="92"/>
        <v>3.9707199154167462E-2</v>
      </c>
      <c r="AI97" s="101">
        <f t="shared" si="93"/>
        <v>1.311496066254243</v>
      </c>
      <c r="AJ97" s="101">
        <f t="shared" si="94"/>
        <v>0.27504566191658436</v>
      </c>
      <c r="AK97" s="101">
        <f t="shared" si="95"/>
        <v>0.52500402354151232</v>
      </c>
      <c r="AL97" s="101">
        <f t="shared" si="96"/>
        <v>-2.1062905407534007</v>
      </c>
      <c r="AM97" s="101">
        <f t="shared" si="97"/>
        <v>-1.7560896095219158</v>
      </c>
      <c r="AN97" s="4">
        <f t="shared" si="100"/>
        <v>9.970912207974699</v>
      </c>
      <c r="AO97" s="4">
        <f t="shared" si="100"/>
        <v>9.967275845318019</v>
      </c>
      <c r="AP97" s="4">
        <f t="shared" si="100"/>
        <v>9.9603348856895924</v>
      </c>
      <c r="AQ97" s="4">
        <f t="shared" si="100"/>
        <v>9.9471647023421763</v>
      </c>
      <c r="AR97" s="4">
        <f t="shared" si="100"/>
        <v>9.922443686816651</v>
      </c>
      <c r="AS97" s="4">
        <f t="shared" si="100"/>
        <v>9.8769050380654075</v>
      </c>
      <c r="AT97" s="4">
        <f t="shared" si="100"/>
        <v>9.7954933984035453</v>
      </c>
      <c r="AU97" s="4">
        <f t="shared" si="98"/>
        <v>9.6557468561690847</v>
      </c>
      <c r="AW97" s="101">
        <v>9000</v>
      </c>
      <c r="AX97" s="101">
        <f t="shared" si="65"/>
        <v>-3.7873223837112266E-2</v>
      </c>
      <c r="AY97" s="101">
        <f t="shared" si="66"/>
        <v>-6.7717201580273667E-2</v>
      </c>
      <c r="AZ97" s="101">
        <f t="shared" si="67"/>
        <v>2.9843977743161398E-2</v>
      </c>
      <c r="BA97" s="101">
        <f t="shared" si="68"/>
        <v>1.1048505475804522</v>
      </c>
      <c r="BB97" s="101">
        <f t="shared" si="69"/>
        <v>-8.4144334504720142E-2</v>
      </c>
      <c r="BC97" s="101">
        <f t="shared" si="70"/>
        <v>-1.7434093986962989</v>
      </c>
      <c r="BD97" s="101">
        <f t="shared" si="71"/>
        <v>-1.1894329586466801</v>
      </c>
      <c r="BE97" s="101">
        <f t="shared" si="76"/>
        <v>10.208936436042562</v>
      </c>
      <c r="BF97" s="101">
        <f t="shared" si="76"/>
        <v>10.206689091259886</v>
      </c>
      <c r="BG97" s="101">
        <f t="shared" si="76"/>
        <v>10.201514128841245</v>
      </c>
      <c r="BH97" s="101">
        <f t="shared" si="74"/>
        <v>10.189696449741204</v>
      </c>
      <c r="BI97" s="101">
        <f t="shared" si="74"/>
        <v>10.16319687546801</v>
      </c>
      <c r="BJ97" s="101">
        <f t="shared" si="74"/>
        <v>10.105958007605043</v>
      </c>
      <c r="BK97" s="101">
        <f t="shared" si="74"/>
        <v>9.9904062487422749</v>
      </c>
      <c r="BL97" s="101">
        <f t="shared" si="72"/>
        <v>9.7787852437074356</v>
      </c>
    </row>
    <row r="98" spans="1:64" ht="12.95" customHeight="1">
      <c r="A98" s="44" t="s">
        <v>122</v>
      </c>
      <c r="B98" s="45" t="s">
        <v>97</v>
      </c>
      <c r="C98" s="44">
        <v>54245.505069999999</v>
      </c>
      <c r="D98" s="44">
        <v>2.0000000000000001E-4</v>
      </c>
      <c r="E98" s="101">
        <f t="shared" si="81"/>
        <v>7658.9327976120803</v>
      </c>
      <c r="F98" s="101">
        <f t="shared" si="82"/>
        <v>7659</v>
      </c>
      <c r="G98" s="101">
        <f t="shared" si="77"/>
        <v>-2.5306000003183726E-2</v>
      </c>
      <c r="K98" s="101">
        <f>G98</f>
        <v>-2.5306000003183726E-2</v>
      </c>
      <c r="O98" s="101">
        <f t="shared" ca="1" si="99"/>
        <v>-5.759354930674377E-2</v>
      </c>
      <c r="P98" s="101">
        <f t="shared" si="83"/>
        <v>-6.4404720541585816E-2</v>
      </c>
      <c r="Q98" s="158">
        <f t="shared" si="84"/>
        <v>39227.005069999999</v>
      </c>
      <c r="R98" s="101">
        <f t="shared" si="78"/>
        <v>1.5287099477400655E-3</v>
      </c>
      <c r="S98" s="129">
        <v>1</v>
      </c>
      <c r="T98" s="101">
        <f t="shared" si="85"/>
        <v>1.5287099477400655E-3</v>
      </c>
      <c r="Z98" s="101">
        <f t="shared" si="86"/>
        <v>7659</v>
      </c>
      <c r="AA98" s="4">
        <f t="shared" si="87"/>
        <v>-2.4697521387418354E-2</v>
      </c>
      <c r="AB98" s="4">
        <f t="shared" si="88"/>
        <v>-6.5013199157351181E-2</v>
      </c>
      <c r="AC98" s="4">
        <f t="shared" si="89"/>
        <v>3.909872053840209E-2</v>
      </c>
      <c r="AD98" s="4"/>
      <c r="AE98" s="4">
        <f t="shared" si="90"/>
        <v>3.7024622584374301E-7</v>
      </c>
      <c r="AF98" s="101">
        <f t="shared" si="91"/>
        <v>3.909872053840209E-2</v>
      </c>
      <c r="AG98" s="159"/>
      <c r="AH98" s="101">
        <f t="shared" si="92"/>
        <v>3.9707199154167462E-2</v>
      </c>
      <c r="AI98" s="101">
        <f t="shared" si="93"/>
        <v>1.311496066254243</v>
      </c>
      <c r="AJ98" s="101">
        <f t="shared" si="94"/>
        <v>0.27504566191658436</v>
      </c>
      <c r="AK98" s="101">
        <f t="shared" si="95"/>
        <v>0.52500402354151232</v>
      </c>
      <c r="AL98" s="101">
        <f t="shared" si="96"/>
        <v>-2.1062905407534007</v>
      </c>
      <c r="AM98" s="101">
        <f t="shared" si="97"/>
        <v>-1.7560896095219158</v>
      </c>
      <c r="AN98" s="4">
        <f t="shared" si="100"/>
        <v>9.970912207974699</v>
      </c>
      <c r="AO98" s="4">
        <f t="shared" si="100"/>
        <v>9.967275845318019</v>
      </c>
      <c r="AP98" s="4">
        <f t="shared" si="100"/>
        <v>9.9603348856895924</v>
      </c>
      <c r="AQ98" s="4">
        <f t="shared" si="100"/>
        <v>9.9471647023421763</v>
      </c>
      <c r="AR98" s="4">
        <f t="shared" si="100"/>
        <v>9.922443686816651</v>
      </c>
      <c r="AS98" s="4">
        <f t="shared" si="100"/>
        <v>9.8769050380654075</v>
      </c>
      <c r="AT98" s="4">
        <f t="shared" si="100"/>
        <v>9.7954933984035453</v>
      </c>
      <c r="AU98" s="4">
        <f t="shared" si="98"/>
        <v>9.6557468561690847</v>
      </c>
      <c r="AW98" s="101">
        <v>9200</v>
      </c>
      <c r="AX98" s="101">
        <f t="shared" si="65"/>
        <v>-3.9805050344928108E-2</v>
      </c>
      <c r="AY98" s="101">
        <f t="shared" si="66"/>
        <v>-6.8173867537765193E-2</v>
      </c>
      <c r="AZ98" s="101">
        <f t="shared" si="67"/>
        <v>2.8368817192837084E-2</v>
      </c>
      <c r="BA98" s="101">
        <f t="shared" si="68"/>
        <v>1.0781068593191014</v>
      </c>
      <c r="BB98" s="101">
        <f t="shared" si="69"/>
        <v>-0.12820354675852585</v>
      </c>
      <c r="BC98" s="101">
        <f t="shared" si="70"/>
        <v>-1.6990959795555749</v>
      </c>
      <c r="BD98" s="101">
        <f t="shared" si="71"/>
        <v>-1.1372955211469604</v>
      </c>
      <c r="BE98" s="101">
        <f t="shared" si="76"/>
        <v>10.241094329713757</v>
      </c>
      <c r="BF98" s="101">
        <f t="shared" si="76"/>
        <v>10.239092496511043</v>
      </c>
      <c r="BG98" s="101">
        <f t="shared" si="76"/>
        <v>10.234326846320208</v>
      </c>
      <c r="BH98" s="101">
        <f t="shared" si="74"/>
        <v>10.223076134175766</v>
      </c>
      <c r="BI98" s="101">
        <f t="shared" si="74"/>
        <v>10.197014912612456</v>
      </c>
      <c r="BJ98" s="101">
        <f t="shared" si="74"/>
        <v>10.139024330806821</v>
      </c>
      <c r="BK98" s="101">
        <f t="shared" si="74"/>
        <v>10.019227701541785</v>
      </c>
      <c r="BL98" s="101">
        <f t="shared" si="72"/>
        <v>9.7971354879338861</v>
      </c>
    </row>
    <row r="99" spans="1:64" ht="12.95" customHeight="1">
      <c r="A99" s="48" t="s">
        <v>259</v>
      </c>
      <c r="B99" s="45" t="s">
        <v>97</v>
      </c>
      <c r="C99" s="44">
        <v>54245.505100000002</v>
      </c>
      <c r="D99" s="44"/>
      <c r="E99" s="101">
        <f t="shared" si="81"/>
        <v>7658.9328772798208</v>
      </c>
      <c r="F99" s="101">
        <f t="shared" si="82"/>
        <v>7659</v>
      </c>
      <c r="G99" s="101">
        <f t="shared" si="77"/>
        <v>-2.5276000000303611E-2</v>
      </c>
      <c r="K99" s="101">
        <f>G99</f>
        <v>-2.5276000000303611E-2</v>
      </c>
      <c r="O99" s="101">
        <f t="shared" ca="1" si="99"/>
        <v>-5.759354930674377E-2</v>
      </c>
      <c r="P99" s="101">
        <f t="shared" si="83"/>
        <v>-6.4404720541585816E-2</v>
      </c>
      <c r="Q99" s="158">
        <f t="shared" si="84"/>
        <v>39227.005100000002</v>
      </c>
      <c r="R99" s="101">
        <f t="shared" si="78"/>
        <v>1.53105677119776E-3</v>
      </c>
      <c r="S99" s="129">
        <v>1</v>
      </c>
      <c r="T99" s="101">
        <f t="shared" si="85"/>
        <v>1.53105677119776E-3</v>
      </c>
      <c r="Z99" s="101">
        <f t="shared" si="86"/>
        <v>7659</v>
      </c>
      <c r="AA99" s="4">
        <f t="shared" si="87"/>
        <v>-2.4697521387418354E-2</v>
      </c>
      <c r="AB99" s="4">
        <f t="shared" si="88"/>
        <v>-6.4983199154471066E-2</v>
      </c>
      <c r="AC99" s="4">
        <f t="shared" si="89"/>
        <v>3.9128720541282205E-2</v>
      </c>
      <c r="AD99" s="4"/>
      <c r="AE99" s="4">
        <f t="shared" si="90"/>
        <v>3.3463750556565076E-7</v>
      </c>
      <c r="AF99" s="101">
        <f t="shared" si="91"/>
        <v>3.9128720541282205E-2</v>
      </c>
      <c r="AG99" s="159"/>
      <c r="AH99" s="101">
        <f t="shared" si="92"/>
        <v>3.9707199154167462E-2</v>
      </c>
      <c r="AI99" s="101">
        <f t="shared" si="93"/>
        <v>1.311496066254243</v>
      </c>
      <c r="AJ99" s="101">
        <f t="shared" si="94"/>
        <v>0.27504566191658436</v>
      </c>
      <c r="AK99" s="101">
        <f t="shared" si="95"/>
        <v>0.52500402354151232</v>
      </c>
      <c r="AL99" s="101">
        <f t="shared" si="96"/>
        <v>-2.1062905407534007</v>
      </c>
      <c r="AM99" s="101">
        <f t="shared" si="97"/>
        <v>-1.7560896095219158</v>
      </c>
      <c r="AN99" s="4">
        <f t="shared" si="100"/>
        <v>9.970912207974699</v>
      </c>
      <c r="AO99" s="4">
        <f t="shared" si="100"/>
        <v>9.967275845318019</v>
      </c>
      <c r="AP99" s="4">
        <f t="shared" si="100"/>
        <v>9.9603348856895924</v>
      </c>
      <c r="AQ99" s="4">
        <f t="shared" si="100"/>
        <v>9.9471647023421763</v>
      </c>
      <c r="AR99" s="4">
        <f t="shared" si="100"/>
        <v>9.922443686816651</v>
      </c>
      <c r="AS99" s="4">
        <f t="shared" si="100"/>
        <v>9.8769050380654075</v>
      </c>
      <c r="AT99" s="4">
        <f t="shared" si="100"/>
        <v>9.7954933984035453</v>
      </c>
      <c r="AU99" s="4">
        <f t="shared" si="98"/>
        <v>9.6557468561690847</v>
      </c>
      <c r="AW99" s="101">
        <v>9400</v>
      </c>
      <c r="AX99" s="101">
        <f t="shared" si="65"/>
        <v>-4.1719293314983905E-2</v>
      </c>
      <c r="AY99" s="101">
        <f t="shared" si="66"/>
        <v>-6.8620834464151875E-2</v>
      </c>
      <c r="AZ99" s="101">
        <f t="shared" si="67"/>
        <v>2.6901541149167967E-2</v>
      </c>
      <c r="BA99" s="101">
        <f t="shared" si="68"/>
        <v>1.0525011505124593</v>
      </c>
      <c r="BB99" s="101">
        <f t="shared" si="69"/>
        <v>-0.16991928535641188</v>
      </c>
      <c r="BC99" s="101">
        <f t="shared" si="70"/>
        <v>-1.6569055821586363</v>
      </c>
      <c r="BD99" s="101">
        <f t="shared" si="71"/>
        <v>-1.0900416068365946</v>
      </c>
      <c r="BE99" s="101">
        <f t="shared" si="76"/>
        <v>10.272463919924856</v>
      </c>
      <c r="BF99" s="101">
        <f t="shared" si="76"/>
        <v>10.270699524464696</v>
      </c>
      <c r="BG99" s="101">
        <f t="shared" si="76"/>
        <v>10.266351060610214</v>
      </c>
      <c r="BH99" s="101">
        <f t="shared" si="74"/>
        <v>10.255723115440388</v>
      </c>
      <c r="BI99" s="101">
        <f t="shared" si="74"/>
        <v>10.230251987616274</v>
      </c>
      <c r="BJ99" s="101">
        <f t="shared" si="74"/>
        <v>10.171769605482217</v>
      </c>
      <c r="BK99" s="101">
        <f t="shared" si="74"/>
        <v>10.047974371003777</v>
      </c>
      <c r="BL99" s="101">
        <f t="shared" si="72"/>
        <v>9.8154857321603366</v>
      </c>
    </row>
    <row r="100" spans="1:64" ht="12.95" customHeight="1">
      <c r="A100" s="44" t="s">
        <v>116</v>
      </c>
      <c r="B100" s="46"/>
      <c r="C100" s="44">
        <v>54259.438699999999</v>
      </c>
      <c r="D100" s="44">
        <v>8.9999999999999998E-4</v>
      </c>
      <c r="E100" s="101">
        <f t="shared" si="81"/>
        <v>7695.9348211724837</v>
      </c>
      <c r="F100" s="101">
        <f t="shared" si="82"/>
        <v>7696</v>
      </c>
      <c r="G100" s="101">
        <f t="shared" si="77"/>
        <v>-2.4544000007153954E-2</v>
      </c>
      <c r="J100" s="101">
        <f>G100</f>
        <v>-2.4544000007153954E-2</v>
      </c>
      <c r="O100" s="101">
        <f t="shared" ca="1" si="99"/>
        <v>-5.7742222806447599E-2</v>
      </c>
      <c r="P100" s="101">
        <f t="shared" si="83"/>
        <v>-6.4501965850087398E-2</v>
      </c>
      <c r="Q100" s="158">
        <f t="shared" si="84"/>
        <v>39240.938699999999</v>
      </c>
      <c r="R100" s="101">
        <f t="shared" si="78"/>
        <v>1.5966390343050358E-3</v>
      </c>
      <c r="S100" s="129">
        <v>1</v>
      </c>
      <c r="T100" s="101">
        <f t="shared" si="85"/>
        <v>1.5966390343050358E-3</v>
      </c>
      <c r="Z100" s="101">
        <f t="shared" si="86"/>
        <v>7696</v>
      </c>
      <c r="AA100" s="4">
        <f t="shared" si="87"/>
        <v>-2.5059794147438065E-2</v>
      </c>
      <c r="AB100" s="4">
        <f t="shared" si="88"/>
        <v>-6.398617170980328E-2</v>
      </c>
      <c r="AC100" s="4">
        <f t="shared" si="89"/>
        <v>3.9957965842933443E-2</v>
      </c>
      <c r="AD100" s="4"/>
      <c r="AE100" s="4">
        <f t="shared" si="90"/>
        <v>2.6604359515142486E-7</v>
      </c>
      <c r="AF100" s="101">
        <f t="shared" si="91"/>
        <v>3.9957965842933443E-2</v>
      </c>
      <c r="AG100" s="159"/>
      <c r="AH100" s="101">
        <f t="shared" si="92"/>
        <v>3.9442171702649333E-2</v>
      </c>
      <c r="AI100" s="101">
        <f t="shared" si="93"/>
        <v>1.3053000437737263</v>
      </c>
      <c r="AJ100" s="101">
        <f t="shared" si="94"/>
        <v>0.26371941823108763</v>
      </c>
      <c r="AK100" s="101">
        <f t="shared" si="95"/>
        <v>0.52863116376014507</v>
      </c>
      <c r="AL100" s="101">
        <f t="shared" si="96"/>
        <v>-2.0945294470962734</v>
      </c>
      <c r="AM100" s="101">
        <f t="shared" si="97"/>
        <v>-1.7323195282399924</v>
      </c>
      <c r="AN100" s="4">
        <f t="shared" si="100"/>
        <v>9.9780318683589755</v>
      </c>
      <c r="AO100" s="4">
        <f t="shared" si="100"/>
        <v>9.974415980182485</v>
      </c>
      <c r="AP100" s="4">
        <f t="shared" si="100"/>
        <v>9.9674843033970753</v>
      </c>
      <c r="AQ100" s="4">
        <f t="shared" si="100"/>
        <v>9.954276346487525</v>
      </c>
      <c r="AR100" s="4">
        <f t="shared" si="100"/>
        <v>9.9293859659646984</v>
      </c>
      <c r="AS100" s="4">
        <f t="shared" si="100"/>
        <v>9.8833755678861284</v>
      </c>
      <c r="AT100" s="4">
        <f t="shared" si="100"/>
        <v>9.8009047325308654</v>
      </c>
      <c r="AU100" s="4">
        <f t="shared" si="98"/>
        <v>9.6591416513509785</v>
      </c>
      <c r="AW100" s="101">
        <v>9600</v>
      </c>
      <c r="AX100" s="101">
        <f t="shared" si="65"/>
        <v>-4.3613991892193116E-2</v>
      </c>
      <c r="AY100" s="101">
        <f t="shared" si="66"/>
        <v>-6.9058102359433715E-2</v>
      </c>
      <c r="AZ100" s="101">
        <f t="shared" si="67"/>
        <v>2.5444110467240599E-2</v>
      </c>
      <c r="BA100" s="101">
        <f t="shared" si="68"/>
        <v>1.0280127676864155</v>
      </c>
      <c r="BB100" s="101">
        <f t="shared" si="69"/>
        <v>-0.20939165866414117</v>
      </c>
      <c r="BC100" s="101">
        <f t="shared" si="70"/>
        <v>-1.6167005595886155</v>
      </c>
      <c r="BD100" s="101">
        <f t="shared" si="71"/>
        <v>-1.0469910282526258</v>
      </c>
      <c r="BE100" s="101">
        <f t="shared" si="76"/>
        <v>10.303077160319379</v>
      </c>
      <c r="BF100" s="101">
        <f t="shared" si="76"/>
        <v>10.301538251722535</v>
      </c>
      <c r="BG100" s="101">
        <f t="shared" si="76"/>
        <v>10.297606424048753</v>
      </c>
      <c r="BH100" s="101">
        <f t="shared" si="74"/>
        <v>10.2876433901264</v>
      </c>
      <c r="BI100" s="101">
        <f t="shared" si="74"/>
        <v>10.262900054564707</v>
      </c>
      <c r="BJ100" s="101">
        <f t="shared" si="74"/>
        <v>10.204182488755976</v>
      </c>
      <c r="BK100" s="101">
        <f t="shared" si="74"/>
        <v>10.076642756423</v>
      </c>
      <c r="BL100" s="101">
        <f t="shared" si="72"/>
        <v>9.8338359763867871</v>
      </c>
    </row>
    <row r="101" spans="1:64" ht="12.95" customHeight="1">
      <c r="A101" s="47" t="s">
        <v>121</v>
      </c>
      <c r="B101" s="46" t="s">
        <v>100</v>
      </c>
      <c r="C101" s="47">
        <v>54298.411599999999</v>
      </c>
      <c r="D101" s="47">
        <v>2.0000000000000001E-4</v>
      </c>
      <c r="E101" s="101">
        <f t="shared" si="81"/>
        <v>7799.4309068312314</v>
      </c>
      <c r="F101" s="101">
        <f t="shared" si="82"/>
        <v>7799.5</v>
      </c>
      <c r="G101" s="101">
        <f t="shared" si="77"/>
        <v>-2.6018000004114583E-2</v>
      </c>
      <c r="K101" s="101">
        <f t="shared" ref="K101:K106" si="101">G101</f>
        <v>-2.6018000004114583E-2</v>
      </c>
      <c r="O101" s="101">
        <f t="shared" ca="1" si="99"/>
        <v>-5.8158106785348856E-2</v>
      </c>
      <c r="P101" s="101">
        <f t="shared" si="83"/>
        <v>-6.4772226877664096E-2</v>
      </c>
      <c r="Q101" s="158">
        <f t="shared" si="84"/>
        <v>39279.911599999999</v>
      </c>
      <c r="R101" s="101">
        <f t="shared" si="78"/>
        <v>1.5018901005665474E-3</v>
      </c>
      <c r="S101" s="129">
        <v>1</v>
      </c>
      <c r="T101" s="101">
        <f t="shared" si="85"/>
        <v>1.5018901005665474E-3</v>
      </c>
      <c r="Z101" s="101">
        <f t="shared" si="86"/>
        <v>7799.5</v>
      </c>
      <c r="AA101" s="4">
        <f t="shared" si="87"/>
        <v>-2.6075509648115829E-2</v>
      </c>
      <c r="AB101" s="4">
        <f t="shared" si="88"/>
        <v>-6.4714717233662844E-2</v>
      </c>
      <c r="AC101" s="4">
        <f t="shared" si="89"/>
        <v>3.8754226873549513E-2</v>
      </c>
      <c r="AD101" s="4"/>
      <c r="AE101" s="4">
        <f t="shared" si="90"/>
        <v>3.3073591531499834E-9</v>
      </c>
      <c r="AF101" s="101">
        <f t="shared" si="91"/>
        <v>3.8754226873549513E-2</v>
      </c>
      <c r="AG101" s="159"/>
      <c r="AH101" s="101">
        <f t="shared" si="92"/>
        <v>3.8696717229548268E-2</v>
      </c>
      <c r="AI101" s="101">
        <f t="shared" si="93"/>
        <v>1.288054720558971</v>
      </c>
      <c r="AJ101" s="101">
        <f t="shared" si="94"/>
        <v>0.23240494662266167</v>
      </c>
      <c r="AK101" s="101">
        <f t="shared" si="95"/>
        <v>0.53822253946702914</v>
      </c>
      <c r="AL101" s="101">
        <f t="shared" si="96"/>
        <v>-2.0622029503090085</v>
      </c>
      <c r="AM101" s="101">
        <f t="shared" si="97"/>
        <v>-1.6694075389204677</v>
      </c>
      <c r="AN101" s="4">
        <f t="shared" ref="AN101:AT110" si="102">$AU101+$AB$7*SIN(AO101)</f>
        <v>9.9977777387802309</v>
      </c>
      <c r="AO101" s="4">
        <f t="shared" si="102"/>
        <v>9.9942276311540095</v>
      </c>
      <c r="AP101" s="4">
        <f t="shared" si="102"/>
        <v>9.9873376465315644</v>
      </c>
      <c r="AQ101" s="4">
        <f t="shared" si="102"/>
        <v>9.974050110681663</v>
      </c>
      <c r="AR101" s="4">
        <f t="shared" si="102"/>
        <v>9.9487232725785706</v>
      </c>
      <c r="AS101" s="4">
        <f t="shared" si="102"/>
        <v>9.9014354660157373</v>
      </c>
      <c r="AT101" s="4">
        <f t="shared" si="102"/>
        <v>9.8160330919157008</v>
      </c>
      <c r="AU101" s="4">
        <f t="shared" si="98"/>
        <v>9.6686379027381655</v>
      </c>
      <c r="AW101" s="101">
        <v>9800</v>
      </c>
      <c r="AX101" s="101">
        <f t="shared" si="65"/>
        <v>-4.548753571015611E-2</v>
      </c>
      <c r="AY101" s="101">
        <f t="shared" si="66"/>
        <v>-6.9485671223610684E-2</v>
      </c>
      <c r="AZ101" s="101">
        <f t="shared" si="67"/>
        <v>2.3998135513454578E-2</v>
      </c>
      <c r="BA101" s="101">
        <f t="shared" si="68"/>
        <v>1.0046111953012675</v>
      </c>
      <c r="BB101" s="101">
        <f t="shared" si="69"/>
        <v>-0.24672884033682393</v>
      </c>
      <c r="BC101" s="101">
        <f t="shared" si="70"/>
        <v>-1.578350063198527</v>
      </c>
      <c r="BD101" s="101">
        <f t="shared" si="71"/>
        <v>-1.0075824102214099</v>
      </c>
      <c r="BE101" s="101">
        <f t="shared" si="76"/>
        <v>10.332966347693425</v>
      </c>
      <c r="BF101" s="101">
        <f t="shared" si="76"/>
        <v>10.331638076214313</v>
      </c>
      <c r="BG101" s="101">
        <f t="shared" si="76"/>
        <v>10.328115030252519</v>
      </c>
      <c r="BH101" s="101">
        <f t="shared" si="74"/>
        <v>10.31884594372764</v>
      </c>
      <c r="BI101" s="101">
        <f t="shared" si="74"/>
        <v>10.29495320248464</v>
      </c>
      <c r="BJ101" s="101">
        <f t="shared" si="74"/>
        <v>10.23625222059554</v>
      </c>
      <c r="BK101" s="101">
        <f t="shared" si="74"/>
        <v>10.105229383454173</v>
      </c>
      <c r="BL101" s="101">
        <f t="shared" si="72"/>
        <v>9.8521862206132376</v>
      </c>
    </row>
    <row r="102" spans="1:64" ht="12.95" customHeight="1">
      <c r="A102" s="47" t="s">
        <v>121</v>
      </c>
      <c r="B102" s="46" t="s">
        <v>97</v>
      </c>
      <c r="C102" s="47">
        <v>54300.482100000001</v>
      </c>
      <c r="D102" s="47">
        <v>1E-3</v>
      </c>
      <c r="E102" s="101">
        <f t="shared" si="81"/>
        <v>7804.9293081654041</v>
      </c>
      <c r="F102" s="101">
        <f t="shared" si="82"/>
        <v>7805</v>
      </c>
      <c r="G102" s="101">
        <f t="shared" si="77"/>
        <v>-2.6620000004186295E-2</v>
      </c>
      <c r="K102" s="101">
        <f t="shared" si="101"/>
        <v>-2.6620000004186295E-2</v>
      </c>
      <c r="O102" s="101">
        <f t="shared" ca="1" si="99"/>
        <v>-5.8180206900169694E-2</v>
      </c>
      <c r="P102" s="101">
        <f t="shared" si="83"/>
        <v>-6.478651589266736E-2</v>
      </c>
      <c r="Q102" s="158">
        <f t="shared" si="84"/>
        <v>39281.982100000001</v>
      </c>
      <c r="R102" s="101">
        <f t="shared" si="78"/>
        <v>1.4566829350656776E-3</v>
      </c>
      <c r="S102" s="129">
        <v>0.8</v>
      </c>
      <c r="T102" s="101">
        <f t="shared" si="85"/>
        <v>1.1653463480525421E-3</v>
      </c>
      <c r="Z102" s="101">
        <f t="shared" si="86"/>
        <v>7805</v>
      </c>
      <c r="AA102" s="4">
        <f t="shared" si="87"/>
        <v>-2.6129569407564723E-2</v>
      </c>
      <c r="AB102" s="4">
        <f t="shared" si="88"/>
        <v>-6.5276946489288931E-2</v>
      </c>
      <c r="AC102" s="4">
        <f t="shared" si="89"/>
        <v>3.8166515888481065E-2</v>
      </c>
      <c r="AD102" s="4"/>
      <c r="AE102" s="4">
        <f t="shared" si="90"/>
        <v>1.9241773608207256E-7</v>
      </c>
      <c r="AF102" s="101">
        <f t="shared" si="91"/>
        <v>3.8166515888481065E-2</v>
      </c>
      <c r="AG102" s="159"/>
      <c r="AH102" s="101">
        <f t="shared" si="92"/>
        <v>3.8656946485102636E-2</v>
      </c>
      <c r="AI102" s="101">
        <f t="shared" si="93"/>
        <v>1.2871423409729896</v>
      </c>
      <c r="AJ102" s="101">
        <f t="shared" si="94"/>
        <v>0.23075660390394806</v>
      </c>
      <c r="AK102" s="101">
        <f t="shared" si="95"/>
        <v>0.53870984773549113</v>
      </c>
      <c r="AL102" s="101">
        <f t="shared" si="96"/>
        <v>-2.0605085461318544</v>
      </c>
      <c r="AM102" s="101">
        <f t="shared" si="97"/>
        <v>-1.6662037814796389</v>
      </c>
      <c r="AN102" s="4">
        <f t="shared" si="102"/>
        <v>9.9988200282822124</v>
      </c>
      <c r="AO102" s="4">
        <f t="shared" si="102"/>
        <v>9.9952737512247349</v>
      </c>
      <c r="AP102" s="4">
        <f t="shared" si="102"/>
        <v>9.9883866133807988</v>
      </c>
      <c r="AQ102" s="4">
        <f t="shared" si="102"/>
        <v>9.9750959118571618</v>
      </c>
      <c r="AR102" s="4">
        <f t="shared" si="102"/>
        <v>9.9497474196957594</v>
      </c>
      <c r="AS102" s="4">
        <f t="shared" si="102"/>
        <v>9.9023934898639716</v>
      </c>
      <c r="AT102" s="4">
        <f t="shared" si="102"/>
        <v>9.8168366469437984</v>
      </c>
      <c r="AU102" s="4">
        <f t="shared" si="98"/>
        <v>9.6691425344543944</v>
      </c>
      <c r="AW102" s="101">
        <v>10000</v>
      </c>
      <c r="AX102" s="101">
        <f t="shared" si="65"/>
        <v>-4.73386152888252E-2</v>
      </c>
      <c r="AY102" s="101">
        <f t="shared" si="66"/>
        <v>-6.9903541056682825E-2</v>
      </c>
      <c r="AZ102" s="101">
        <f t="shared" si="67"/>
        <v>2.2564925767857628E-2</v>
      </c>
      <c r="BA102" s="101">
        <f t="shared" si="68"/>
        <v>0.98225913015602484</v>
      </c>
      <c r="BB102" s="101">
        <f t="shared" si="69"/>
        <v>-0.28204279363939644</v>
      </c>
      <c r="BC102" s="101">
        <f t="shared" si="70"/>
        <v>-1.541730663390227</v>
      </c>
      <c r="BD102" s="101">
        <f t="shared" si="71"/>
        <v>-0.97134870394871853</v>
      </c>
      <c r="BE102" s="101">
        <f t="shared" si="76"/>
        <v>10.362163612298817</v>
      </c>
      <c r="BF102" s="101">
        <f t="shared" si="76"/>
        <v>10.361029135105886</v>
      </c>
      <c r="BG102" s="101">
        <f t="shared" si="76"/>
        <v>10.357900878589309</v>
      </c>
      <c r="BH102" s="101">
        <f t="shared" si="74"/>
        <v>10.349342436404489</v>
      </c>
      <c r="BI102" s="101">
        <f t="shared" si="74"/>
        <v>10.326407598419371</v>
      </c>
      <c r="BJ102" s="101">
        <f t="shared" si="74"/>
        <v>10.267968637272309</v>
      </c>
      <c r="BK102" s="101">
        <f t="shared" si="74"/>
        <v>10.133730805281857</v>
      </c>
      <c r="BL102" s="101">
        <f t="shared" si="72"/>
        <v>9.8705364648396881</v>
      </c>
    </row>
    <row r="103" spans="1:64" ht="12.95" customHeight="1">
      <c r="A103" s="47" t="s">
        <v>121</v>
      </c>
      <c r="B103" s="46" t="s">
        <v>97</v>
      </c>
      <c r="C103" s="47">
        <v>54308.389199999998</v>
      </c>
      <c r="D103" s="47">
        <v>2.0000000000000001E-4</v>
      </c>
      <c r="E103" s="101">
        <f t="shared" si="81"/>
        <v>7825.9273324056312</v>
      </c>
      <c r="F103" s="101">
        <f t="shared" si="82"/>
        <v>7826</v>
      </c>
      <c r="G103" s="101">
        <f t="shared" si="77"/>
        <v>-2.7364000008674338E-2</v>
      </c>
      <c r="K103" s="101">
        <f t="shared" si="101"/>
        <v>-2.7364000008674338E-2</v>
      </c>
      <c r="O103" s="101">
        <f t="shared" ca="1" si="99"/>
        <v>-5.8264589156758355E-2</v>
      </c>
      <c r="P103" s="101">
        <f t="shared" si="83"/>
        <v>-6.4841006481067415E-2</v>
      </c>
      <c r="Q103" s="158">
        <f t="shared" si="84"/>
        <v>39289.889199999998</v>
      </c>
      <c r="R103" s="101">
        <f t="shared" si="78"/>
        <v>1.4045260141317924E-3</v>
      </c>
      <c r="S103" s="129">
        <v>1</v>
      </c>
      <c r="T103" s="101">
        <f t="shared" si="85"/>
        <v>1.4045260141317924E-3</v>
      </c>
      <c r="Z103" s="101">
        <f t="shared" si="86"/>
        <v>7826</v>
      </c>
      <c r="AA103" s="4">
        <f t="shared" si="87"/>
        <v>-2.6336048530068636E-2</v>
      </c>
      <c r="AB103" s="4">
        <f t="shared" si="88"/>
        <v>-6.5868957959673125E-2</v>
      </c>
      <c r="AC103" s="4">
        <f t="shared" si="89"/>
        <v>3.7477006472393076E-2</v>
      </c>
      <c r="AD103" s="4"/>
      <c r="AE103" s="4">
        <f t="shared" si="90"/>
        <v>1.0566842423676508E-6</v>
      </c>
      <c r="AF103" s="101">
        <f t="shared" si="91"/>
        <v>3.7477006472393076E-2</v>
      </c>
      <c r="AG103" s="159"/>
      <c r="AH103" s="101">
        <f t="shared" si="92"/>
        <v>3.8504957950998779E-2</v>
      </c>
      <c r="AI103" s="101">
        <f t="shared" si="93"/>
        <v>1.2836628191736945</v>
      </c>
      <c r="AJ103" s="101">
        <f t="shared" si="94"/>
        <v>0.22447791618980117</v>
      </c>
      <c r="AK103" s="101">
        <f t="shared" si="95"/>
        <v>0.54055011705213463</v>
      </c>
      <c r="AL103" s="101">
        <f t="shared" si="96"/>
        <v>-2.0540605913157912</v>
      </c>
      <c r="AM103" s="101">
        <f t="shared" si="97"/>
        <v>-1.6540942928547457</v>
      </c>
      <c r="AN103" s="4">
        <f t="shared" si="102"/>
        <v>10.002793174764188</v>
      </c>
      <c r="AO103" s="4">
        <f t="shared" si="102"/>
        <v>9.9992618213305349</v>
      </c>
      <c r="AP103" s="4">
        <f t="shared" si="102"/>
        <v>9.9923861244785677</v>
      </c>
      <c r="AQ103" s="4">
        <f t="shared" si="102"/>
        <v>9.9790843119157948</v>
      </c>
      <c r="AR103" s="4">
        <f t="shared" si="102"/>
        <v>9.9536545698380703</v>
      </c>
      <c r="AS103" s="4">
        <f t="shared" si="102"/>
        <v>9.906049815918573</v>
      </c>
      <c r="AT103" s="4">
        <f t="shared" si="102"/>
        <v>9.8199044195273935</v>
      </c>
      <c r="AU103" s="4">
        <f t="shared" si="98"/>
        <v>9.6710693100981722</v>
      </c>
      <c r="AW103" s="101">
        <v>10200</v>
      </c>
      <c r="AX103" s="101">
        <f t="shared" si="65"/>
        <v>-4.9166176744329874E-2</v>
      </c>
      <c r="AY103" s="101">
        <f t="shared" si="66"/>
        <v>-7.0311711858650108E-2</v>
      </c>
      <c r="AZ103" s="101">
        <f t="shared" si="67"/>
        <v>2.1145535114320234E-2</v>
      </c>
      <c r="BA103" s="101">
        <f t="shared" si="68"/>
        <v>0.96091489790274243</v>
      </c>
      <c r="BB103" s="101">
        <f t="shared" si="69"/>
        <v>-0.3154460857368222</v>
      </c>
      <c r="BC103" s="101">
        <f t="shared" si="70"/>
        <v>-1.5067266409286459</v>
      </c>
      <c r="BD103" s="101">
        <f t="shared" si="71"/>
        <v>-0.93789848156473632</v>
      </c>
      <c r="BE103" s="101">
        <f t="shared" si="76"/>
        <v>10.390700515683537</v>
      </c>
      <c r="BF103" s="101">
        <f t="shared" si="76"/>
        <v>10.389741807665832</v>
      </c>
      <c r="BG103" s="101">
        <f t="shared" si="76"/>
        <v>10.386989378489439</v>
      </c>
      <c r="BH103" s="101">
        <f t="shared" si="74"/>
        <v>10.37914688511756</v>
      </c>
      <c r="BI103" s="101">
        <f t="shared" si="74"/>
        <v>10.357261419275247</v>
      </c>
      <c r="BJ103" s="101">
        <f t="shared" si="74"/>
        <v>10.299322183204032</v>
      </c>
      <c r="BK103" s="101">
        <f t="shared" si="74"/>
        <v>10.162143603781082</v>
      </c>
      <c r="BL103" s="101">
        <f t="shared" si="72"/>
        <v>9.8888867090661385</v>
      </c>
    </row>
    <row r="104" spans="1:64" ht="12.95" customHeight="1">
      <c r="A104" s="47" t="s">
        <v>121</v>
      </c>
      <c r="B104" s="46" t="s">
        <v>100</v>
      </c>
      <c r="C104" s="47">
        <v>54500.620199999998</v>
      </c>
      <c r="D104" s="47">
        <v>2.9999999999999997E-4</v>
      </c>
      <c r="E104" s="101">
        <f t="shared" si="81"/>
        <v>8336.4142615863275</v>
      </c>
      <c r="F104" s="101">
        <f t="shared" si="82"/>
        <v>8336.5</v>
      </c>
      <c r="G104" s="101">
        <f t="shared" si="77"/>
        <v>-3.2286000008753035E-2</v>
      </c>
      <c r="K104" s="101">
        <f t="shared" si="101"/>
        <v>-3.2286000008753035E-2</v>
      </c>
      <c r="O104" s="101">
        <f t="shared" ca="1" si="99"/>
        <v>-6.0315881632401744E-2</v>
      </c>
      <c r="P104" s="101">
        <f t="shared" si="83"/>
        <v>-6.6132751169874049E-2</v>
      </c>
      <c r="Q104" s="158">
        <f t="shared" si="84"/>
        <v>39482.120199999998</v>
      </c>
      <c r="R104" s="101">
        <f t="shared" si="78"/>
        <v>1.1456025641628468E-3</v>
      </c>
      <c r="S104" s="129">
        <v>1</v>
      </c>
      <c r="T104" s="101">
        <f t="shared" si="85"/>
        <v>1.1456025641628468E-3</v>
      </c>
      <c r="Z104" s="101">
        <f t="shared" si="86"/>
        <v>8336.5</v>
      </c>
      <c r="AA104" s="4">
        <f t="shared" si="87"/>
        <v>-3.1371950646572742E-2</v>
      </c>
      <c r="AB104" s="4">
        <f t="shared" si="88"/>
        <v>-6.7046800532054335E-2</v>
      </c>
      <c r="AC104" s="4">
        <f t="shared" si="89"/>
        <v>3.3846751161121014E-2</v>
      </c>
      <c r="AD104" s="4"/>
      <c r="AE104" s="4">
        <f t="shared" si="90"/>
        <v>8.3548623650220015E-7</v>
      </c>
      <c r="AF104" s="101">
        <f t="shared" si="91"/>
        <v>3.3846751161121014E-2</v>
      </c>
      <c r="AG104" s="159"/>
      <c r="AH104" s="101">
        <f t="shared" si="92"/>
        <v>3.4760800523301306E-2</v>
      </c>
      <c r="AI104" s="101">
        <f t="shared" si="93"/>
        <v>1.2016645091494165</v>
      </c>
      <c r="AJ104" s="101">
        <f t="shared" si="94"/>
        <v>7.9732098902376106E-2</v>
      </c>
      <c r="AK104" s="101">
        <f t="shared" si="95"/>
        <v>0.57618612424820648</v>
      </c>
      <c r="AL104" s="101">
        <f t="shared" si="96"/>
        <v>-1.9074701654021682</v>
      </c>
      <c r="AM104" s="101">
        <f t="shared" si="97"/>
        <v>-1.4094795404059066</v>
      </c>
      <c r="AN104" s="4">
        <f t="shared" si="102"/>
        <v>10.096228134345004</v>
      </c>
      <c r="AO104" s="4">
        <f t="shared" si="102"/>
        <v>10.093177968856621</v>
      </c>
      <c r="AP104" s="4">
        <f t="shared" si="102"/>
        <v>10.086827350101641</v>
      </c>
      <c r="AQ104" s="4">
        <f t="shared" si="102"/>
        <v>10.073704542177868</v>
      </c>
      <c r="AR104" s="4">
        <f t="shared" si="102"/>
        <v>10.046990983632911</v>
      </c>
      <c r="AS104" s="4">
        <f t="shared" si="102"/>
        <v>9.9941164544913974</v>
      </c>
      <c r="AT104" s="4">
        <f t="shared" si="102"/>
        <v>9.8943004386146711</v>
      </c>
      <c r="AU104" s="4">
        <f t="shared" si="98"/>
        <v>9.7179083084861873</v>
      </c>
      <c r="AW104" s="101">
        <v>10400</v>
      </c>
      <c r="AX104" s="101">
        <f t="shared" si="65"/>
        <v>-5.0969381301882825E-2</v>
      </c>
      <c r="AY104" s="101">
        <f t="shared" si="66"/>
        <v>-7.0710183629512549E-2</v>
      </c>
      <c r="AZ104" s="101">
        <f t="shared" si="67"/>
        <v>1.9740802327629724E-2</v>
      </c>
      <c r="BA104" s="101">
        <f t="shared" si="68"/>
        <v>0.94053431769536466</v>
      </c>
      <c r="BB104" s="101">
        <f t="shared" si="69"/>
        <v>-0.34704958164489175</v>
      </c>
      <c r="BC104" s="101">
        <f t="shared" si="70"/>
        <v>-1.4732300290926592</v>
      </c>
      <c r="BD104" s="101">
        <f t="shared" si="71"/>
        <v>-0.90690147782518427</v>
      </c>
      <c r="BE104" s="101">
        <f t="shared" si="76"/>
        <v>10.418607744353002</v>
      </c>
      <c r="BF104" s="101">
        <f t="shared" si="76"/>
        <v>10.417806300339464</v>
      </c>
      <c r="BG104" s="101">
        <f t="shared" si="76"/>
        <v>10.415406898382912</v>
      </c>
      <c r="BH104" s="101">
        <f t="shared" si="74"/>
        <v>10.40827534728569</v>
      </c>
      <c r="BI104" s="101">
        <f t="shared" si="74"/>
        <v>10.387514773556004</v>
      </c>
      <c r="BJ104" s="101">
        <f t="shared" si="74"/>
        <v>10.330303921165836</v>
      </c>
      <c r="BK104" s="101">
        <f t="shared" si="74"/>
        <v>10.190464390668305</v>
      </c>
      <c r="BL104" s="101">
        <f t="shared" si="72"/>
        <v>9.907236953292589</v>
      </c>
    </row>
    <row r="105" spans="1:64" ht="12.95" customHeight="1">
      <c r="A105" s="47" t="s">
        <v>121</v>
      </c>
      <c r="B105" s="46" t="s">
        <v>97</v>
      </c>
      <c r="C105" s="47">
        <v>54504.574399999998</v>
      </c>
      <c r="D105" s="47">
        <v>8.0000000000000004E-4</v>
      </c>
      <c r="E105" s="101">
        <f t="shared" si="81"/>
        <v>8346.9149998406483</v>
      </c>
      <c r="F105" s="101">
        <f t="shared" si="82"/>
        <v>8347</v>
      </c>
      <c r="G105" s="101">
        <f t="shared" si="77"/>
        <v>-3.2008000009227544E-2</v>
      </c>
      <c r="K105" s="101">
        <f t="shared" si="101"/>
        <v>-3.2008000009227544E-2</v>
      </c>
      <c r="O105" s="101">
        <f t="shared" ca="1" si="99"/>
        <v>-6.0358072760696074E-2</v>
      </c>
      <c r="P105" s="101">
        <f t="shared" si="83"/>
        <v>-6.6158656633855353E-2</v>
      </c>
      <c r="Q105" s="158">
        <f t="shared" si="84"/>
        <v>39486.074399999998</v>
      </c>
      <c r="R105" s="101">
        <f t="shared" si="78"/>
        <v>1.1662673478932352E-3</v>
      </c>
      <c r="S105" s="129">
        <v>1</v>
      </c>
      <c r="T105" s="101">
        <f t="shared" si="85"/>
        <v>1.1662673478932352E-3</v>
      </c>
      <c r="Z105" s="101">
        <f t="shared" si="86"/>
        <v>8347</v>
      </c>
      <c r="AA105" s="4">
        <f t="shared" si="87"/>
        <v>-3.1475539504032021E-2</v>
      </c>
      <c r="AB105" s="4">
        <f t="shared" si="88"/>
        <v>-6.6691117139050876E-2</v>
      </c>
      <c r="AC105" s="4">
        <f t="shared" si="89"/>
        <v>3.4150656624627809E-2</v>
      </c>
      <c r="AD105" s="4"/>
      <c r="AE105" s="4">
        <f t="shared" si="90"/>
        <v>2.8351418959307138E-7</v>
      </c>
      <c r="AF105" s="101">
        <f t="shared" si="91"/>
        <v>3.4150656624627809E-2</v>
      </c>
      <c r="AG105" s="159"/>
      <c r="AH105" s="101">
        <f t="shared" si="92"/>
        <v>3.4683117129823332E-2</v>
      </c>
      <c r="AI105" s="101">
        <f t="shared" si="93"/>
        <v>1.2000397480238711</v>
      </c>
      <c r="AJ105" s="101">
        <f t="shared" si="94"/>
        <v>7.6922290778389191E-2</v>
      </c>
      <c r="AK105" s="101">
        <f t="shared" si="95"/>
        <v>0.57675221996728443</v>
      </c>
      <c r="AL105" s="101">
        <f t="shared" si="96"/>
        <v>-1.9046516971672673</v>
      </c>
      <c r="AM105" s="101">
        <f t="shared" si="97"/>
        <v>-1.4052790165489992</v>
      </c>
      <c r="AN105" s="4">
        <f t="shared" si="102"/>
        <v>10.098087117515538</v>
      </c>
      <c r="AO105" s="4">
        <f t="shared" si="102"/>
        <v>10.095048695294818</v>
      </c>
      <c r="AP105" s="4">
        <f t="shared" si="102"/>
        <v>10.088713180005309</v>
      </c>
      <c r="AQ105" s="4">
        <f t="shared" si="102"/>
        <v>10.075602486574098</v>
      </c>
      <c r="AR105" s="4">
        <f t="shared" si="102"/>
        <v>10.048876246688788</v>
      </c>
      <c r="AS105" s="4">
        <f t="shared" si="102"/>
        <v>9.9959104483118946</v>
      </c>
      <c r="AT105" s="4">
        <f t="shared" si="102"/>
        <v>9.8958267660414645</v>
      </c>
      <c r="AU105" s="4">
        <f t="shared" si="98"/>
        <v>9.7188716963080743</v>
      </c>
      <c r="AW105" s="101">
        <v>10600</v>
      </c>
      <c r="AX105" s="101">
        <f t="shared" si="65"/>
        <v>-5.2747569751629877E-2</v>
      </c>
      <c r="AY105" s="101">
        <f t="shared" si="66"/>
        <v>-7.1098956369270147E-2</v>
      </c>
      <c r="AZ105" s="101">
        <f t="shared" si="67"/>
        <v>1.8351386617640273E-2</v>
      </c>
      <c r="BA105" s="101">
        <f t="shared" si="68"/>
        <v>0.92107211368505937</v>
      </c>
      <c r="BB105" s="101">
        <f t="shared" si="69"/>
        <v>-0.37696083364041044</v>
      </c>
      <c r="BC105" s="101">
        <f t="shared" si="70"/>
        <v>-1.4411404731903419</v>
      </c>
      <c r="BD105" s="101">
        <f t="shared" si="71"/>
        <v>-0.87807729483233554</v>
      </c>
      <c r="BE105" s="101">
        <f t="shared" si="76"/>
        <v>10.445914886682949</v>
      </c>
      <c r="BF105" s="101">
        <f t="shared" si="76"/>
        <v>10.445252309121061</v>
      </c>
      <c r="BG105" s="101">
        <f t="shared" si="76"/>
        <v>10.443180362096143</v>
      </c>
      <c r="BH105" s="101">
        <f t="shared" si="74"/>
        <v>10.436745610544719</v>
      </c>
      <c r="BI105" s="101">
        <f t="shared" si="74"/>
        <v>10.417169614146982</v>
      </c>
      <c r="BJ105" s="101">
        <f t="shared" si="74"/>
        <v>10.360905540863484</v>
      </c>
      <c r="BK105" s="101">
        <f t="shared" si="74"/>
        <v>10.218689808642321</v>
      </c>
      <c r="BL105" s="101">
        <f t="shared" si="72"/>
        <v>9.9255871975190395</v>
      </c>
    </row>
    <row r="106" spans="1:64" ht="12.95" customHeight="1">
      <c r="A106" s="47" t="s">
        <v>121</v>
      </c>
      <c r="B106" s="46" t="s">
        <v>97</v>
      </c>
      <c r="C106" s="47">
        <v>54513.612399999998</v>
      </c>
      <c r="D106" s="47">
        <v>5.9999999999999995E-4</v>
      </c>
      <c r="E106" s="101">
        <f t="shared" si="81"/>
        <v>8370.9162320349114</v>
      </c>
      <c r="F106" s="101">
        <f t="shared" si="82"/>
        <v>8371</v>
      </c>
      <c r="G106" s="101">
        <f t="shared" si="77"/>
        <v>-3.1544000004942063E-2</v>
      </c>
      <c r="K106" s="101">
        <f t="shared" si="101"/>
        <v>-3.1544000004942063E-2</v>
      </c>
      <c r="O106" s="101">
        <f t="shared" ca="1" si="99"/>
        <v>-6.045450962536883E-2</v>
      </c>
      <c r="P106" s="101">
        <f t="shared" si="83"/>
        <v>-6.6217768737983546E-2</v>
      </c>
      <c r="Q106" s="158">
        <f t="shared" si="84"/>
        <v>39495.112399999998</v>
      </c>
      <c r="R106" s="101">
        <f t="shared" si="78"/>
        <v>1.2022702381524451E-3</v>
      </c>
      <c r="S106" s="129">
        <v>1</v>
      </c>
      <c r="T106" s="101">
        <f t="shared" si="85"/>
        <v>1.2022702381524451E-3</v>
      </c>
      <c r="Z106" s="101">
        <f t="shared" si="86"/>
        <v>8371</v>
      </c>
      <c r="AA106" s="4">
        <f t="shared" si="87"/>
        <v>-3.1712270801295968E-2</v>
      </c>
      <c r="AB106" s="4">
        <f t="shared" si="88"/>
        <v>-6.6049497941629648E-2</v>
      </c>
      <c r="AC106" s="4">
        <f t="shared" si="89"/>
        <v>3.4673768733041482E-2</v>
      </c>
      <c r="AD106" s="4"/>
      <c r="AE106" s="4">
        <f t="shared" si="90"/>
        <v>2.8315060905577226E-8</v>
      </c>
      <c r="AF106" s="101">
        <f t="shared" si="91"/>
        <v>3.4673768733041482E-2</v>
      </c>
      <c r="AG106" s="159"/>
      <c r="AH106" s="101">
        <f t="shared" si="92"/>
        <v>3.4505497936687578E-2</v>
      </c>
      <c r="AI106" s="101">
        <f t="shared" si="93"/>
        <v>1.1963365015987029</v>
      </c>
      <c r="AJ106" s="101">
        <f t="shared" si="94"/>
        <v>7.0525983725392011E-2</v>
      </c>
      <c r="AK106" s="101">
        <f t="shared" si="95"/>
        <v>0.57802335780366798</v>
      </c>
      <c r="AL106" s="101">
        <f t="shared" si="96"/>
        <v>-1.8982379249996344</v>
      </c>
      <c r="AM106" s="101">
        <f t="shared" si="97"/>
        <v>-1.3957819094171378</v>
      </c>
      <c r="AN106" s="4">
        <f t="shared" si="102"/>
        <v>10.102326869428222</v>
      </c>
      <c r="AO106" s="4">
        <f t="shared" si="102"/>
        <v>10.0993154880255</v>
      </c>
      <c r="AP106" s="4">
        <f t="shared" si="102"/>
        <v>10.093015040339218</v>
      </c>
      <c r="AQ106" s="4">
        <f t="shared" si="102"/>
        <v>10.079933208190363</v>
      </c>
      <c r="AR106" s="4">
        <f t="shared" si="102"/>
        <v>10.053180011606353</v>
      </c>
      <c r="AS106" s="4">
        <f t="shared" si="102"/>
        <v>10.000008243585327</v>
      </c>
      <c r="AT106" s="4">
        <f t="shared" si="102"/>
        <v>9.899314896886434</v>
      </c>
      <c r="AU106" s="4">
        <f t="shared" si="98"/>
        <v>9.7210737256152484</v>
      </c>
      <c r="AW106" s="101">
        <v>10800</v>
      </c>
      <c r="AX106" s="101">
        <f t="shared" si="65"/>
        <v>-5.4500231731366679E-2</v>
      </c>
      <c r="AY106" s="101">
        <f t="shared" si="66"/>
        <v>-7.1478030077922888E-2</v>
      </c>
      <c r="AZ106" s="101">
        <f t="shared" si="67"/>
        <v>1.697779834655621E-2</v>
      </c>
      <c r="BA106" s="101">
        <f t="shared" si="68"/>
        <v>0.90248296114092419</v>
      </c>
      <c r="BB106" s="101">
        <f t="shared" si="69"/>
        <v>-0.40528301008633649</v>
      </c>
      <c r="BC106" s="101">
        <f t="shared" si="70"/>
        <v>-1.41036496134725</v>
      </c>
      <c r="BD106" s="101">
        <f t="shared" si="71"/>
        <v>-0.85118649177089822</v>
      </c>
      <c r="BE106" s="101">
        <f t="shared" si="76"/>
        <v>10.47265028046548</v>
      </c>
      <c r="BF106" s="101">
        <f t="shared" si="76"/>
        <v>10.472108752833289</v>
      </c>
      <c r="BG106" s="101">
        <f t="shared" si="76"/>
        <v>10.470336893838953</v>
      </c>
      <c r="BH106" s="101">
        <f t="shared" si="74"/>
        <v>10.464576892566592</v>
      </c>
      <c r="BI106" s="101">
        <f t="shared" si="74"/>
        <v>10.446229643340413</v>
      </c>
      <c r="BJ106" s="101">
        <f t="shared" si="74"/>
        <v>10.391119365868493</v>
      </c>
      <c r="BK106" s="101">
        <f t="shared" si="74"/>
        <v>10.246816532514728</v>
      </c>
      <c r="BL106" s="101">
        <f t="shared" si="72"/>
        <v>9.94393744174549</v>
      </c>
    </row>
    <row r="107" spans="1:64" ht="12.95" customHeight="1">
      <c r="A107" s="143" t="s">
        <v>460</v>
      </c>
      <c r="B107" s="141" t="s">
        <v>100</v>
      </c>
      <c r="C107" s="165">
        <v>54560.129000000001</v>
      </c>
      <c r="D107" s="163" t="s">
        <v>268</v>
      </c>
      <c r="E107" s="101">
        <f t="shared" si="81"/>
        <v>8494.4453001348957</v>
      </c>
      <c r="F107" s="101">
        <f t="shared" si="82"/>
        <v>8494.5</v>
      </c>
      <c r="O107" s="101">
        <f t="shared" ca="1" si="99"/>
        <v>-6.0950757658164045E-2</v>
      </c>
      <c r="P107" s="101">
        <f t="shared" si="83"/>
        <v>-6.6519741274117861E-2</v>
      </c>
      <c r="Q107" s="158">
        <f t="shared" si="84"/>
        <v>39541.629000000001</v>
      </c>
      <c r="R107" s="101">
        <f>+(P107-U107)^2</f>
        <v>2.1088063213905834E-3</v>
      </c>
      <c r="S107" s="129"/>
      <c r="T107" s="101">
        <f t="shared" si="85"/>
        <v>0</v>
      </c>
      <c r="U107" s="101">
        <f>+C107-(C$7+F107*C$8)</f>
        <v>-2.0598000002792105E-2</v>
      </c>
      <c r="Z107" s="101">
        <f t="shared" si="86"/>
        <v>8494.5</v>
      </c>
      <c r="AA107" s="4">
        <f t="shared" si="87"/>
        <v>-3.2929245613494945E-2</v>
      </c>
      <c r="AB107" s="4">
        <f t="shared" si="88"/>
        <v>-9999</v>
      </c>
      <c r="AC107" s="4">
        <f t="shared" si="89"/>
        <v>6.6519741274117861E-2</v>
      </c>
      <c r="AD107" s="4"/>
      <c r="AE107" s="4">
        <f t="shared" si="90"/>
        <v>0</v>
      </c>
      <c r="AF107" s="101">
        <f t="shared" si="91"/>
        <v>-9999</v>
      </c>
      <c r="AG107" s="159"/>
      <c r="AH107" s="101">
        <f t="shared" si="92"/>
        <v>3.3590495660622915E-2</v>
      </c>
      <c r="AI107" s="101">
        <f t="shared" si="93"/>
        <v>1.1775161997305015</v>
      </c>
      <c r="AJ107" s="101">
        <f t="shared" si="94"/>
        <v>3.8188000280782709E-2</v>
      </c>
      <c r="AK107" s="101">
        <f t="shared" si="95"/>
        <v>0.58407792533178771</v>
      </c>
      <c r="AL107" s="101">
        <f t="shared" si="96"/>
        <v>-1.865850633110711</v>
      </c>
      <c r="AM107" s="101">
        <f t="shared" si="97"/>
        <v>-1.3490909517374692</v>
      </c>
      <c r="AN107" s="4">
        <f t="shared" si="102"/>
        <v>10.123939409523333</v>
      </c>
      <c r="AO107" s="4">
        <f t="shared" si="102"/>
        <v>10.121071067674455</v>
      </c>
      <c r="AP107" s="4">
        <f t="shared" si="102"/>
        <v>10.114962384991387</v>
      </c>
      <c r="AQ107" s="4">
        <f t="shared" si="102"/>
        <v>10.102054091955379</v>
      </c>
      <c r="AR107" s="4">
        <f t="shared" si="102"/>
        <v>10.07520640739766</v>
      </c>
      <c r="AS107" s="4">
        <f t="shared" si="102"/>
        <v>10.021033222675094</v>
      </c>
      <c r="AT107" s="4">
        <f t="shared" si="102"/>
        <v>9.9172504341463856</v>
      </c>
      <c r="AU107" s="4">
        <f t="shared" si="98"/>
        <v>9.7324050014250822</v>
      </c>
      <c r="AW107" s="101">
        <v>11000</v>
      </c>
      <c r="AX107" s="101">
        <f t="shared" si="65"/>
        <v>-5.6226979545648037E-2</v>
      </c>
      <c r="AY107" s="101">
        <f t="shared" si="66"/>
        <v>-7.1847404755470787E-2</v>
      </c>
      <c r="AZ107" s="101">
        <f t="shared" si="67"/>
        <v>1.5620425209822748E-2</v>
      </c>
      <c r="BA107" s="101">
        <f t="shared" si="68"/>
        <v>0.8847222427059559</v>
      </c>
      <c r="BB107" s="101">
        <f t="shared" si="69"/>
        <v>-0.43211423488011574</v>
      </c>
      <c r="BC107" s="101">
        <f t="shared" si="70"/>
        <v>-1.3808174693591819</v>
      </c>
      <c r="BD107" s="101">
        <f t="shared" si="71"/>
        <v>-0.8260234936338553</v>
      </c>
      <c r="BE107" s="101">
        <f t="shared" si="76"/>
        <v>10.498840919001442</v>
      </c>
      <c r="BF107" s="101">
        <f t="shared" si="76"/>
        <v>10.498403570024575</v>
      </c>
      <c r="BG107" s="101">
        <f t="shared" si="76"/>
        <v>10.496903511477541</v>
      </c>
      <c r="BH107" s="101">
        <f t="shared" si="74"/>
        <v>10.491789554264932</v>
      </c>
      <c r="BI107" s="101">
        <f t="shared" si="74"/>
        <v>10.474700211304999</v>
      </c>
      <c r="BJ107" s="101">
        <f t="shared" si="74"/>
        <v>10.420938358920656</v>
      </c>
      <c r="BK107" s="101">
        <f t="shared" si="74"/>
        <v>10.274841270329613</v>
      </c>
      <c r="BL107" s="101">
        <f t="shared" si="72"/>
        <v>9.9622876859719405</v>
      </c>
    </row>
    <row r="108" spans="1:64" ht="12.95" customHeight="1">
      <c r="A108" s="143" t="s">
        <v>460</v>
      </c>
      <c r="B108" s="141" t="s">
        <v>100</v>
      </c>
      <c r="C108" s="163">
        <v>54564.258800000003</v>
      </c>
      <c r="D108" s="163" t="s">
        <v>268</v>
      </c>
      <c r="E108" s="101">
        <f t="shared" si="81"/>
        <v>8505.4123601831288</v>
      </c>
      <c r="F108" s="101">
        <f t="shared" si="82"/>
        <v>8505.5</v>
      </c>
      <c r="G108" s="101">
        <f t="shared" ref="G108:G139" si="103">+C108-(C$7+F108*C$8)</f>
        <v>-3.3002000003762078E-2</v>
      </c>
      <c r="K108" s="101">
        <f>G108</f>
        <v>-3.3002000003762078E-2</v>
      </c>
      <c r="O108" s="101">
        <f t="shared" ca="1" si="99"/>
        <v>-6.0994957887805727E-2</v>
      </c>
      <c r="P108" s="101">
        <f t="shared" si="83"/>
        <v>-6.6546458241912201E-2</v>
      </c>
      <c r="Q108" s="158">
        <f t="shared" si="84"/>
        <v>39545.758800000003</v>
      </c>
      <c r="R108" s="101">
        <f t="shared" ref="R108:R139" si="104">+(P108-G108)^2</f>
        <v>1.1252306784909976E-3</v>
      </c>
      <c r="S108" s="129">
        <v>1</v>
      </c>
      <c r="T108" s="101">
        <f t="shared" si="85"/>
        <v>1.1252306784909976E-3</v>
      </c>
      <c r="Z108" s="101">
        <f t="shared" si="86"/>
        <v>8505.5</v>
      </c>
      <c r="AA108" s="4">
        <f t="shared" si="87"/>
        <v>-3.3037522210471237E-2</v>
      </c>
      <c r="AB108" s="4">
        <f t="shared" si="88"/>
        <v>-6.6510936035203042E-2</v>
      </c>
      <c r="AC108" s="4">
        <f t="shared" si="89"/>
        <v>3.3544458238150124E-2</v>
      </c>
      <c r="AD108" s="4"/>
      <c r="AE108" s="4">
        <f t="shared" si="90"/>
        <v>1.2618271694882806E-9</v>
      </c>
      <c r="AF108" s="101">
        <f t="shared" si="91"/>
        <v>3.3544458238150124E-2</v>
      </c>
      <c r="AG108" s="159"/>
      <c r="AH108" s="101">
        <f t="shared" si="92"/>
        <v>3.3508936031440964E-2</v>
      </c>
      <c r="AI108" s="101">
        <f t="shared" si="93"/>
        <v>1.1758594435476597</v>
      </c>
      <c r="AJ108" s="101">
        <f t="shared" si="94"/>
        <v>3.535460378541793E-2</v>
      </c>
      <c r="AK108" s="101">
        <f t="shared" si="95"/>
        <v>0.58457889128992002</v>
      </c>
      <c r="AL108" s="101">
        <f t="shared" si="96"/>
        <v>-1.863015318158729</v>
      </c>
      <c r="AM108" s="101">
        <f t="shared" si="97"/>
        <v>-1.3451007207201644</v>
      </c>
      <c r="AN108" s="4">
        <f t="shared" si="102"/>
        <v>10.125847908384577</v>
      </c>
      <c r="AO108" s="4">
        <f t="shared" si="102"/>
        <v>10.122992583986928</v>
      </c>
      <c r="AP108" s="4">
        <f t="shared" si="102"/>
        <v>10.116901844590885</v>
      </c>
      <c r="AQ108" s="4">
        <f t="shared" si="102"/>
        <v>10.104010979566144</v>
      </c>
      <c r="AR108" s="4">
        <f t="shared" si="102"/>
        <v>10.077158435015885</v>
      </c>
      <c r="AS108" s="4">
        <f t="shared" si="102"/>
        <v>10.022900823557368</v>
      </c>
      <c r="AT108" s="4">
        <f t="shared" si="102"/>
        <v>9.9188467927578703</v>
      </c>
      <c r="AU108" s="4">
        <f t="shared" si="98"/>
        <v>9.7334142648575366</v>
      </c>
      <c r="AW108" s="101">
        <v>11200</v>
      </c>
      <c r="AX108" s="101">
        <f t="shared" si="65"/>
        <v>-5.7927526123047038E-2</v>
      </c>
      <c r="AY108" s="101">
        <f t="shared" si="66"/>
        <v>-7.2207080401913842E-2</v>
      </c>
      <c r="AZ108" s="101">
        <f t="shared" si="67"/>
        <v>1.4279554278866806E-2</v>
      </c>
      <c r="BA108" s="101">
        <f t="shared" si="68"/>
        <v>0.86774657811437994</v>
      </c>
      <c r="BB108" s="101">
        <f t="shared" si="69"/>
        <v>-0.45754723347555615</v>
      </c>
      <c r="BC108" s="101">
        <f t="shared" si="70"/>
        <v>-1.3524185528926815</v>
      </c>
      <c r="BD108" s="101">
        <f t="shared" si="71"/>
        <v>-0.80241090186578579</v>
      </c>
      <c r="BE108" s="101">
        <f t="shared" si="76"/>
        <v>10.524512404573002</v>
      </c>
      <c r="BF108" s="101">
        <f t="shared" si="76"/>
        <v>10.524163571779672</v>
      </c>
      <c r="BG108" s="101">
        <f t="shared" si="76"/>
        <v>10.522906866625661</v>
      </c>
      <c r="BH108" s="101">
        <f t="shared" si="74"/>
        <v>10.518404829083106</v>
      </c>
      <c r="BI108" s="101">
        <f t="shared" si="74"/>
        <v>10.502588209199111</v>
      </c>
      <c r="BJ108" s="101">
        <f t="shared" si="74"/>
        <v>10.450356125609321</v>
      </c>
      <c r="BK108" s="101">
        <f t="shared" si="74"/>
        <v>10.302760764472007</v>
      </c>
      <c r="BL108" s="101">
        <f t="shared" si="72"/>
        <v>9.980637930198391</v>
      </c>
    </row>
    <row r="109" spans="1:64" ht="12.95" customHeight="1">
      <c r="A109" s="44" t="s">
        <v>119</v>
      </c>
      <c r="B109" s="45" t="s">
        <v>97</v>
      </c>
      <c r="C109" s="44">
        <v>54604.361400000002</v>
      </c>
      <c r="D109" s="44">
        <v>1E-4</v>
      </c>
      <c r="E109" s="101">
        <f t="shared" si="81"/>
        <v>8611.9084670865977</v>
      </c>
      <c r="F109" s="101">
        <f t="shared" si="82"/>
        <v>8612</v>
      </c>
      <c r="G109" s="101">
        <f t="shared" si="103"/>
        <v>-3.4468000005290378E-2</v>
      </c>
      <c r="J109" s="101">
        <f>G109</f>
        <v>-3.4468000005290378E-2</v>
      </c>
      <c r="O109" s="101">
        <f t="shared" ca="1" si="99"/>
        <v>-6.1422896474791079E-2</v>
      </c>
      <c r="P109" s="101">
        <f t="shared" si="83"/>
        <v>-6.6803609925835325E-2</v>
      </c>
      <c r="Q109" s="158">
        <f t="shared" si="84"/>
        <v>39585.861400000002</v>
      </c>
      <c r="R109" s="101">
        <f t="shared" si="104"/>
        <v>1.0455916689336448E-3</v>
      </c>
      <c r="S109" s="129">
        <v>1</v>
      </c>
      <c r="T109" s="101">
        <f t="shared" si="85"/>
        <v>1.0455916689336448E-3</v>
      </c>
      <c r="Z109" s="101">
        <f t="shared" si="86"/>
        <v>8612</v>
      </c>
      <c r="AA109" s="4">
        <f t="shared" si="87"/>
        <v>-3.4084593666148598E-2</v>
      </c>
      <c r="AB109" s="4">
        <f t="shared" si="88"/>
        <v>-6.7187016264977112E-2</v>
      </c>
      <c r="AC109" s="4">
        <f t="shared" si="89"/>
        <v>3.2335609920544947E-2</v>
      </c>
      <c r="AD109" s="4"/>
      <c r="AE109" s="4">
        <f t="shared" si="90"/>
        <v>1.4700042089410158E-7</v>
      </c>
      <c r="AF109" s="101">
        <f t="shared" si="91"/>
        <v>3.2335609920544947E-2</v>
      </c>
      <c r="AG109" s="159"/>
      <c r="AH109" s="101">
        <f t="shared" si="92"/>
        <v>3.2719016259686727E-2</v>
      </c>
      <c r="AI109" s="101">
        <f t="shared" si="93"/>
        <v>1.1599884979682478</v>
      </c>
      <c r="AJ109" s="101">
        <f t="shared" si="94"/>
        <v>8.3192094679565981E-3</v>
      </c>
      <c r="AK109" s="101">
        <f t="shared" si="95"/>
        <v>0.58912028020134277</v>
      </c>
      <c r="AL109" s="101">
        <f t="shared" si="96"/>
        <v>-1.835972650423334</v>
      </c>
      <c r="AM109" s="101">
        <f t="shared" si="97"/>
        <v>-1.3077915806075116</v>
      </c>
      <c r="AN109" s="4">
        <f t="shared" si="102"/>
        <v>10.144187500202165</v>
      </c>
      <c r="AO109" s="4">
        <f t="shared" si="102"/>
        <v>10.141460065467619</v>
      </c>
      <c r="AP109" s="4">
        <f t="shared" si="102"/>
        <v>10.13554963453663</v>
      </c>
      <c r="AQ109" s="4">
        <f t="shared" si="102"/>
        <v>10.122843367314003</v>
      </c>
      <c r="AR109" s="4">
        <f t="shared" si="102"/>
        <v>10.095973339614677</v>
      </c>
      <c r="AS109" s="4">
        <f t="shared" si="102"/>
        <v>10.040938869434557</v>
      </c>
      <c r="AT109" s="4">
        <f t="shared" si="102"/>
        <v>9.9342925900485763</v>
      </c>
      <c r="AU109" s="4">
        <f t="shared" si="98"/>
        <v>9.7431857699081217</v>
      </c>
      <c r="AW109" s="101">
        <v>11400</v>
      </c>
      <c r="AX109" s="101">
        <f t="shared" si="65"/>
        <v>-5.9601666657567831E-2</v>
      </c>
      <c r="AY109" s="101">
        <f t="shared" si="66"/>
        <v>-7.2557057017252027E-2</v>
      </c>
      <c r="AZ109" s="101">
        <f t="shared" si="67"/>
        <v>1.2955390359684196E-2</v>
      </c>
      <c r="BA109" s="101">
        <f t="shared" si="68"/>
        <v>0.85151417940776541</v>
      </c>
      <c r="BB109" s="101">
        <f t="shared" si="69"/>
        <v>-0.48166920294568139</v>
      </c>
      <c r="BC109" s="101">
        <f t="shared" si="70"/>
        <v>-1.3250949123765616</v>
      </c>
      <c r="BD109" s="101">
        <f t="shared" si="71"/>
        <v>-0.78019489595190528</v>
      </c>
      <c r="BE109" s="101">
        <f t="shared" si="76"/>
        <v>10.549688939281554</v>
      </c>
      <c r="BF109" s="101">
        <f t="shared" si="76"/>
        <v>10.549414342704756</v>
      </c>
      <c r="BG109" s="101">
        <f t="shared" si="76"/>
        <v>10.548373029183292</v>
      </c>
      <c r="BH109" s="101">
        <f t="shared" si="74"/>
        <v>10.544444570450668</v>
      </c>
      <c r="BI109" s="101">
        <f t="shared" si="74"/>
        <v>10.529901958108404</v>
      </c>
      <c r="BJ109" s="101">
        <f t="shared" si="74"/>
        <v>10.47936691645037</v>
      </c>
      <c r="BK109" s="101">
        <f t="shared" si="74"/>
        <v>10.330571792764802</v>
      </c>
      <c r="BL109" s="101">
        <f t="shared" si="72"/>
        <v>9.9989881744248432</v>
      </c>
    </row>
    <row r="110" spans="1:64" ht="12.95" customHeight="1">
      <c r="A110" s="44" t="s">
        <v>119</v>
      </c>
      <c r="B110" s="45" t="s">
        <v>97</v>
      </c>
      <c r="C110" s="44">
        <v>54605.491000000002</v>
      </c>
      <c r="D110" s="44">
        <v>2.0000000000000001E-4</v>
      </c>
      <c r="E110" s="101">
        <f t="shared" si="81"/>
        <v>8614.9082227722192</v>
      </c>
      <c r="F110" s="101">
        <f t="shared" si="82"/>
        <v>8615</v>
      </c>
      <c r="G110" s="101">
        <f t="shared" si="103"/>
        <v>-3.4560000000055879E-2</v>
      </c>
      <c r="J110" s="101">
        <f>G110</f>
        <v>-3.4560000000055879E-2</v>
      </c>
      <c r="O110" s="101">
        <f t="shared" ca="1" si="99"/>
        <v>-6.1434951082875174E-2</v>
      </c>
      <c r="P110" s="101">
        <f t="shared" si="83"/>
        <v>-6.6810813808595146E-2</v>
      </c>
      <c r="Q110" s="158">
        <f t="shared" si="84"/>
        <v>39586.991000000002</v>
      </c>
      <c r="R110" s="101">
        <f t="shared" si="104"/>
        <v>1.040114991313067E-3</v>
      </c>
      <c r="S110" s="129">
        <v>1</v>
      </c>
      <c r="T110" s="101">
        <f t="shared" si="85"/>
        <v>1.040114991313067E-3</v>
      </c>
      <c r="Z110" s="101">
        <f t="shared" si="86"/>
        <v>8615</v>
      </c>
      <c r="AA110" s="4">
        <f t="shared" si="87"/>
        <v>-3.411405293483092E-2</v>
      </c>
      <c r="AB110" s="4">
        <f t="shared" si="88"/>
        <v>-6.7256760873820098E-2</v>
      </c>
      <c r="AC110" s="4">
        <f t="shared" si="89"/>
        <v>3.2250813808539266E-2</v>
      </c>
      <c r="AD110" s="4"/>
      <c r="AE110" s="4">
        <f t="shared" si="90"/>
        <v>1.9886878498275427E-7</v>
      </c>
      <c r="AF110" s="101">
        <f t="shared" si="91"/>
        <v>3.2250813808539266E-2</v>
      </c>
      <c r="AG110" s="159"/>
      <c r="AH110" s="101">
        <f t="shared" si="92"/>
        <v>3.2696760873764226E-2</v>
      </c>
      <c r="AI110" s="101">
        <f t="shared" si="93"/>
        <v>1.159545923782767</v>
      </c>
      <c r="AJ110" s="101">
        <f t="shared" si="94"/>
        <v>7.5680638495390379E-3</v>
      </c>
      <c r="AK110" s="101">
        <f t="shared" si="95"/>
        <v>0.58924029243675125</v>
      </c>
      <c r="AL110" s="101">
        <f t="shared" si="96"/>
        <v>-1.8352214810869745</v>
      </c>
      <c r="AM110" s="101">
        <f t="shared" si="97"/>
        <v>-1.3067741261255064</v>
      </c>
      <c r="AN110" s="4">
        <f t="shared" si="102"/>
        <v>10.144700501962213</v>
      </c>
      <c r="AO110" s="4">
        <f t="shared" si="102"/>
        <v>10.141976712314225</v>
      </c>
      <c r="AP110" s="4">
        <f t="shared" si="102"/>
        <v>10.136071524038483</v>
      </c>
      <c r="AQ110" s="4">
        <f t="shared" si="102"/>
        <v>10.123370862342423</v>
      </c>
      <c r="AR110" s="4">
        <f t="shared" si="102"/>
        <v>10.096501111283031</v>
      </c>
      <c r="AS110" s="4">
        <f t="shared" si="102"/>
        <v>10.041445824515074</v>
      </c>
      <c r="AT110" s="4">
        <f t="shared" si="102"/>
        <v>9.9347274212255297</v>
      </c>
      <c r="AU110" s="4">
        <f t="shared" si="98"/>
        <v>9.7434610235715198</v>
      </c>
      <c r="AW110" s="101">
        <v>11600</v>
      </c>
      <c r="AX110" s="101">
        <f t="shared" si="65"/>
        <v>-6.124926346328087E-2</v>
      </c>
      <c r="AY110" s="101">
        <f t="shared" si="66"/>
        <v>-7.2897334601485397E-2</v>
      </c>
      <c r="AZ110" s="101">
        <f t="shared" si="67"/>
        <v>1.1648071138204524E-2</v>
      </c>
      <c r="BA110" s="101">
        <f t="shared" si="68"/>
        <v>0.83598507369048958</v>
      </c>
      <c r="BB110" s="101">
        <f t="shared" si="69"/>
        <v>-0.5045618416903771</v>
      </c>
      <c r="BC110" s="101">
        <f t="shared" si="70"/>
        <v>-1.2987789494295889</v>
      </c>
      <c r="BD110" s="101">
        <f t="shared" si="71"/>
        <v>-0.75924149152505283</v>
      </c>
      <c r="BE110" s="101">
        <f t="shared" si="76"/>
        <v>10.574393344495054</v>
      </c>
      <c r="BF110" s="101">
        <f t="shared" si="76"/>
        <v>10.574180182602415</v>
      </c>
      <c r="BG110" s="101">
        <f t="shared" si="76"/>
        <v>10.573327313290783</v>
      </c>
      <c r="BH110" s="101">
        <f t="shared" si="74"/>
        <v>10.569931018917488</v>
      </c>
      <c r="BI110" s="101">
        <f t="shared" si="74"/>
        <v>10.556651094956559</v>
      </c>
      <c r="BJ110" s="101">
        <f t="shared" si="74"/>
        <v>10.507965627381335</v>
      </c>
      <c r="BK110" s="101">
        <f t="shared" si="74"/>
        <v>10.35827116955373</v>
      </c>
      <c r="BL110" s="101">
        <f t="shared" si="72"/>
        <v>10.017338418651294</v>
      </c>
    </row>
    <row r="111" spans="1:64" ht="12.95" customHeight="1">
      <c r="A111" s="47" t="s">
        <v>121</v>
      </c>
      <c r="B111" s="46" t="s">
        <v>97</v>
      </c>
      <c r="C111" s="47">
        <v>54628.464999999997</v>
      </c>
      <c r="D111" s="47">
        <v>2.0000000000000001E-4</v>
      </c>
      <c r="E111" s="101">
        <f t="shared" si="81"/>
        <v>8675.9177722777349</v>
      </c>
      <c r="F111" s="101">
        <f t="shared" si="82"/>
        <v>8676</v>
      </c>
      <c r="G111" s="101">
        <f t="shared" si="103"/>
        <v>-3.096400000504218E-2</v>
      </c>
      <c r="K111" s="101">
        <f>G111</f>
        <v>-3.096400000504218E-2</v>
      </c>
      <c r="O111" s="101">
        <f t="shared" ca="1" si="99"/>
        <v>-6.1680061447251758E-2</v>
      </c>
      <c r="P111" s="101">
        <f t="shared" si="83"/>
        <v>-6.6956819445326693E-2</v>
      </c>
      <c r="Q111" s="158">
        <f t="shared" si="84"/>
        <v>39609.964999999997</v>
      </c>
      <c r="R111" s="101">
        <f t="shared" si="104"/>
        <v>1.2954830512609226E-3</v>
      </c>
      <c r="S111" s="129">
        <v>1</v>
      </c>
      <c r="T111" s="101">
        <f t="shared" si="85"/>
        <v>1.2954830512609226E-3</v>
      </c>
      <c r="Z111" s="101">
        <f t="shared" si="86"/>
        <v>8676</v>
      </c>
      <c r="AA111" s="4">
        <f t="shared" si="87"/>
        <v>-3.4712583853825293E-2</v>
      </c>
      <c r="AB111" s="4">
        <f t="shared" si="88"/>
        <v>-6.320823559654358E-2</v>
      </c>
      <c r="AC111" s="4">
        <f t="shared" si="89"/>
        <v>3.5992819440284513E-2</v>
      </c>
      <c r="AD111" s="4"/>
      <c r="AE111" s="4">
        <f t="shared" si="90"/>
        <v>1.4051880871357616E-5</v>
      </c>
      <c r="AF111" s="101">
        <f t="shared" si="91"/>
        <v>3.5992819440284513E-2</v>
      </c>
      <c r="AG111" s="159"/>
      <c r="AH111" s="101">
        <f t="shared" si="92"/>
        <v>3.22442355915014E-2</v>
      </c>
      <c r="AI111" s="101">
        <f t="shared" si="93"/>
        <v>1.1506010077499178</v>
      </c>
      <c r="AJ111" s="101">
        <f t="shared" si="94"/>
        <v>-7.5817198486380277E-3</v>
      </c>
      <c r="AK111" s="101">
        <f t="shared" si="95"/>
        <v>0.59158968930446532</v>
      </c>
      <c r="AL111" s="101">
        <f t="shared" si="96"/>
        <v>-1.8200715525048305</v>
      </c>
      <c r="AM111" s="101">
        <f t="shared" si="97"/>
        <v>-1.2864643619615899</v>
      </c>
      <c r="AN111" s="4">
        <f t="shared" ref="AN111:AT120" si="105">$AU111+$AB$7*SIN(AO111)</f>
        <v>10.155089026285424</v>
      </c>
      <c r="AO111" s="4">
        <f t="shared" si="105"/>
        <v>10.152439757756586</v>
      </c>
      <c r="AP111" s="4">
        <f t="shared" si="105"/>
        <v>10.1466429582006</v>
      </c>
      <c r="AQ111" s="4">
        <f t="shared" si="105"/>
        <v>10.134060911176185</v>
      </c>
      <c r="AR111" s="4">
        <f t="shared" si="105"/>
        <v>10.107205799748463</v>
      </c>
      <c r="AS111" s="4">
        <f t="shared" si="105"/>
        <v>10.051739954800841</v>
      </c>
      <c r="AT111" s="4">
        <f t="shared" si="105"/>
        <v>9.9435658286156094</v>
      </c>
      <c r="AU111" s="4">
        <f t="shared" si="98"/>
        <v>9.7490578480605858</v>
      </c>
      <c r="AW111" s="101">
        <v>11800</v>
      </c>
      <c r="AX111" s="101">
        <f t="shared" si="65"/>
        <v>-6.2870233581793417E-2</v>
      </c>
      <c r="AY111" s="101">
        <f t="shared" si="66"/>
        <v>-7.3227913154613897E-2</v>
      </c>
      <c r="AZ111" s="101">
        <f t="shared" si="67"/>
        <v>1.0357679572820485E-2</v>
      </c>
      <c r="BA111" s="101">
        <f t="shared" si="68"/>
        <v>0.82112122689295042</v>
      </c>
      <c r="BB111" s="101">
        <f t="shared" si="69"/>
        <v>-0.52630148931439802</v>
      </c>
      <c r="BC111" s="101">
        <f t="shared" si="70"/>
        <v>-1.2734083284466138</v>
      </c>
      <c r="BD111" s="101">
        <f t="shared" si="71"/>
        <v>-0.7394334764460565</v>
      </c>
      <c r="BE111" s="101">
        <f t="shared" si="76"/>
        <v>10.598647101423484</v>
      </c>
      <c r="BF111" s="101">
        <f t="shared" si="76"/>
        <v>10.598484081810112</v>
      </c>
      <c r="BG111" s="101">
        <f t="shared" si="76"/>
        <v>10.597794141220467</v>
      </c>
      <c r="BH111" s="101">
        <f t="shared" si="74"/>
        <v>10.594886589942732</v>
      </c>
      <c r="BI111" s="101">
        <f t="shared" si="74"/>
        <v>10.582846456493934</v>
      </c>
      <c r="BJ111" s="101">
        <f t="shared" si="74"/>
        <v>10.536147798702299</v>
      </c>
      <c r="BK111" s="101">
        <f t="shared" si="74"/>
        <v>10.385855746780042</v>
      </c>
      <c r="BL111" s="101">
        <f t="shared" si="72"/>
        <v>10.035688662877744</v>
      </c>
    </row>
    <row r="112" spans="1:64" ht="12.95" customHeight="1">
      <c r="A112" s="47" t="s">
        <v>121</v>
      </c>
      <c r="B112" s="46" t="s">
        <v>100</v>
      </c>
      <c r="C112" s="47">
        <v>54632.413699999997</v>
      </c>
      <c r="D112" s="47">
        <v>2.9999999999999997E-4</v>
      </c>
      <c r="E112" s="101">
        <f t="shared" si="81"/>
        <v>8686.4039047811093</v>
      </c>
      <c r="F112" s="101">
        <f t="shared" si="82"/>
        <v>8686.5</v>
      </c>
      <c r="G112" s="101">
        <f t="shared" si="103"/>
        <v>-3.6186000004818197E-2</v>
      </c>
      <c r="K112" s="101">
        <f>G112</f>
        <v>-3.6186000004818197E-2</v>
      </c>
      <c r="O112" s="101">
        <f t="shared" ca="1" si="99"/>
        <v>-6.1722252575546088E-2</v>
      </c>
      <c r="P112" s="101">
        <f t="shared" si="83"/>
        <v>-6.6981860543779748E-2</v>
      </c>
      <c r="Q112" s="158">
        <f t="shared" si="84"/>
        <v>39613.913699999997</v>
      </c>
      <c r="R112" s="101">
        <f t="shared" si="104"/>
        <v>9.4838502633516923E-4</v>
      </c>
      <c r="S112" s="129">
        <v>1</v>
      </c>
      <c r="T112" s="101">
        <f t="shared" si="85"/>
        <v>9.4838502633516923E-4</v>
      </c>
      <c r="Z112" s="101">
        <f t="shared" si="86"/>
        <v>8686.5</v>
      </c>
      <c r="AA112" s="4">
        <f t="shared" si="87"/>
        <v>-3.4815514428995602E-2</v>
      </c>
      <c r="AB112" s="4">
        <f t="shared" si="88"/>
        <v>-6.8352346119602336E-2</v>
      </c>
      <c r="AC112" s="4">
        <f t="shared" si="89"/>
        <v>3.079586053896155E-2</v>
      </c>
      <c r="AD112" s="4"/>
      <c r="AE112" s="4">
        <f t="shared" si="90"/>
        <v>1.8782307135377914E-6</v>
      </c>
      <c r="AF112" s="101">
        <f t="shared" si="91"/>
        <v>3.079586053896155E-2</v>
      </c>
      <c r="AG112" s="159"/>
      <c r="AH112" s="101">
        <f t="shared" si="92"/>
        <v>3.2166346114784146E-2</v>
      </c>
      <c r="AI112" s="101">
        <f t="shared" si="93"/>
        <v>1.1490717601524358</v>
      </c>
      <c r="AJ112" s="101">
        <f t="shared" si="94"/>
        <v>-1.0165750425187853E-2</v>
      </c>
      <c r="AK112" s="101">
        <f t="shared" si="95"/>
        <v>0.59197688667016324</v>
      </c>
      <c r="AL112" s="101">
        <f t="shared" si="96"/>
        <v>-1.8174874194657087</v>
      </c>
      <c r="AM112" s="101">
        <f t="shared" si="97"/>
        <v>-1.2830396282343977</v>
      </c>
      <c r="AN112" s="4">
        <f t="shared" si="105"/>
        <v>10.156869070058047</v>
      </c>
      <c r="AO112" s="4">
        <f t="shared" si="105"/>
        <v>10.154232698397982</v>
      </c>
      <c r="AP112" s="4">
        <f t="shared" si="105"/>
        <v>10.148454886804604</v>
      </c>
      <c r="AQ112" s="4">
        <f t="shared" si="105"/>
        <v>10.135894132821424</v>
      </c>
      <c r="AR112" s="4">
        <f t="shared" si="105"/>
        <v>10.109043263803443</v>
      </c>
      <c r="AS112" s="4">
        <f t="shared" si="105"/>
        <v>10.053509196110531</v>
      </c>
      <c r="AT112" s="4">
        <f t="shared" si="105"/>
        <v>9.9450865819995684</v>
      </c>
      <c r="AU112" s="4">
        <f t="shared" si="98"/>
        <v>9.7500212358824747</v>
      </c>
      <c r="AW112" s="101">
        <v>12000</v>
      </c>
      <c r="AX112" s="101">
        <f t="shared" si="65"/>
        <v>-6.4464538710935188E-2</v>
      </c>
      <c r="AY112" s="101">
        <f t="shared" si="66"/>
        <v>-7.3548792676637553E-2</v>
      </c>
      <c r="AZ112" s="101">
        <f t="shared" si="67"/>
        <v>9.0842539657023588E-3</v>
      </c>
      <c r="BA112" s="101">
        <f t="shared" si="68"/>
        <v>0.80688659483712066</v>
      </c>
      <c r="BB112" s="101">
        <f t="shared" si="69"/>
        <v>-0.54695933924063023</v>
      </c>
      <c r="BC112" s="101">
        <f t="shared" si="70"/>
        <v>-1.2489255528377989</v>
      </c>
      <c r="BD112" s="101">
        <f t="shared" si="71"/>
        <v>-0.72066788757138789</v>
      </c>
      <c r="BE112" s="101">
        <f t="shared" si="76"/>
        <v>10.622470406566956</v>
      </c>
      <c r="BF112" s="101">
        <f t="shared" si="76"/>
        <v>10.622347723767099</v>
      </c>
      <c r="BG112" s="101">
        <f t="shared" si="76"/>
        <v>10.621796941467874</v>
      </c>
      <c r="BH112" s="101">
        <f t="shared" si="74"/>
        <v>10.619333682834993</v>
      </c>
      <c r="BI112" s="101">
        <f t="shared" si="74"/>
        <v>10.608499962414458</v>
      </c>
      <c r="BJ112" s="101">
        <f t="shared" si="74"/>
        <v>10.563909612495275</v>
      </c>
      <c r="BK112" s="101">
        <f t="shared" si="74"/>
        <v>10.413322415040533</v>
      </c>
      <c r="BL112" s="101">
        <f t="shared" si="72"/>
        <v>10.054038907104195</v>
      </c>
    </row>
    <row r="113" spans="1:64" ht="12.95" customHeight="1">
      <c r="A113" s="47" t="s">
        <v>121</v>
      </c>
      <c r="B113" s="46" t="s">
        <v>97</v>
      </c>
      <c r="C113" s="47">
        <v>54648.418400000002</v>
      </c>
      <c r="D113" s="47">
        <v>3.0000000000000001E-3</v>
      </c>
      <c r="E113" s="101">
        <f t="shared" si="81"/>
        <v>8728.9058433626124</v>
      </c>
      <c r="F113" s="101">
        <f t="shared" si="82"/>
        <v>8729</v>
      </c>
      <c r="G113" s="101">
        <f t="shared" si="103"/>
        <v>-3.5456000005069654E-2</v>
      </c>
      <c r="K113" s="101">
        <f>G113</f>
        <v>-3.5456000005069654E-2</v>
      </c>
      <c r="O113" s="101">
        <f t="shared" ca="1" si="99"/>
        <v>-6.1893026190070755E-2</v>
      </c>
      <c r="P113" s="101">
        <f t="shared" si="83"/>
        <v>-6.7082944282506995E-2</v>
      </c>
      <c r="Q113" s="158">
        <f t="shared" si="84"/>
        <v>39629.918400000002</v>
      </c>
      <c r="R113" s="101">
        <f t="shared" si="104"/>
        <v>1.0002636043281265E-3</v>
      </c>
      <c r="S113" s="129">
        <v>0.4</v>
      </c>
      <c r="T113" s="101">
        <f t="shared" si="85"/>
        <v>4.0010544173125064E-4</v>
      </c>
      <c r="Z113" s="101">
        <f t="shared" si="86"/>
        <v>8729</v>
      </c>
      <c r="AA113" s="4">
        <f t="shared" si="87"/>
        <v>-3.5231834288519365E-2</v>
      </c>
      <c r="AB113" s="4">
        <f t="shared" si="88"/>
        <v>-6.7307109999057285E-2</v>
      </c>
      <c r="AC113" s="4">
        <f t="shared" si="89"/>
        <v>3.1626944277437341E-2</v>
      </c>
      <c r="AD113" s="4"/>
      <c r="AE113" s="4">
        <f t="shared" si="90"/>
        <v>2.0100107390601934E-8</v>
      </c>
      <c r="AF113" s="101">
        <f t="shared" si="91"/>
        <v>3.1626944277437341E-2</v>
      </c>
      <c r="AG113" s="159"/>
      <c r="AH113" s="101">
        <f t="shared" si="92"/>
        <v>3.1851109993987631E-2</v>
      </c>
      <c r="AI113" s="101">
        <f t="shared" si="93"/>
        <v>1.1429135077383012</v>
      </c>
      <c r="AJ113" s="101">
        <f t="shared" si="94"/>
        <v>-2.0553933783622632E-2</v>
      </c>
      <c r="AK113" s="101">
        <f t="shared" si="95"/>
        <v>0.59349368432408711</v>
      </c>
      <c r="AL113" s="101">
        <f t="shared" si="96"/>
        <v>-1.807097963715687</v>
      </c>
      <c r="AM113" s="101">
        <f t="shared" si="97"/>
        <v>-1.2693842783525164</v>
      </c>
      <c r="AN113" s="4">
        <f t="shared" si="105"/>
        <v>10.164049713242616</v>
      </c>
      <c r="AO113" s="4">
        <f t="shared" si="105"/>
        <v>10.161465714217663</v>
      </c>
      <c r="AP113" s="4">
        <f t="shared" si="105"/>
        <v>10.15576569230192</v>
      </c>
      <c r="AQ113" s="4">
        <f t="shared" si="105"/>
        <v>10.143293679545494</v>
      </c>
      <c r="AR113" s="4">
        <f t="shared" si="105"/>
        <v>10.116465097987072</v>
      </c>
      <c r="AS113" s="4">
        <f t="shared" si="105"/>
        <v>10.060662242731361</v>
      </c>
      <c r="AT113" s="4">
        <f t="shared" si="105"/>
        <v>9.9512401575645484</v>
      </c>
      <c r="AU113" s="4">
        <f t="shared" si="98"/>
        <v>9.7539206627805957</v>
      </c>
      <c r="AW113" s="101">
        <v>12200</v>
      </c>
      <c r="AX113" s="101">
        <f t="shared" si="65"/>
        <v>-6.6032177062742101E-2</v>
      </c>
      <c r="AY113" s="101">
        <f t="shared" si="66"/>
        <v>-7.3859973167556353E-2</v>
      </c>
      <c r="AZ113" s="101">
        <f t="shared" si="67"/>
        <v>7.8277961048142507E-3</v>
      </c>
      <c r="BA113" s="101">
        <f t="shared" si="68"/>
        <v>0.79324712201007286</v>
      </c>
      <c r="BB113" s="101">
        <f t="shared" si="69"/>
        <v>-0.56660169617792566</v>
      </c>
      <c r="BC113" s="101">
        <f t="shared" si="70"/>
        <v>-1.2252775622074294</v>
      </c>
      <c r="BD113" s="101">
        <f t="shared" si="71"/>
        <v>-0.70285392170572081</v>
      </c>
      <c r="BE113" s="101">
        <f t="shared" si="76"/>
        <v>10.645882236916259</v>
      </c>
      <c r="BF113" s="101">
        <f t="shared" si="76"/>
        <v>10.645791509041709</v>
      </c>
      <c r="BG113" s="101">
        <f t="shared" si="76"/>
        <v>10.645358077200708</v>
      </c>
      <c r="BH113" s="101">
        <f t="shared" si="74"/>
        <v>10.643294510915872</v>
      </c>
      <c r="BI113" s="101">
        <f t="shared" si="74"/>
        <v>10.633624498587929</v>
      </c>
      <c r="BJ113" s="101">
        <f t="shared" si="74"/>
        <v>10.591247888559469</v>
      </c>
      <c r="BK113" s="101">
        <f t="shared" si="74"/>
        <v>10.440668104634536</v>
      </c>
      <c r="BL113" s="101">
        <f t="shared" si="72"/>
        <v>10.072389151330645</v>
      </c>
    </row>
    <row r="114" spans="1:64" ht="12.95" customHeight="1">
      <c r="A114" s="143" t="s">
        <v>491</v>
      </c>
      <c r="B114" s="141" t="s">
        <v>97</v>
      </c>
      <c r="C114" s="163">
        <v>54648.419399999999</v>
      </c>
      <c r="D114" s="163" t="s">
        <v>268</v>
      </c>
      <c r="E114" s="101">
        <f t="shared" si="81"/>
        <v>8728.9084989536841</v>
      </c>
      <c r="F114" s="101">
        <f t="shared" si="82"/>
        <v>8729</v>
      </c>
      <c r="G114" s="101">
        <f t="shared" si="103"/>
        <v>-3.4456000008503906E-2</v>
      </c>
      <c r="K114" s="101">
        <f>G114</f>
        <v>-3.4456000008503906E-2</v>
      </c>
      <c r="O114" s="101">
        <f t="shared" ca="1" si="99"/>
        <v>-6.1893026190070755E-2</v>
      </c>
      <c r="P114" s="101">
        <f t="shared" si="83"/>
        <v>-6.7082944282506995E-2</v>
      </c>
      <c r="Q114" s="158">
        <f t="shared" si="84"/>
        <v>39629.919399999999</v>
      </c>
      <c r="R114" s="101">
        <f t="shared" si="104"/>
        <v>1.0645174926589029E-3</v>
      </c>
      <c r="S114" s="129">
        <v>1</v>
      </c>
      <c r="T114" s="101">
        <f t="shared" si="85"/>
        <v>1.0645174926589029E-3</v>
      </c>
      <c r="Z114" s="101">
        <f t="shared" si="86"/>
        <v>8729</v>
      </c>
      <c r="AA114" s="4">
        <f t="shared" si="87"/>
        <v>-3.5231834288519365E-2</v>
      </c>
      <c r="AB114" s="4">
        <f t="shared" si="88"/>
        <v>-6.6307110002491537E-2</v>
      </c>
      <c r="AC114" s="4">
        <f t="shared" si="89"/>
        <v>3.2626944274003089E-2</v>
      </c>
      <c r="AD114" s="4"/>
      <c r="AE114" s="4">
        <f t="shared" si="90"/>
        <v>6.0191883004710458E-7</v>
      </c>
      <c r="AF114" s="101">
        <f t="shared" si="91"/>
        <v>3.2626944274003089E-2</v>
      </c>
      <c r="AG114" s="159"/>
      <c r="AH114" s="101">
        <f t="shared" si="92"/>
        <v>3.1851109993987631E-2</v>
      </c>
      <c r="AI114" s="101">
        <f t="shared" si="93"/>
        <v>1.1429135077383012</v>
      </c>
      <c r="AJ114" s="101">
        <f t="shared" si="94"/>
        <v>-2.0553933783622632E-2</v>
      </c>
      <c r="AK114" s="101">
        <f t="shared" si="95"/>
        <v>0.59349368432408711</v>
      </c>
      <c r="AL114" s="101">
        <f t="shared" si="96"/>
        <v>-1.807097963715687</v>
      </c>
      <c r="AM114" s="101">
        <f t="shared" si="97"/>
        <v>-1.2693842783525164</v>
      </c>
      <c r="AN114" s="4">
        <f t="shared" si="105"/>
        <v>10.164049713242616</v>
      </c>
      <c r="AO114" s="4">
        <f t="shared" si="105"/>
        <v>10.161465714217663</v>
      </c>
      <c r="AP114" s="4">
        <f t="shared" si="105"/>
        <v>10.15576569230192</v>
      </c>
      <c r="AQ114" s="4">
        <f t="shared" si="105"/>
        <v>10.143293679545494</v>
      </c>
      <c r="AR114" s="4">
        <f t="shared" si="105"/>
        <v>10.116465097987072</v>
      </c>
      <c r="AS114" s="4">
        <f t="shared" si="105"/>
        <v>10.060662242731361</v>
      </c>
      <c r="AT114" s="4">
        <f t="shared" si="105"/>
        <v>9.9512401575645484</v>
      </c>
      <c r="AU114" s="4">
        <f t="shared" si="98"/>
        <v>9.7539206627805957</v>
      </c>
      <c r="AW114" s="101">
        <v>12400</v>
      </c>
      <c r="AX114" s="101">
        <f t="shared" si="65"/>
        <v>-6.7573176803961466E-2</v>
      </c>
      <c r="AY114" s="101">
        <f t="shared" si="66"/>
        <v>-7.4161454627370324E-2</v>
      </c>
      <c r="AZ114" s="101">
        <f t="shared" si="67"/>
        <v>6.5882778234088628E-3</v>
      </c>
      <c r="BA114" s="101">
        <f t="shared" si="68"/>
        <v>0.78017070369312047</v>
      </c>
      <c r="BB114" s="101">
        <f t="shared" si="69"/>
        <v>-0.58529025803557655</v>
      </c>
      <c r="BC114" s="101">
        <f t="shared" si="70"/>
        <v>-1.2024153543082723</v>
      </c>
      <c r="BD114" s="101">
        <f t="shared" si="71"/>
        <v>-0.68591119743443663</v>
      </c>
      <c r="BE114" s="101">
        <f t="shared" si="76"/>
        <v>10.668900420805997</v>
      </c>
      <c r="BF114" s="101">
        <f t="shared" si="76"/>
        <v>10.668834595747555</v>
      </c>
      <c r="BG114" s="101">
        <f t="shared" si="76"/>
        <v>10.668498801245685</v>
      </c>
      <c r="BH114" s="101">
        <f t="shared" si="74"/>
        <v>10.666790952613633</v>
      </c>
      <c r="BI114" s="101">
        <f t="shared" si="74"/>
        <v>10.658233801324513</v>
      </c>
      <c r="BJ114" s="101">
        <f t="shared" si="74"/>
        <v>10.618160078904411</v>
      </c>
      <c r="BK114" s="101">
        <f t="shared" si="74"/>
        <v>10.467889786597571</v>
      </c>
      <c r="BL114" s="101">
        <f t="shared" si="72"/>
        <v>10.090739395557096</v>
      </c>
    </row>
    <row r="115" spans="1:64" ht="12.95" customHeight="1">
      <c r="A115" s="44" t="s">
        <v>119</v>
      </c>
      <c r="B115" s="45" t="s">
        <v>97</v>
      </c>
      <c r="C115" s="44">
        <v>54688.334499999997</v>
      </c>
      <c r="D115" s="44">
        <v>2.9999999999999997E-4</v>
      </c>
      <c r="E115" s="101">
        <f t="shared" si="81"/>
        <v>8834.9066825293794</v>
      </c>
      <c r="F115" s="101">
        <f t="shared" si="82"/>
        <v>8835</v>
      </c>
      <c r="G115" s="101">
        <f t="shared" si="103"/>
        <v>-3.514000000723172E-2</v>
      </c>
      <c r="J115" s="101">
        <f>G115</f>
        <v>-3.514000000723172E-2</v>
      </c>
      <c r="O115" s="101">
        <f t="shared" ca="1" si="99"/>
        <v>-6.2318955675708755E-2</v>
      </c>
      <c r="P115" s="101">
        <f t="shared" si="83"/>
        <v>-6.7333150613489559E-2</v>
      </c>
      <c r="Q115" s="158">
        <f t="shared" si="84"/>
        <v>39669.834499999997</v>
      </c>
      <c r="R115" s="101">
        <f t="shared" si="104"/>
        <v>1.0363989459571995E-3</v>
      </c>
      <c r="S115" s="129">
        <v>1</v>
      </c>
      <c r="T115" s="101">
        <f t="shared" si="85"/>
        <v>1.0363989459571995E-3</v>
      </c>
      <c r="Z115" s="101">
        <f t="shared" si="86"/>
        <v>8835</v>
      </c>
      <c r="AA115" s="4">
        <f t="shared" si="87"/>
        <v>-3.6267892106514599E-2</v>
      </c>
      <c r="AB115" s="4">
        <f t="shared" si="88"/>
        <v>-6.620525851420668E-2</v>
      </c>
      <c r="AC115" s="4">
        <f t="shared" si="89"/>
        <v>3.2193150606257839E-2</v>
      </c>
      <c r="AD115" s="4"/>
      <c r="AE115" s="4">
        <f t="shared" si="90"/>
        <v>1.2721405876247395E-6</v>
      </c>
      <c r="AF115" s="101">
        <f t="shared" si="91"/>
        <v>3.2193150606257839E-2</v>
      </c>
      <c r="AG115" s="159"/>
      <c r="AH115" s="101">
        <f t="shared" si="92"/>
        <v>3.106525850697496E-2</v>
      </c>
      <c r="AI115" s="101">
        <f t="shared" si="93"/>
        <v>1.1277762365378738</v>
      </c>
      <c r="AJ115" s="101">
        <f t="shared" si="94"/>
        <v>-4.5969419988853212E-2</v>
      </c>
      <c r="AK115" s="101">
        <f t="shared" si="95"/>
        <v>0.59693572300781428</v>
      </c>
      <c r="AL115" s="101">
        <f t="shared" si="96"/>
        <v>-1.7816677192526411</v>
      </c>
      <c r="AM115" s="101">
        <f t="shared" si="97"/>
        <v>-1.2367064870272744</v>
      </c>
      <c r="AN115" s="4">
        <f t="shared" si="105"/>
        <v>10.18179071763223</v>
      </c>
      <c r="AO115" s="4">
        <f t="shared" si="105"/>
        <v>10.179338186080114</v>
      </c>
      <c r="AP115" s="4">
        <f t="shared" si="105"/>
        <v>10.173838136607047</v>
      </c>
      <c r="AQ115" s="4">
        <f t="shared" si="105"/>
        <v>10.161604596882553</v>
      </c>
      <c r="AR115" s="4">
        <f t="shared" si="105"/>
        <v>10.134866819697105</v>
      </c>
      <c r="AS115" s="4">
        <f t="shared" si="105"/>
        <v>10.07844502784371</v>
      </c>
      <c r="AT115" s="4">
        <f t="shared" si="105"/>
        <v>9.966574751093944</v>
      </c>
      <c r="AU115" s="4">
        <f t="shared" si="98"/>
        <v>9.7636462922206135</v>
      </c>
      <c r="AW115" s="101">
        <v>12600</v>
      </c>
      <c r="AX115" s="101">
        <f t="shared" si="65"/>
        <v>-6.9087590778896965E-2</v>
      </c>
      <c r="AY115" s="101">
        <f t="shared" si="66"/>
        <v>-7.4453237056079452E-2</v>
      </c>
      <c r="AZ115" s="101">
        <f t="shared" si="67"/>
        <v>5.3656462771824835E-3</v>
      </c>
      <c r="BA115" s="101">
        <f t="shared" si="68"/>
        <v>0.76762712330175886</v>
      </c>
      <c r="BB115" s="101">
        <f t="shared" si="69"/>
        <v>-0.60308240764343501</v>
      </c>
      <c r="BC115" s="101">
        <f t="shared" si="70"/>
        <v>-1.1802936337709484</v>
      </c>
      <c r="BD115" s="101">
        <f t="shared" si="71"/>
        <v>-0.66976830217587557</v>
      </c>
      <c r="BE115" s="101">
        <f t="shared" si="76"/>
        <v>10.691541711214901</v>
      </c>
      <c r="BF115" s="101">
        <f t="shared" si="76"/>
        <v>10.691494951969307</v>
      </c>
      <c r="BG115" s="101">
        <f t="shared" si="76"/>
        <v>10.691239233913235</v>
      </c>
      <c r="BH115" s="101">
        <f t="shared" si="74"/>
        <v>10.689844422886937</v>
      </c>
      <c r="BI115" s="101">
        <f t="shared" si="74"/>
        <v>10.682342343512213</v>
      </c>
      <c r="BJ115" s="101">
        <f t="shared" si="74"/>
        <v>10.644644260847103</v>
      </c>
      <c r="BK115" s="101">
        <f t="shared" si="74"/>
        <v>10.494984473721251</v>
      </c>
      <c r="BL115" s="101">
        <f t="shared" si="72"/>
        <v>10.109089639783546</v>
      </c>
    </row>
    <row r="116" spans="1:64" ht="12.95" customHeight="1">
      <c r="A116" s="44" t="s">
        <v>211</v>
      </c>
      <c r="B116" s="45" t="s">
        <v>97</v>
      </c>
      <c r="C116" s="44">
        <v>54931.400199999996</v>
      </c>
      <c r="D116" s="44">
        <v>1E-4</v>
      </c>
      <c r="E116" s="101">
        <f t="shared" si="81"/>
        <v>9480.3897876589181</v>
      </c>
      <c r="F116" s="101">
        <f t="shared" si="82"/>
        <v>9480.5</v>
      </c>
      <c r="G116" s="101">
        <f t="shared" si="103"/>
        <v>-4.1502000007312745E-2</v>
      </c>
      <c r="J116" s="101">
        <f>G116</f>
        <v>-4.1502000007312745E-2</v>
      </c>
      <c r="O116" s="101">
        <f t="shared" ca="1" si="99"/>
        <v>-6.4912705515136393E-2</v>
      </c>
      <c r="P116" s="101">
        <f t="shared" si="83"/>
        <v>-6.8798001070183704E-2</v>
      </c>
      <c r="Q116" s="158">
        <f t="shared" si="84"/>
        <v>39912.900199999996</v>
      </c>
      <c r="R116" s="101">
        <f t="shared" si="104"/>
        <v>7.4507167402425246E-4</v>
      </c>
      <c r="S116" s="129">
        <v>1</v>
      </c>
      <c r="T116" s="101">
        <f t="shared" si="85"/>
        <v>7.4507167402425246E-4</v>
      </c>
      <c r="Z116" s="101">
        <f t="shared" si="86"/>
        <v>9480.5</v>
      </c>
      <c r="AA116" s="4">
        <f t="shared" si="87"/>
        <v>-4.2484357487236522E-2</v>
      </c>
      <c r="AB116" s="4">
        <f t="shared" si="88"/>
        <v>-6.7815643590259933E-2</v>
      </c>
      <c r="AC116" s="4">
        <f t="shared" si="89"/>
        <v>2.7296001062870959E-2</v>
      </c>
      <c r="AD116" s="4"/>
      <c r="AE116" s="4">
        <f t="shared" si="90"/>
        <v>9.6502621836219478E-7</v>
      </c>
      <c r="AF116" s="101">
        <f t="shared" si="91"/>
        <v>2.7296001062870959E-2</v>
      </c>
      <c r="AG116" s="159"/>
      <c r="AH116" s="101">
        <f t="shared" si="92"/>
        <v>2.6313643582947181E-2</v>
      </c>
      <c r="AI116" s="101">
        <f t="shared" si="93"/>
        <v>1.0425117519956355</v>
      </c>
      <c r="AJ116" s="101">
        <f t="shared" si="94"/>
        <v>-0.18607072157377966</v>
      </c>
      <c r="AK116" s="101">
        <f t="shared" si="95"/>
        <v>0.60897600524889828</v>
      </c>
      <c r="AL116" s="101">
        <f t="shared" si="96"/>
        <v>-1.6404918422424486</v>
      </c>
      <c r="AM116" s="101">
        <f t="shared" si="97"/>
        <v>-1.0722422407644165</v>
      </c>
      <c r="AN116" s="4">
        <f t="shared" si="105"/>
        <v>10.284874883985061</v>
      </c>
      <c r="AO116" s="4">
        <f t="shared" si="105"/>
        <v>10.283202868312875</v>
      </c>
      <c r="AP116" s="4">
        <f t="shared" si="105"/>
        <v>10.279022603165073</v>
      </c>
      <c r="AQ116" s="4">
        <f t="shared" si="105"/>
        <v>10.268657968817502</v>
      </c>
      <c r="AR116" s="4">
        <f t="shared" si="105"/>
        <v>10.243464040601415</v>
      </c>
      <c r="AS116" s="4">
        <f t="shared" si="105"/>
        <v>10.184856378145074</v>
      </c>
      <c r="AT116" s="4">
        <f t="shared" si="105"/>
        <v>10.059523005462751</v>
      </c>
      <c r="AU116" s="4">
        <f t="shared" si="98"/>
        <v>9.822871705461484</v>
      </c>
      <c r="AW116" s="101">
        <v>12800</v>
      </c>
      <c r="AX116" s="101">
        <f t="shared" si="65"/>
        <v>-7.0575492259709077E-2</v>
      </c>
      <c r="AY116" s="101">
        <f t="shared" si="66"/>
        <v>-7.4735320453683723E-2</v>
      </c>
      <c r="AZ116" s="101">
        <f t="shared" si="67"/>
        <v>4.1598281939746488E-3</v>
      </c>
      <c r="BA116" s="101">
        <f t="shared" si="68"/>
        <v>0.7555879738048864</v>
      </c>
      <c r="BB116" s="101">
        <f t="shared" si="69"/>
        <v>-0.62003150403023977</v>
      </c>
      <c r="BC116" s="101">
        <f t="shared" si="70"/>
        <v>-1.1588704882618439</v>
      </c>
      <c r="BD116" s="101">
        <f t="shared" si="71"/>
        <v>-0.65436157233294112</v>
      </c>
      <c r="BE116" s="101">
        <f t="shared" si="76"/>
        <v>10.713821859075111</v>
      </c>
      <c r="BF116" s="101">
        <f t="shared" si="76"/>
        <v>10.713789416481973</v>
      </c>
      <c r="BG116" s="101">
        <f t="shared" si="76"/>
        <v>10.713598360152872</v>
      </c>
      <c r="BH116" s="101">
        <f t="shared" si="74"/>
        <v>10.712475764129051</v>
      </c>
      <c r="BI116" s="101">
        <f t="shared" si="74"/>
        <v>10.705965223388091</v>
      </c>
      <c r="BJ116" s="101">
        <f t="shared" si="74"/>
        <v>10.67069912876328</v>
      </c>
      <c r="BK116" s="101">
        <f t="shared" si="74"/>
        <v>10.521949221559153</v>
      </c>
      <c r="BL116" s="101">
        <f t="shared" si="72"/>
        <v>10.127439884009997</v>
      </c>
    </row>
    <row r="117" spans="1:64" ht="12.95" customHeight="1">
      <c r="A117" s="44" t="s">
        <v>211</v>
      </c>
      <c r="B117" s="45" t="s">
        <v>97</v>
      </c>
      <c r="C117" s="44">
        <v>54931.587500000001</v>
      </c>
      <c r="D117" s="44">
        <v>1E-4</v>
      </c>
      <c r="E117" s="101">
        <f t="shared" ref="E117:E148" si="106">+(C117-C$7)/C$8</f>
        <v>9480.8871798684886</v>
      </c>
      <c r="F117" s="101">
        <f t="shared" ref="F117:F148" si="107">ROUND(2*E117,0)/2</f>
        <v>9481</v>
      </c>
      <c r="G117" s="101">
        <f t="shared" si="103"/>
        <v>-4.2484000005060807E-2</v>
      </c>
      <c r="J117" s="101">
        <f>G117</f>
        <v>-4.2484000005060807E-2</v>
      </c>
      <c r="O117" s="101">
        <f t="shared" ca="1" si="99"/>
        <v>-6.4914714616483737E-2</v>
      </c>
      <c r="P117" s="101">
        <f t="shared" ref="P117:P148" si="108">+D$11+D$12*F117+D$13*F117^2</f>
        <v>-6.8799096573751259E-2</v>
      </c>
      <c r="Q117" s="158">
        <f t="shared" ref="Q117:Q148" si="109">+C117-15018.5</f>
        <v>39913.087500000001</v>
      </c>
      <c r="R117" s="101">
        <f t="shared" si="104"/>
        <v>6.9248430741950396E-4</v>
      </c>
      <c r="S117" s="129">
        <v>1</v>
      </c>
      <c r="T117" s="101">
        <f t="shared" ref="T117:T148" si="110">+S117*R117</f>
        <v>6.9248430741950396E-4</v>
      </c>
      <c r="Z117" s="101">
        <f t="shared" ref="Z117:Z148" si="111">F117</f>
        <v>9481</v>
      </c>
      <c r="AA117" s="4">
        <f t="shared" ref="AA117:AA148" si="112">AB$3+AB$4*Z117+AB$5*Z117^2+AH117</f>
        <v>-4.2489099295045546E-2</v>
      </c>
      <c r="AB117" s="4">
        <f t="shared" ref="AB117:AB148" si="113">IF(S117&lt;&gt;0,G117-AH117, -9999)</f>
        <v>-6.879399728376652E-2</v>
      </c>
      <c r="AC117" s="4">
        <f t="shared" ref="AC117:AC148" si="114">+G117-P117</f>
        <v>2.6315096568690452E-2</v>
      </c>
      <c r="AD117" s="4"/>
      <c r="AE117" s="4">
        <f t="shared" ref="AE117:AE148" si="115">+(G117-AA117)^2*S117</f>
        <v>2.6002758348460234E-11</v>
      </c>
      <c r="AF117" s="101">
        <f t="shared" ref="AF117:AF148" si="116">IF(S117&lt;&gt;0,G117-P117, -9999)</f>
        <v>2.6315096568690452E-2</v>
      </c>
      <c r="AG117" s="159"/>
      <c r="AH117" s="101">
        <f t="shared" ref="AH117:AH148" si="117">$AB$6*($AB$11/AI117*AJ117+$AB$12)</f>
        <v>2.6309997278705709E-2</v>
      </c>
      <c r="AI117" s="101">
        <f t="shared" ref="AI117:AI148" si="118">1+$AB$7*COS(AL117)</f>
        <v>1.0424502683035524</v>
      </c>
      <c r="AJ117" s="101">
        <f t="shared" ref="AJ117:AJ148" si="119">SIN(AL117+RADIANS($AB$9))</f>
        <v>-0.18616991952528622</v>
      </c>
      <c r="AK117" s="101">
        <f t="shared" ref="AK117:AK148" si="120">$AB$7*SIN(AL117)</f>
        <v>0.60898029421944444</v>
      </c>
      <c r="AL117" s="101">
        <f t="shared" ref="AL117:AL148" si="121">2*ATAN(AM117)</f>
        <v>-1.6403908801766376</v>
      </c>
      <c r="AM117" s="101">
        <f t="shared" ref="AM117:AM148" si="122">SQRT((1+$AB$7)/(1-$AB$7))*TAN(AN117/2)</f>
        <v>-1.0721337273886975</v>
      </c>
      <c r="AN117" s="4">
        <f t="shared" si="105"/>
        <v>10.284951592204742</v>
      </c>
      <c r="AO117" s="4">
        <f t="shared" si="105"/>
        <v>10.283280143788964</v>
      </c>
      <c r="AP117" s="4">
        <f t="shared" si="105"/>
        <v>10.279100921976948</v>
      </c>
      <c r="AQ117" s="4">
        <f t="shared" si="105"/>
        <v>10.268737942592724</v>
      </c>
      <c r="AR117" s="4">
        <f t="shared" si="105"/>
        <v>10.24354580386164</v>
      </c>
      <c r="AS117" s="4">
        <f t="shared" si="105"/>
        <v>10.184937492655225</v>
      </c>
      <c r="AT117" s="4">
        <f t="shared" si="105"/>
        <v>10.059594696004432</v>
      </c>
      <c r="AU117" s="4">
        <f t="shared" ref="AU117:AU148" si="123">RADIANS($AB$9)+$AB$18*(F117-AB$15)</f>
        <v>9.8229175810720495</v>
      </c>
      <c r="AW117" s="101">
        <v>13000</v>
      </c>
      <c r="AX117" s="101">
        <f t="shared" si="65"/>
        <v>-7.2036971511530837E-2</v>
      </c>
      <c r="AY117" s="101">
        <f t="shared" si="66"/>
        <v>-7.5007704820183138E-2</v>
      </c>
      <c r="AZ117" s="101">
        <f t="shared" si="67"/>
        <v>2.9707333086523026E-3</v>
      </c>
      <c r="BA117" s="101">
        <f t="shared" si="68"/>
        <v>0.74402656976526305</v>
      </c>
      <c r="BB117" s="101">
        <f t="shared" si="69"/>
        <v>-0.63618716631722827</v>
      </c>
      <c r="BC117" s="101">
        <f t="shared" si="70"/>
        <v>-1.1381070917632707</v>
      </c>
      <c r="BD117" s="101">
        <f t="shared" si="71"/>
        <v>-0.63963406489954855</v>
      </c>
      <c r="BE117" s="101">
        <f t="shared" si="76"/>
        <v>10.735755684797258</v>
      </c>
      <c r="BF117" s="101">
        <f t="shared" si="76"/>
        <v>10.735733764665239</v>
      </c>
      <c r="BG117" s="101">
        <f t="shared" si="76"/>
        <v>10.735594042775535</v>
      </c>
      <c r="BH117" s="101">
        <f t="shared" si="74"/>
        <v>10.734705155507559</v>
      </c>
      <c r="BI117" s="101">
        <f t="shared" si="74"/>
        <v>10.729118056621489</v>
      </c>
      <c r="BJ117" s="101">
        <f t="shared" si="74"/>
        <v>10.696323984546506</v>
      </c>
      <c r="BK117" s="101">
        <f t="shared" si="74"/>
        <v>10.548781129418265</v>
      </c>
      <c r="BL117" s="101">
        <f t="shared" si="72"/>
        <v>10.145790128236447</v>
      </c>
    </row>
    <row r="118" spans="1:64" ht="12.95" customHeight="1">
      <c r="A118" s="44" t="s">
        <v>211</v>
      </c>
      <c r="B118" s="45" t="s">
        <v>97</v>
      </c>
      <c r="C118" s="44">
        <v>54958.512799999997</v>
      </c>
      <c r="D118" s="44">
        <v>2E-3</v>
      </c>
      <c r="E118" s="101">
        <f t="shared" si="106"/>
        <v>9552.3897664141896</v>
      </c>
      <c r="F118" s="101">
        <f t="shared" si="107"/>
        <v>9552.5</v>
      </c>
      <c r="G118" s="101">
        <f t="shared" si="103"/>
        <v>-4.1510000010021031E-2</v>
      </c>
      <c r="J118" s="101">
        <f>G118</f>
        <v>-4.1510000010021031E-2</v>
      </c>
      <c r="O118" s="101">
        <f t="shared" ca="1" si="99"/>
        <v>-6.5202016109154659E-2</v>
      </c>
      <c r="P118" s="101">
        <f t="shared" si="108"/>
        <v>-6.8955129451261338E-2</v>
      </c>
      <c r="Q118" s="158">
        <f t="shared" si="109"/>
        <v>39940.012799999997</v>
      </c>
      <c r="R118" s="101">
        <f t="shared" si="104"/>
        <v>7.5323513004643553E-4</v>
      </c>
      <c r="S118" s="129">
        <v>0.5</v>
      </c>
      <c r="T118" s="101">
        <f t="shared" si="110"/>
        <v>3.7661756502321776E-4</v>
      </c>
      <c r="Z118" s="101">
        <f t="shared" si="111"/>
        <v>9552.5</v>
      </c>
      <c r="AA118" s="4">
        <f t="shared" si="112"/>
        <v>-4.3165861632985553E-2</v>
      </c>
      <c r="AB118" s="4">
        <f t="shared" si="113"/>
        <v>-6.7299267828296816E-2</v>
      </c>
      <c r="AC118" s="4">
        <f t="shared" si="114"/>
        <v>2.7445129441240307E-2</v>
      </c>
      <c r="AD118" s="4"/>
      <c r="AE118" s="4">
        <f t="shared" si="115"/>
        <v>1.3709388572033501E-6</v>
      </c>
      <c r="AF118" s="101">
        <f t="shared" si="116"/>
        <v>2.7445129441240307E-2</v>
      </c>
      <c r="AG118" s="159"/>
      <c r="AH118" s="101">
        <f t="shared" si="117"/>
        <v>2.5789267818275782E-2</v>
      </c>
      <c r="AI118" s="101">
        <f t="shared" si="118"/>
        <v>1.0337290795947582</v>
      </c>
      <c r="AJ118" s="101">
        <f t="shared" si="119"/>
        <v>-0.20021443509512535</v>
      </c>
      <c r="AK118" s="101">
        <f t="shared" si="120"/>
        <v>0.60952553122599806</v>
      </c>
      <c r="AL118" s="101">
        <f t="shared" si="121"/>
        <v>-1.6260765624079505</v>
      </c>
      <c r="AM118" s="101">
        <f t="shared" si="122"/>
        <v>-1.0568665150797678</v>
      </c>
      <c r="AN118" s="4">
        <f t="shared" si="105"/>
        <v>10.295873283399313</v>
      </c>
      <c r="AO118" s="4">
        <f t="shared" si="105"/>
        <v>10.294282073527874</v>
      </c>
      <c r="AP118" s="4">
        <f t="shared" si="105"/>
        <v>10.290251752157909</v>
      </c>
      <c r="AQ118" s="4">
        <f t="shared" si="105"/>
        <v>10.280127694257004</v>
      </c>
      <c r="AR118" s="4">
        <f t="shared" si="105"/>
        <v>10.25519982060324</v>
      </c>
      <c r="AS118" s="4">
        <f t="shared" si="105"/>
        <v>10.196515108095017</v>
      </c>
      <c r="AT118" s="4">
        <f t="shared" si="105"/>
        <v>10.069841288528139</v>
      </c>
      <c r="AU118" s="4">
        <f t="shared" si="123"/>
        <v>9.8294777933830062</v>
      </c>
      <c r="AW118" s="101">
        <v>13200</v>
      </c>
      <c r="AX118" s="101">
        <f t="shared" si="65"/>
        <v>-7.3472132997901549E-2</v>
      </c>
      <c r="AY118" s="101">
        <f t="shared" si="66"/>
        <v>-7.527039015557771E-2</v>
      </c>
      <c r="AZ118" s="101">
        <f t="shared" si="67"/>
        <v>1.7982571576761581E-3</v>
      </c>
      <c r="BA118" s="101">
        <f t="shared" si="68"/>
        <v>0.73291785474990157</v>
      </c>
      <c r="BB118" s="101">
        <f t="shared" si="69"/>
        <v>-0.65159554573572021</v>
      </c>
      <c r="BC118" s="101">
        <f t="shared" si="70"/>
        <v>-1.1179674340099999</v>
      </c>
      <c r="BD118" s="101">
        <f t="shared" si="71"/>
        <v>-0.62553468704589044</v>
      </c>
      <c r="BE118" s="101">
        <f t="shared" si="76"/>
        <v>10.757357146750136</v>
      </c>
      <c r="BF118" s="101">
        <f t="shared" si="76"/>
        <v>10.757342777076861</v>
      </c>
      <c r="BG118" s="101">
        <f t="shared" si="76"/>
        <v>10.757243048754873</v>
      </c>
      <c r="BH118" s="101">
        <f t="shared" si="74"/>
        <v>10.756552039549215</v>
      </c>
      <c r="BI118" s="101">
        <f t="shared" si="74"/>
        <v>10.751816872303708</v>
      </c>
      <c r="BJ118" s="101">
        <f t="shared" si="74"/>
        <v>10.721518726832119</v>
      </c>
      <c r="BK118" s="101">
        <f t="shared" si="74"/>
        <v>10.575477341335727</v>
      </c>
      <c r="BL118" s="101">
        <f t="shared" si="72"/>
        <v>10.164140372462898</v>
      </c>
    </row>
    <row r="119" spans="1:64" ht="12.95" customHeight="1">
      <c r="A119" s="44" t="s">
        <v>120</v>
      </c>
      <c r="B119" s="45" t="s">
        <v>100</v>
      </c>
      <c r="C119" s="44">
        <v>54983.739300000001</v>
      </c>
      <c r="D119" s="44">
        <v>5.9999999999999995E-4</v>
      </c>
      <c r="E119" s="101">
        <f t="shared" si="106"/>
        <v>9619.3810348307252</v>
      </c>
      <c r="F119" s="101">
        <f t="shared" si="107"/>
        <v>9619.5</v>
      </c>
      <c r="G119" s="101">
        <f t="shared" si="103"/>
        <v>-4.4798000002629124E-2</v>
      </c>
      <c r="K119" s="101">
        <f t="shared" ref="K119:K127" si="124">G119</f>
        <v>-4.4798000002629124E-2</v>
      </c>
      <c r="O119" s="101">
        <f t="shared" ref="O119:O150" ca="1" si="125">+C$11+C$12*$F119</f>
        <v>-6.5471235689699425E-2</v>
      </c>
      <c r="P119" s="101">
        <f t="shared" si="108"/>
        <v>-6.9100217050750104E-2</v>
      </c>
      <c r="Q119" s="158">
        <f t="shared" si="109"/>
        <v>39965.239300000001</v>
      </c>
      <c r="R119" s="101">
        <f t="shared" si="104"/>
        <v>5.9059775345398204E-4</v>
      </c>
      <c r="S119" s="129">
        <v>1</v>
      </c>
      <c r="T119" s="101">
        <f t="shared" si="110"/>
        <v>5.9059775345398204E-4</v>
      </c>
      <c r="Z119" s="101">
        <f t="shared" si="111"/>
        <v>9619.5</v>
      </c>
      <c r="AA119" s="4">
        <f t="shared" si="112"/>
        <v>-4.3797616385304716E-2</v>
      </c>
      <c r="AB119" s="4">
        <f t="shared" si="113"/>
        <v>-7.0100600668074511E-2</v>
      </c>
      <c r="AC119" s="4">
        <f t="shared" si="114"/>
        <v>2.430221704812098E-2</v>
      </c>
      <c r="AD119" s="4"/>
      <c r="AE119" s="4">
        <f t="shared" si="115"/>
        <v>1.0007673818110664E-6</v>
      </c>
      <c r="AF119" s="101">
        <f t="shared" si="116"/>
        <v>2.430221704812098E-2</v>
      </c>
      <c r="AG119" s="159"/>
      <c r="AH119" s="101">
        <f t="shared" si="117"/>
        <v>2.5302600665445388E-2</v>
      </c>
      <c r="AI119" s="101">
        <f t="shared" si="118"/>
        <v>1.0256838552760279</v>
      </c>
      <c r="AJ119" s="101">
        <f t="shared" si="119"/>
        <v>-0.21312419076889744</v>
      </c>
      <c r="AK119" s="101">
        <f t="shared" si="120"/>
        <v>0.60991750557333957</v>
      </c>
      <c r="AL119" s="101">
        <f t="shared" si="121"/>
        <v>-1.612881837681486</v>
      </c>
      <c r="AM119" s="101">
        <f t="shared" si="122"/>
        <v>-1.0429966248013214</v>
      </c>
      <c r="AN119" s="4">
        <f t="shared" si="105"/>
        <v>10.306022692279411</v>
      </c>
      <c r="AO119" s="4">
        <f t="shared" si="105"/>
        <v>10.304505012881361</v>
      </c>
      <c r="AP119" s="4">
        <f t="shared" si="105"/>
        <v>10.300613494787539</v>
      </c>
      <c r="AQ119" s="4">
        <f t="shared" si="105"/>
        <v>10.290717048367819</v>
      </c>
      <c r="AR119" s="4">
        <f t="shared" si="105"/>
        <v>10.266051488464418</v>
      </c>
      <c r="AS119" s="4">
        <f t="shared" si="105"/>
        <v>10.207324553397145</v>
      </c>
      <c r="AT119" s="4">
        <f t="shared" si="105"/>
        <v>10.079433605364914</v>
      </c>
      <c r="AU119" s="4">
        <f t="shared" si="123"/>
        <v>9.8356251251988667</v>
      </c>
      <c r="AW119" s="101">
        <v>13400</v>
      </c>
      <c r="AX119" s="101">
        <f t="shared" si="65"/>
        <v>-7.4881093085602021E-2</v>
      </c>
      <c r="AY119" s="101">
        <f t="shared" si="66"/>
        <v>-7.5523376459867453E-2</v>
      </c>
      <c r="AZ119" s="101">
        <f t="shared" si="67"/>
        <v>6.4228337426543679E-4</v>
      </c>
      <c r="BA119" s="101">
        <f t="shared" si="68"/>
        <v>0.72223830749083207</v>
      </c>
      <c r="BB119" s="101">
        <f t="shared" si="69"/>
        <v>-0.66629958306944048</v>
      </c>
      <c r="BC119" s="101">
        <f t="shared" si="70"/>
        <v>-1.0984180746861714</v>
      </c>
      <c r="BD119" s="101">
        <f t="shared" si="71"/>
        <v>-0.61201745662188356</v>
      </c>
      <c r="BE119" s="101">
        <f t="shared" si="76"/>
        <v>10.778639405864286</v>
      </c>
      <c r="BF119" s="101">
        <f t="shared" si="76"/>
        <v>10.778630308650975</v>
      </c>
      <c r="BG119" s="101">
        <f t="shared" si="76"/>
        <v>10.778561085911774</v>
      </c>
      <c r="BH119" s="101">
        <f t="shared" si="74"/>
        <v>10.778035064679623</v>
      </c>
      <c r="BI119" s="101">
        <f t="shared" si="74"/>
        <v>10.774078013354998</v>
      </c>
      <c r="BJ119" s="101">
        <f t="shared" si="74"/>
        <v>10.746283839046036</v>
      </c>
      <c r="BK119" s="101">
        <f t="shared" si="74"/>
        <v>10.60203504704049</v>
      </c>
      <c r="BL119" s="101">
        <f t="shared" si="72"/>
        <v>10.18249061668935</v>
      </c>
    </row>
    <row r="120" spans="1:64" ht="12.95" customHeight="1">
      <c r="A120" s="47" t="s">
        <v>121</v>
      </c>
      <c r="B120" s="46" t="s">
        <v>97</v>
      </c>
      <c r="C120" s="47">
        <v>55017.4401</v>
      </c>
      <c r="D120" s="47">
        <v>2.9999999999999997E-4</v>
      </c>
      <c r="E120" s="101">
        <f t="shared" si="106"/>
        <v>9708.8765787488883</v>
      </c>
      <c r="F120" s="101">
        <f t="shared" si="107"/>
        <v>9709</v>
      </c>
      <c r="G120" s="101">
        <f t="shared" si="103"/>
        <v>-4.6476000003167428E-2</v>
      </c>
      <c r="K120" s="101">
        <f t="shared" si="124"/>
        <v>-4.6476000003167428E-2</v>
      </c>
      <c r="O120" s="101">
        <f t="shared" ca="1" si="125"/>
        <v>-6.5830864830874913E-2</v>
      </c>
      <c r="P120" s="101">
        <f t="shared" si="108"/>
        <v>-6.9292329949029285E-2</v>
      </c>
      <c r="Q120" s="158">
        <f t="shared" si="109"/>
        <v>39998.9401</v>
      </c>
      <c r="R120" s="101">
        <f t="shared" si="104"/>
        <v>5.205849121984325E-4</v>
      </c>
      <c r="S120" s="129">
        <v>1</v>
      </c>
      <c r="T120" s="101">
        <f t="shared" si="110"/>
        <v>5.205849121984325E-4</v>
      </c>
      <c r="Z120" s="101">
        <f t="shared" si="111"/>
        <v>9709</v>
      </c>
      <c r="AA120" s="4">
        <f t="shared" si="112"/>
        <v>-4.4637786244342614E-2</v>
      </c>
      <c r="AB120" s="4">
        <f t="shared" si="113"/>
        <v>-7.1130543707854099E-2</v>
      </c>
      <c r="AC120" s="4">
        <f t="shared" si="114"/>
        <v>2.2816329945861857E-2</v>
      </c>
      <c r="AD120" s="4"/>
      <c r="AE120" s="4">
        <f t="shared" si="115"/>
        <v>3.3790298231328504E-6</v>
      </c>
      <c r="AF120" s="101">
        <f t="shared" si="116"/>
        <v>2.2816329945861857E-2</v>
      </c>
      <c r="AG120" s="159"/>
      <c r="AH120" s="101">
        <f t="shared" si="117"/>
        <v>2.4654543704686675E-2</v>
      </c>
      <c r="AI120" s="101">
        <f t="shared" si="118"/>
        <v>1.015126415600748</v>
      </c>
      <c r="AJ120" s="101">
        <f t="shared" si="119"/>
        <v>-0.22999805612085031</v>
      </c>
      <c r="AK120" s="101">
        <f t="shared" si="120"/>
        <v>0.61027060848259607</v>
      </c>
      <c r="AL120" s="101">
        <f t="shared" si="121"/>
        <v>-1.5955776595571318</v>
      </c>
      <c r="AM120" s="101">
        <f t="shared" si="122"/>
        <v>-1.0250935426833601</v>
      </c>
      <c r="AN120" s="4">
        <f t="shared" si="105"/>
        <v>10.319454480215413</v>
      </c>
      <c r="AO120" s="4">
        <f t="shared" si="105"/>
        <v>10.318032357297689</v>
      </c>
      <c r="AP120" s="4">
        <f t="shared" si="105"/>
        <v>10.314324708744833</v>
      </c>
      <c r="AQ120" s="4">
        <f t="shared" si="105"/>
        <v>10.304737084109465</v>
      </c>
      <c r="AR120" s="4">
        <f t="shared" si="105"/>
        <v>10.280443074963493</v>
      </c>
      <c r="AS120" s="4">
        <f t="shared" si="105"/>
        <v>10.221703702085334</v>
      </c>
      <c r="AT120" s="4">
        <f t="shared" si="105"/>
        <v>10.092232825917771</v>
      </c>
      <c r="AU120" s="4">
        <f t="shared" si="123"/>
        <v>9.843836859490203</v>
      </c>
      <c r="AW120" s="101">
        <v>13600</v>
      </c>
      <c r="AX120" s="101">
        <f t="shared" si="65"/>
        <v>-7.6263978136875604E-2</v>
      </c>
      <c r="AY120" s="101">
        <f t="shared" si="66"/>
        <v>-7.5766663733052325E-2</v>
      </c>
      <c r="AZ120" s="101">
        <f t="shared" si="67"/>
        <v>-4.9731440382327983E-4</v>
      </c>
      <c r="BA120" s="101">
        <f t="shared" si="68"/>
        <v>0.71196584914381433</v>
      </c>
      <c r="BB120" s="101">
        <f t="shared" si="69"/>
        <v>-0.68033925010955132</v>
      </c>
      <c r="BC120" s="101">
        <f t="shared" si="70"/>
        <v>-1.0794279207297384</v>
      </c>
      <c r="BD120" s="101">
        <f t="shared" si="71"/>
        <v>-0.59904087159110087</v>
      </c>
      <c r="BE120" s="101">
        <f t="shared" si="76"/>
        <v>10.799614885870104</v>
      </c>
      <c r="BF120" s="101">
        <f t="shared" si="76"/>
        <v>10.799609356927824</v>
      </c>
      <c r="BG120" s="101">
        <f t="shared" si="76"/>
        <v>10.799562847583235</v>
      </c>
      <c r="BH120" s="101">
        <f t="shared" si="74"/>
        <v>10.799172042367339</v>
      </c>
      <c r="BI120" s="101">
        <f t="shared" si="74"/>
        <v>10.795918041777341</v>
      </c>
      <c r="BJ120" s="101">
        <f t="shared" si="74"/>
        <v>10.770620376341034</v>
      </c>
      <c r="BK120" s="101">
        <f t="shared" si="74"/>
        <v>10.628451482899585</v>
      </c>
      <c r="BL120" s="101">
        <f t="shared" si="72"/>
        <v>10.2008408609158</v>
      </c>
    </row>
    <row r="121" spans="1:64" ht="12.95" customHeight="1">
      <c r="A121" s="164" t="s">
        <v>208</v>
      </c>
      <c r="B121" s="46" t="s">
        <v>97</v>
      </c>
      <c r="C121" s="47">
        <v>55213.628900000003</v>
      </c>
      <c r="D121" s="47">
        <v>2.0000000000000001E-4</v>
      </c>
      <c r="E121" s="101">
        <f t="shared" si="106"/>
        <v>10229.873806311807</v>
      </c>
      <c r="F121" s="101">
        <f t="shared" si="107"/>
        <v>10230</v>
      </c>
      <c r="G121" s="101">
        <f t="shared" si="103"/>
        <v>-4.7520000000076834E-2</v>
      </c>
      <c r="K121" s="101">
        <f t="shared" si="124"/>
        <v>-4.7520000000076834E-2</v>
      </c>
      <c r="O121" s="101">
        <f t="shared" ca="1" si="125"/>
        <v>-6.7924348434812626E-2</v>
      </c>
      <c r="P121" s="101">
        <f t="shared" si="108"/>
        <v>-7.0372100937512408E-2</v>
      </c>
      <c r="Q121" s="158">
        <f t="shared" si="109"/>
        <v>40195.128900000003</v>
      </c>
      <c r="R121" s="101">
        <f t="shared" si="104"/>
        <v>5.2221851725474378E-4</v>
      </c>
      <c r="S121" s="129">
        <v>1</v>
      </c>
      <c r="T121" s="101">
        <f t="shared" si="110"/>
        <v>5.2221851725474378E-4</v>
      </c>
      <c r="Z121" s="101">
        <f t="shared" si="111"/>
        <v>10230</v>
      </c>
      <c r="AA121" s="4">
        <f t="shared" si="112"/>
        <v>-4.9438228158955294E-2</v>
      </c>
      <c r="AB121" s="4">
        <f t="shared" si="113"/>
        <v>-6.8453872778633948E-2</v>
      </c>
      <c r="AC121" s="4">
        <f t="shared" si="114"/>
        <v>2.2852100937435574E-2</v>
      </c>
      <c r="AD121" s="4"/>
      <c r="AE121" s="4">
        <f t="shared" si="115"/>
        <v>3.6795992695142465E-6</v>
      </c>
      <c r="AF121" s="101">
        <f t="shared" si="116"/>
        <v>2.2852100937435574E-2</v>
      </c>
      <c r="AG121" s="159"/>
      <c r="AH121" s="101">
        <f t="shared" si="117"/>
        <v>2.0933872778557114E-2</v>
      </c>
      <c r="AI121" s="101">
        <f t="shared" si="118"/>
        <v>0.95779747794911241</v>
      </c>
      <c r="AJ121" s="101">
        <f t="shared" si="119"/>
        <v>-0.3202986750754287</v>
      </c>
      <c r="AK121" s="101">
        <f t="shared" si="120"/>
        <v>0.60899751326190898</v>
      </c>
      <c r="AL121" s="101">
        <f t="shared" si="121"/>
        <v>-1.5016085891165718</v>
      </c>
      <c r="AM121" s="101">
        <f t="shared" si="122"/>
        <v>-0.9330999060236419</v>
      </c>
      <c r="AN121" s="4">
        <f t="shared" ref="AN121:AT130" si="126">$AU121+$AB$7*SIN(AO121)</f>
        <v>10.394926005378633</v>
      </c>
      <c r="AO121" s="4">
        <f t="shared" si="126"/>
        <v>10.39399207011677</v>
      </c>
      <c r="AP121" s="4">
        <f t="shared" si="126"/>
        <v>10.391294127937284</v>
      </c>
      <c r="AQ121" s="4">
        <f t="shared" si="126"/>
        <v>10.383558831969298</v>
      </c>
      <c r="AR121" s="4">
        <f t="shared" si="126"/>
        <v>10.36183767483881</v>
      </c>
      <c r="AS121" s="4">
        <f t="shared" si="126"/>
        <v>10.30399335686247</v>
      </c>
      <c r="AT121" s="4">
        <f t="shared" si="126"/>
        <v>10.166397669954172</v>
      </c>
      <c r="AU121" s="4">
        <f t="shared" si="123"/>
        <v>9.891639245700107</v>
      </c>
      <c r="AW121" s="101">
        <v>13800</v>
      </c>
      <c r="AX121" s="101">
        <f t="shared" si="65"/>
        <v>-7.7620922901421266E-2</v>
      </c>
      <c r="AY121" s="101">
        <f t="shared" si="66"/>
        <v>-7.6000251975132369E-2</v>
      </c>
      <c r="AZ121" s="101">
        <f t="shared" si="67"/>
        <v>-1.6206709262888929E-3</v>
      </c>
      <c r="BA121" s="101">
        <f t="shared" si="68"/>
        <v>0.70207975322137706</v>
      </c>
      <c r="BB121" s="101">
        <f t="shared" si="69"/>
        <v>-0.69375177461578752</v>
      </c>
      <c r="BC121" s="101">
        <f t="shared" si="70"/>
        <v>-1.0609680249626514</v>
      </c>
      <c r="BD121" s="101">
        <f t="shared" si="71"/>
        <v>-0.58656737044402929</v>
      </c>
      <c r="BE121" s="101">
        <f t="shared" si="76"/>
        <v>10.820295328945836</v>
      </c>
      <c r="BF121" s="101">
        <f t="shared" si="76"/>
        <v>10.820292128101928</v>
      </c>
      <c r="BG121" s="101">
        <f t="shared" si="76"/>
        <v>10.820262063168592</v>
      </c>
      <c r="BH121" s="101">
        <f t="shared" si="74"/>
        <v>10.819979917496877</v>
      </c>
      <c r="BI121" s="101">
        <f t="shared" si="74"/>
        <v>10.817353649101422</v>
      </c>
      <c r="BJ121" s="101">
        <f t="shared" si="74"/>
        <v>10.794529951485536</v>
      </c>
      <c r="BK121" s="101">
        <f t="shared" si="74"/>
        <v>10.654723932848723</v>
      </c>
      <c r="BL121" s="101">
        <f t="shared" si="72"/>
        <v>10.219191105142251</v>
      </c>
    </row>
    <row r="122" spans="1:64" ht="12.95" customHeight="1">
      <c r="A122" s="164" t="s">
        <v>208</v>
      </c>
      <c r="B122" s="46" t="s">
        <v>97</v>
      </c>
      <c r="C122" s="47">
        <v>55219.652499999997</v>
      </c>
      <c r="D122" s="47">
        <v>1E-4</v>
      </c>
      <c r="E122" s="101">
        <f t="shared" si="106"/>
        <v>10245.870024750089</v>
      </c>
      <c r="F122" s="101">
        <f t="shared" si="107"/>
        <v>10246</v>
      </c>
      <c r="G122" s="101">
        <f t="shared" si="103"/>
        <v>-4.8944000009214506E-2</v>
      </c>
      <c r="K122" s="101">
        <f t="shared" si="124"/>
        <v>-4.8944000009214506E-2</v>
      </c>
      <c r="O122" s="101">
        <f t="shared" ca="1" si="125"/>
        <v>-6.7988639677927787E-2</v>
      </c>
      <c r="P122" s="101">
        <f t="shared" si="108"/>
        <v>-7.0404219215152802E-2</v>
      </c>
      <c r="Q122" s="158">
        <f t="shared" si="109"/>
        <v>40201.152499999997</v>
      </c>
      <c r="R122" s="101">
        <f t="shared" si="104"/>
        <v>4.6054100836692295E-4</v>
      </c>
      <c r="S122" s="129">
        <v>1</v>
      </c>
      <c r="T122" s="101">
        <f t="shared" si="110"/>
        <v>4.6054100836692295E-4</v>
      </c>
      <c r="Z122" s="101">
        <f t="shared" si="111"/>
        <v>10246</v>
      </c>
      <c r="AA122" s="4">
        <f t="shared" si="112"/>
        <v>-4.9583097177852434E-2</v>
      </c>
      <c r="AB122" s="4">
        <f t="shared" si="113"/>
        <v>-6.9765122046514874E-2</v>
      </c>
      <c r="AC122" s="4">
        <f t="shared" si="114"/>
        <v>2.1460219205938297E-2</v>
      </c>
      <c r="AD122" s="4"/>
      <c r="AE122" s="4">
        <f t="shared" si="115"/>
        <v>4.0844519096101643E-7</v>
      </c>
      <c r="AF122" s="101">
        <f t="shared" si="116"/>
        <v>2.1460219205938297E-2</v>
      </c>
      <c r="AG122" s="159"/>
      <c r="AH122" s="101">
        <f t="shared" si="117"/>
        <v>2.0821122037300365E-2</v>
      </c>
      <c r="AI122" s="101">
        <f t="shared" si="118"/>
        <v>0.95614366781720728</v>
      </c>
      <c r="AJ122" s="101">
        <f t="shared" si="119"/>
        <v>-0.32287029454545058</v>
      </c>
      <c r="AK122" s="101">
        <f t="shared" si="120"/>
        <v>0.60888065017219684</v>
      </c>
      <c r="AL122" s="101">
        <f t="shared" si="121"/>
        <v>-1.4988927031355066</v>
      </c>
      <c r="AM122" s="101">
        <f t="shared" si="122"/>
        <v>-0.93056284856674887</v>
      </c>
      <c r="AN122" s="4">
        <f t="shared" si="126"/>
        <v>10.397173842804124</v>
      </c>
      <c r="AO122" s="4">
        <f t="shared" si="126"/>
        <v>10.396252948846328</v>
      </c>
      <c r="AP122" s="4">
        <f t="shared" si="126"/>
        <v>10.393583852079196</v>
      </c>
      <c r="AQ122" s="4">
        <f t="shared" si="126"/>
        <v>10.385905669842398</v>
      </c>
      <c r="AR122" s="4">
        <f t="shared" si="126"/>
        <v>10.364272820148232</v>
      </c>
      <c r="AS122" s="4">
        <f t="shared" si="126"/>
        <v>10.306481218367233</v>
      </c>
      <c r="AT122" s="4">
        <f t="shared" si="126"/>
        <v>10.168665654787759</v>
      </c>
      <c r="AU122" s="4">
        <f t="shared" si="123"/>
        <v>9.893107265238223</v>
      </c>
      <c r="AW122" s="101">
        <v>14000</v>
      </c>
      <c r="AX122" s="101">
        <f t="shared" si="65"/>
        <v>-7.8952069140749911E-2</v>
      </c>
      <c r="AY122" s="101">
        <f t="shared" si="66"/>
        <v>-7.6224141186107555E-2</v>
      </c>
      <c r="AZ122" s="101">
        <f t="shared" si="67"/>
        <v>-2.7279279546423571E-3</v>
      </c>
      <c r="BA122" s="101">
        <f t="shared" si="68"/>
        <v>0.6925605592079862</v>
      </c>
      <c r="BB122" s="101">
        <f t="shared" si="69"/>
        <v>-0.70657184889664859</v>
      </c>
      <c r="BC122" s="101">
        <f t="shared" si="70"/>
        <v>-1.0430114042289844</v>
      </c>
      <c r="BD122" s="101">
        <f t="shared" si="71"/>
        <v>-0.57456286887045116</v>
      </c>
      <c r="BE122" s="101">
        <f t="shared" si="76"/>
        <v>10.840691846750584</v>
      </c>
      <c r="BF122" s="101">
        <f t="shared" si="76"/>
        <v>10.840690099999595</v>
      </c>
      <c r="BG122" s="101">
        <f t="shared" si="76"/>
        <v>10.840671552725887</v>
      </c>
      <c r="BH122" s="101">
        <f t="shared" si="74"/>
        <v>10.840474750599036</v>
      </c>
      <c r="BI122" s="101">
        <f t="shared" si="74"/>
        <v>10.838401572299137</v>
      </c>
      <c r="BJ122" s="101">
        <f t="shared" si="74"/>
        <v>10.818014719771773</v>
      </c>
      <c r="BK122" s="101">
        <f t="shared" si="74"/>
        <v>10.680849729306836</v>
      </c>
      <c r="BL122" s="101">
        <f t="shared" si="72"/>
        <v>10.237541349368701</v>
      </c>
    </row>
    <row r="123" spans="1:64" ht="12.95" customHeight="1">
      <c r="A123" s="164" t="s">
        <v>209</v>
      </c>
      <c r="B123" s="46" t="s">
        <v>97</v>
      </c>
      <c r="C123" s="47">
        <v>55261.827100000002</v>
      </c>
      <c r="D123" s="47">
        <v>1E-4</v>
      </c>
      <c r="E123" s="101">
        <f t="shared" si="106"/>
        <v>10357.86851637437</v>
      </c>
      <c r="F123" s="101">
        <f t="shared" si="107"/>
        <v>10358</v>
      </c>
      <c r="G123" s="101">
        <f t="shared" si="103"/>
        <v>-4.9512000005051959E-2</v>
      </c>
      <c r="K123" s="101">
        <f t="shared" si="124"/>
        <v>-4.9512000005051959E-2</v>
      </c>
      <c r="O123" s="101">
        <f t="shared" ca="1" si="125"/>
        <v>-6.8438678379733983E-2</v>
      </c>
      <c r="P123" s="101">
        <f t="shared" si="108"/>
        <v>-7.0627309092261586E-2</v>
      </c>
      <c r="Q123" s="158">
        <f t="shared" si="109"/>
        <v>40243.327100000002</v>
      </c>
      <c r="R123" s="101">
        <f t="shared" si="104"/>
        <v>4.4585627784839746E-4</v>
      </c>
      <c r="S123" s="129">
        <v>1</v>
      </c>
      <c r="T123" s="101">
        <f t="shared" si="110"/>
        <v>4.4585627784839746E-4</v>
      </c>
      <c r="Z123" s="101">
        <f t="shared" si="111"/>
        <v>10358</v>
      </c>
      <c r="AA123" s="4">
        <f t="shared" si="112"/>
        <v>-5.0592763793412508E-2</v>
      </c>
      <c r="AB123" s="4">
        <f t="shared" si="113"/>
        <v>-6.9546545303901031E-2</v>
      </c>
      <c r="AC123" s="4">
        <f t="shared" si="114"/>
        <v>2.1115309087209627E-2</v>
      </c>
      <c r="AD123" s="4"/>
      <c r="AE123" s="4">
        <f t="shared" si="115"/>
        <v>1.1680503662314454E-6</v>
      </c>
      <c r="AF123" s="101">
        <f t="shared" si="116"/>
        <v>2.1115309087209627E-2</v>
      </c>
      <c r="AG123" s="159"/>
      <c r="AH123" s="101">
        <f t="shared" si="117"/>
        <v>2.0034545298849078E-2</v>
      </c>
      <c r="AI123" s="101">
        <f t="shared" si="118"/>
        <v>0.94473653879752351</v>
      </c>
      <c r="AJ123" s="101">
        <f t="shared" si="119"/>
        <v>-0.34055675748521086</v>
      </c>
      <c r="AK123" s="101">
        <f t="shared" si="120"/>
        <v>0.6079514568471458</v>
      </c>
      <c r="AL123" s="101">
        <f t="shared" si="121"/>
        <v>-1.4801443568063146</v>
      </c>
      <c r="AM123" s="101">
        <f t="shared" si="122"/>
        <v>-0.91322189788142849</v>
      </c>
      <c r="AN123" s="4">
        <f t="shared" si="126"/>
        <v>10.412797975506482</v>
      </c>
      <c r="AO123" s="4">
        <f t="shared" si="126"/>
        <v>10.411965043563805</v>
      </c>
      <c r="AP123" s="4">
        <f t="shared" si="126"/>
        <v>10.409493549641965</v>
      </c>
      <c r="AQ123" s="4">
        <f t="shared" si="126"/>
        <v>10.402213586301656</v>
      </c>
      <c r="AR123" s="4">
        <f t="shared" si="126"/>
        <v>10.381211308046435</v>
      </c>
      <c r="AS123" s="4">
        <f t="shared" si="126"/>
        <v>10.323829018419755</v>
      </c>
      <c r="AT123" s="4">
        <f t="shared" si="126"/>
        <v>10.18452482442313</v>
      </c>
      <c r="AU123" s="4">
        <f t="shared" si="123"/>
        <v>9.9033834020050353</v>
      </c>
      <c r="AW123" s="101">
        <v>14200</v>
      </c>
      <c r="AX123" s="101">
        <f t="shared" si="65"/>
        <v>-8.0257564433952572E-2</v>
      </c>
      <c r="AY123" s="101">
        <f t="shared" si="66"/>
        <v>-7.6438331365977885E-2</v>
      </c>
      <c r="AZ123" s="101">
        <f t="shared" si="67"/>
        <v>-3.8192330679746819E-3</v>
      </c>
      <c r="BA123" s="101">
        <f t="shared" si="68"/>
        <v>0.68338999045159099</v>
      </c>
      <c r="BB123" s="101">
        <f t="shared" si="69"/>
        <v>-0.71883182253017197</v>
      </c>
      <c r="BC123" s="101">
        <f t="shared" si="70"/>
        <v>-1.025532875252209</v>
      </c>
      <c r="BD123" s="101">
        <f t="shared" si="71"/>
        <v>-0.56299636057069991</v>
      </c>
      <c r="BE123" s="101">
        <f t="shared" si="76"/>
        <v>10.86081496696368</v>
      </c>
      <c r="BF123" s="101">
        <f t="shared" si="76"/>
        <v>10.860814081368519</v>
      </c>
      <c r="BG123" s="101">
        <f t="shared" si="76"/>
        <v>10.860803284054349</v>
      </c>
      <c r="BH123" s="101">
        <f t="shared" si="74"/>
        <v>10.86067171059541</v>
      </c>
      <c r="BI123" s="101">
        <f t="shared" si="74"/>
        <v>10.859078515360022</v>
      </c>
      <c r="BJ123" s="101">
        <f t="shared" si="74"/>
        <v>10.841077363011955</v>
      </c>
      <c r="BK123" s="101">
        <f t="shared" si="74"/>
        <v>10.706826254074313</v>
      </c>
      <c r="BL123" s="101">
        <f t="shared" si="72"/>
        <v>10.255891593595152</v>
      </c>
    </row>
    <row r="124" spans="1:64" ht="12.95" customHeight="1">
      <c r="A124" s="164" t="s">
        <v>208</v>
      </c>
      <c r="B124" s="46" t="s">
        <v>97</v>
      </c>
      <c r="C124" s="47">
        <v>55264.462200000002</v>
      </c>
      <c r="D124" s="47">
        <v>2.9999999999999997E-4</v>
      </c>
      <c r="E124" s="101">
        <f t="shared" si="106"/>
        <v>10364.866264433133</v>
      </c>
      <c r="F124" s="101">
        <f t="shared" si="107"/>
        <v>10365</v>
      </c>
      <c r="G124" s="101">
        <f t="shared" si="103"/>
        <v>-5.0360000001091976E-2</v>
      </c>
      <c r="K124" s="101">
        <f t="shared" si="124"/>
        <v>-5.0360000001091976E-2</v>
      </c>
      <c r="O124" s="101">
        <f t="shared" ca="1" si="125"/>
        <v>-6.8466805798596875E-2</v>
      </c>
      <c r="P124" s="101">
        <f t="shared" si="108"/>
        <v>-7.0641151218419504E-2</v>
      </c>
      <c r="Q124" s="158">
        <f t="shared" si="109"/>
        <v>40245.962200000002</v>
      </c>
      <c r="R124" s="101">
        <f t="shared" si="104"/>
        <v>4.1132509470010587E-4</v>
      </c>
      <c r="S124" s="129">
        <v>1</v>
      </c>
      <c r="T124" s="101">
        <f t="shared" si="110"/>
        <v>4.1132509470010587E-4</v>
      </c>
      <c r="Z124" s="101">
        <f t="shared" si="111"/>
        <v>10365</v>
      </c>
      <c r="AA124" s="4">
        <f t="shared" si="112"/>
        <v>-5.0655609796518931E-2</v>
      </c>
      <c r="AB124" s="4">
        <f t="shared" si="113"/>
        <v>-7.0345541422992541E-2</v>
      </c>
      <c r="AC124" s="4">
        <f t="shared" si="114"/>
        <v>2.0281151217327528E-2</v>
      </c>
      <c r="AD124" s="4"/>
      <c r="AE124" s="4">
        <f t="shared" si="115"/>
        <v>8.7385151152366606E-8</v>
      </c>
      <c r="AF124" s="101">
        <f t="shared" si="116"/>
        <v>2.0281151217327528E-2</v>
      </c>
      <c r="AG124" s="159"/>
      <c r="AH124" s="101">
        <f t="shared" si="117"/>
        <v>1.9985541421900573E-2</v>
      </c>
      <c r="AI124" s="101">
        <f t="shared" si="118"/>
        <v>0.944033338194466</v>
      </c>
      <c r="AJ124" s="101">
        <f t="shared" si="119"/>
        <v>-0.34164411782612003</v>
      </c>
      <c r="AK124" s="101">
        <f t="shared" si="120"/>
        <v>0.60788712504295539</v>
      </c>
      <c r="AL124" s="101">
        <f t="shared" si="121"/>
        <v>-1.4789876234452863</v>
      </c>
      <c r="AM124" s="101">
        <f t="shared" si="122"/>
        <v>-0.91216174811975193</v>
      </c>
      <c r="AN124" s="4">
        <f t="shared" si="126"/>
        <v>10.413768119188109</v>
      </c>
      <c r="AO124" s="4">
        <f t="shared" si="126"/>
        <v>10.412940491829556</v>
      </c>
      <c r="AP124" s="4">
        <f t="shared" si="126"/>
        <v>10.410481090884527</v>
      </c>
      <c r="AQ124" s="4">
        <f t="shared" si="126"/>
        <v>10.403225903157432</v>
      </c>
      <c r="AR124" s="4">
        <f t="shared" si="126"/>
        <v>10.382263720097262</v>
      </c>
      <c r="AS124" s="4">
        <f t="shared" si="126"/>
        <v>10.32490932999125</v>
      </c>
      <c r="AT124" s="4">
        <f t="shared" si="126"/>
        <v>10.18551504289195</v>
      </c>
      <c r="AU124" s="4">
        <f t="shared" si="123"/>
        <v>9.9040256605529606</v>
      </c>
      <c r="AW124" s="101">
        <v>14400</v>
      </c>
      <c r="AX124" s="101">
        <f t="shared" si="65"/>
        <v>-8.1537561127060704E-2</v>
      </c>
      <c r="AY124" s="101">
        <f t="shared" si="66"/>
        <v>-7.6642822514743386E-2</v>
      </c>
      <c r="AZ124" s="101">
        <f t="shared" si="67"/>
        <v>-4.8947386123173141E-3</v>
      </c>
      <c r="BA124" s="101">
        <f t="shared" si="68"/>
        <v>0.6745508766302446</v>
      </c>
      <c r="BB124" s="101">
        <f t="shared" si="69"/>
        <v>-0.73056188000124855</v>
      </c>
      <c r="BC124" s="101">
        <f t="shared" si="70"/>
        <v>-1.0085089064962831</v>
      </c>
      <c r="BD124" s="101">
        <f t="shared" si="71"/>
        <v>-0.5518395721885675</v>
      </c>
      <c r="BE124" s="101">
        <f t="shared" si="76"/>
        <v>10.880674675553722</v>
      </c>
      <c r="BF124" s="101">
        <f t="shared" si="76"/>
        <v>10.880674267086745</v>
      </c>
      <c r="BG124" s="101">
        <f t="shared" si="76"/>
        <v>10.880668430941942</v>
      </c>
      <c r="BH124" s="101">
        <f t="shared" si="74"/>
        <v>10.880585076761458</v>
      </c>
      <c r="BI124" s="101">
        <f t="shared" si="74"/>
        <v>10.879401076661299</v>
      </c>
      <c r="BJ124" s="101">
        <f t="shared" si="74"/>
        <v>10.863721072692343</v>
      </c>
      <c r="BK124" s="101">
        <f t="shared" si="74"/>
        <v>10.73265093921461</v>
      </c>
      <c r="BL124" s="101">
        <f t="shared" si="72"/>
        <v>10.274241837821602</v>
      </c>
    </row>
    <row r="125" spans="1:64" ht="12.95" customHeight="1">
      <c r="A125" s="44" t="s">
        <v>200</v>
      </c>
      <c r="B125" s="45" t="s">
        <v>97</v>
      </c>
      <c r="C125" s="44">
        <v>55267.856899999999</v>
      </c>
      <c r="D125" s="44">
        <v>5.0000000000000001E-4</v>
      </c>
      <c r="E125" s="101">
        <f t="shared" si="106"/>
        <v>10373.881199477366</v>
      </c>
      <c r="F125" s="101">
        <f t="shared" si="107"/>
        <v>10374</v>
      </c>
      <c r="G125" s="101">
        <f t="shared" si="103"/>
        <v>-4.473600000346778E-2</v>
      </c>
      <c r="K125" s="101">
        <f t="shared" si="124"/>
        <v>-4.473600000346778E-2</v>
      </c>
      <c r="O125" s="101">
        <f t="shared" ca="1" si="125"/>
        <v>-6.8502969622849158E-2</v>
      </c>
      <c r="P125" s="101">
        <f t="shared" si="108"/>
        <v>-7.065893077950941E-2</v>
      </c>
      <c r="Q125" s="158">
        <f t="shared" si="109"/>
        <v>40249.356899999999</v>
      </c>
      <c r="R125" s="101">
        <f t="shared" si="104"/>
        <v>6.7199834001944634E-4</v>
      </c>
      <c r="S125" s="129">
        <v>1</v>
      </c>
      <c r="T125" s="101">
        <f t="shared" si="110"/>
        <v>6.7199834001944634E-4</v>
      </c>
      <c r="Z125" s="101">
        <f t="shared" si="111"/>
        <v>10374</v>
      </c>
      <c r="AA125" s="4">
        <f t="shared" si="112"/>
        <v>-5.0736366931798421E-2</v>
      </c>
      <c r="AB125" s="4">
        <f t="shared" si="113"/>
        <v>-6.4658563851178769E-2</v>
      </c>
      <c r="AC125" s="4">
        <f t="shared" si="114"/>
        <v>2.5922930776041631E-2</v>
      </c>
      <c r="AD125" s="4"/>
      <c r="AE125" s="4">
        <f t="shared" si="115"/>
        <v>3.6004403274604096E-5</v>
      </c>
      <c r="AF125" s="101">
        <f t="shared" si="116"/>
        <v>2.5922930776041631E-2</v>
      </c>
      <c r="AG125" s="159"/>
      <c r="AH125" s="101">
        <f t="shared" si="117"/>
        <v>1.9922563847710986E-2</v>
      </c>
      <c r="AI125" s="101">
        <f t="shared" si="118"/>
        <v>0.94313089027686381</v>
      </c>
      <c r="AJ125" s="101">
        <f t="shared" si="119"/>
        <v>-0.34303907443786069</v>
      </c>
      <c r="AK125" s="101">
        <f t="shared" si="120"/>
        <v>0.6078033632565244</v>
      </c>
      <c r="AL125" s="101">
        <f t="shared" si="121"/>
        <v>-1.4775029564835547</v>
      </c>
      <c r="AM125" s="101">
        <f t="shared" si="122"/>
        <v>-0.91080268420204036</v>
      </c>
      <c r="AN125" s="4">
        <f t="shared" si="126"/>
        <v>10.415014357819681</v>
      </c>
      <c r="AO125" s="4">
        <f t="shared" si="126"/>
        <v>10.414193517351935</v>
      </c>
      <c r="AP125" s="4">
        <f t="shared" si="126"/>
        <v>10.411749619067315</v>
      </c>
      <c r="AQ125" s="4">
        <f t="shared" si="126"/>
        <v>10.404526262726931</v>
      </c>
      <c r="AR125" s="4">
        <f t="shared" si="126"/>
        <v>10.383615742883951</v>
      </c>
      <c r="AS125" s="4">
        <f t="shared" si="126"/>
        <v>10.326297620191143</v>
      </c>
      <c r="AT125" s="4">
        <f t="shared" si="126"/>
        <v>10.18678801028782</v>
      </c>
      <c r="AU125" s="4">
        <f t="shared" si="123"/>
        <v>9.9048514215431513</v>
      </c>
      <c r="AW125" s="101">
        <v>14600</v>
      </c>
      <c r="AX125" s="101">
        <f t="shared" si="65"/>
        <v>-8.2792215398480584E-2</v>
      </c>
      <c r="AY125" s="101">
        <f t="shared" si="66"/>
        <v>-7.683761463240403E-2</v>
      </c>
      <c r="AZ125" s="101">
        <f t="shared" si="67"/>
        <v>-5.9546007660765529E-3</v>
      </c>
      <c r="BA125" s="101">
        <f t="shared" si="68"/>
        <v>0.66602708088546669</v>
      </c>
      <c r="BB125" s="101">
        <f t="shared" si="69"/>
        <v>-0.74179020417553121</v>
      </c>
      <c r="BC125" s="101">
        <f t="shared" si="70"/>
        <v>-0.99191748441677252</v>
      </c>
      <c r="BD125" s="101">
        <f t="shared" si="71"/>
        <v>-0.54106666405743242</v>
      </c>
      <c r="BE125" s="101">
        <f t="shared" si="76"/>
        <v>10.900280455067405</v>
      </c>
      <c r="BF125" s="101">
        <f t="shared" si="76"/>
        <v>10.900280289081117</v>
      </c>
      <c r="BG125" s="101">
        <f t="shared" si="76"/>
        <v>10.900277431478406</v>
      </c>
      <c r="BH125" s="101">
        <f t="shared" si="74"/>
        <v>10.900228248675141</v>
      </c>
      <c r="BI125" s="101">
        <f t="shared" si="74"/>
        <v>10.89938568219768</v>
      </c>
      <c r="BJ125" s="101">
        <f t="shared" si="74"/>
        <v>10.885949532356104</v>
      </c>
      <c r="BK125" s="101">
        <f t="shared" si="74"/>
        <v>10.758321267918925</v>
      </c>
      <c r="BL125" s="101">
        <f t="shared" si="72"/>
        <v>10.292592082048053</v>
      </c>
    </row>
    <row r="126" spans="1:64" ht="12.95" customHeight="1">
      <c r="A126" s="164" t="s">
        <v>208</v>
      </c>
      <c r="B126" s="46" t="s">
        <v>100</v>
      </c>
      <c r="C126" s="47">
        <v>55311.3436</v>
      </c>
      <c r="D126" s="47">
        <v>2.0000000000000001E-4</v>
      </c>
      <c r="E126" s="101">
        <f t="shared" si="106"/>
        <v>10489.364092159623</v>
      </c>
      <c r="F126" s="101">
        <f t="shared" si="107"/>
        <v>10489.5</v>
      </c>
      <c r="G126" s="101">
        <f t="shared" si="103"/>
        <v>-5.1178000001527835E-2</v>
      </c>
      <c r="K126" s="101">
        <f t="shared" si="124"/>
        <v>-5.1178000001527835E-2</v>
      </c>
      <c r="O126" s="101">
        <f t="shared" ca="1" si="125"/>
        <v>-6.8967072034086779E-2</v>
      </c>
      <c r="P126" s="101">
        <f t="shared" si="108"/>
        <v>-7.0885358442964938E-2</v>
      </c>
      <c r="Q126" s="158">
        <f t="shared" si="109"/>
        <v>40292.8436</v>
      </c>
      <c r="R126" s="101">
        <f t="shared" si="104"/>
        <v>3.8837997673928223E-4</v>
      </c>
      <c r="S126" s="129">
        <v>1</v>
      </c>
      <c r="T126" s="101">
        <f t="shared" si="110"/>
        <v>3.8837997673928223E-4</v>
      </c>
      <c r="Z126" s="101">
        <f t="shared" si="111"/>
        <v>10489.5</v>
      </c>
      <c r="AA126" s="4">
        <f t="shared" si="112"/>
        <v>-5.1768246741386352E-2</v>
      </c>
      <c r="AB126" s="4">
        <f t="shared" si="113"/>
        <v>-7.0295111703106428E-2</v>
      </c>
      <c r="AC126" s="4">
        <f t="shared" si="114"/>
        <v>1.9707358441437103E-2</v>
      </c>
      <c r="AD126" s="4"/>
      <c r="AE126" s="4">
        <f t="shared" si="115"/>
        <v>3.4839121391360822E-7</v>
      </c>
      <c r="AF126" s="101">
        <f t="shared" si="116"/>
        <v>1.9707358441437103E-2</v>
      </c>
      <c r="AG126" s="159"/>
      <c r="AH126" s="101">
        <f t="shared" si="117"/>
        <v>1.9117111701578586E-2</v>
      </c>
      <c r="AI126" s="101">
        <f t="shared" si="118"/>
        <v>0.9317141621956746</v>
      </c>
      <c r="AJ126" s="101">
        <f t="shared" si="119"/>
        <v>-0.36063780085343711</v>
      </c>
      <c r="AK126" s="101">
        <f t="shared" si="120"/>
        <v>0.60662679497530114</v>
      </c>
      <c r="AL126" s="101">
        <f t="shared" si="121"/>
        <v>-1.4587017241573625</v>
      </c>
      <c r="AM126" s="101">
        <f t="shared" si="122"/>
        <v>-0.89374918999737807</v>
      </c>
      <c r="AN126" s="4">
        <f t="shared" si="126"/>
        <v>10.430900153793408</v>
      </c>
      <c r="AO126" s="4">
        <f t="shared" si="126"/>
        <v>10.430163101888256</v>
      </c>
      <c r="AP126" s="4">
        <f t="shared" si="126"/>
        <v>10.427913525867119</v>
      </c>
      <c r="AQ126" s="4">
        <f t="shared" si="126"/>
        <v>10.421096041374954</v>
      </c>
      <c r="AR126" s="4">
        <f t="shared" si="126"/>
        <v>10.400859122650512</v>
      </c>
      <c r="AS126" s="4">
        <f t="shared" si="126"/>
        <v>10.344045609535637</v>
      </c>
      <c r="AT126" s="4">
        <f t="shared" si="126"/>
        <v>10.203107253991076</v>
      </c>
      <c r="AU126" s="4">
        <f t="shared" si="123"/>
        <v>9.9154486875839254</v>
      </c>
      <c r="AW126" s="101">
        <v>14800</v>
      </c>
      <c r="AX126" s="101">
        <f t="shared" si="65"/>
        <v>-8.4021686420876499E-2</v>
      </c>
      <c r="AY126" s="101">
        <f t="shared" si="66"/>
        <v>-7.7022707718959804E-2</v>
      </c>
      <c r="AZ126" s="101">
        <f t="shared" si="67"/>
        <v>-6.9989787019166918E-3</v>
      </c>
      <c r="BA126" s="101">
        <f t="shared" si="68"/>
        <v>0.657803431573042</v>
      </c>
      <c r="BB126" s="101">
        <f t="shared" si="69"/>
        <v>-0.75254312659622369</v>
      </c>
      <c r="BC126" s="101">
        <f t="shared" si="70"/>
        <v>-0.97573799260627336</v>
      </c>
      <c r="BD126" s="101">
        <f t="shared" si="71"/>
        <v>-0.5306539698457946</v>
      </c>
      <c r="BE126" s="101">
        <f t="shared" si="76"/>
        <v>10.91964131926704</v>
      </c>
      <c r="BF126" s="101">
        <f t="shared" si="76"/>
        <v>10.919641262891464</v>
      </c>
      <c r="BG126" s="101">
        <f t="shared" si="76"/>
        <v>10.919640045533184</v>
      </c>
      <c r="BH126" s="101">
        <f t="shared" si="74"/>
        <v>10.919613762991592</v>
      </c>
      <c r="BI126" s="101">
        <f t="shared" si="74"/>
        <v>10.919048524678599</v>
      </c>
      <c r="BJ126" s="101">
        <f t="shared" si="74"/>
        <v>10.907766899286477</v>
      </c>
      <c r="BK126" s="101">
        <f t="shared" si="74"/>
        <v>10.78383477535367</v>
      </c>
      <c r="BL126" s="101">
        <f t="shared" si="72"/>
        <v>10.310942326274503</v>
      </c>
    </row>
    <row r="127" spans="1:64" ht="12.95" customHeight="1">
      <c r="A127" s="164" t="s">
        <v>208</v>
      </c>
      <c r="B127" s="46" t="s">
        <v>97</v>
      </c>
      <c r="C127" s="47">
        <v>55311.530899999998</v>
      </c>
      <c r="D127" s="47">
        <v>2.0000000000000001E-4</v>
      </c>
      <c r="E127" s="101">
        <f t="shared" si="106"/>
        <v>10489.861484369176</v>
      </c>
      <c r="F127" s="101">
        <f t="shared" si="107"/>
        <v>10490</v>
      </c>
      <c r="G127" s="101">
        <f t="shared" si="103"/>
        <v>-5.2160000006551854E-2</v>
      </c>
      <c r="K127" s="101">
        <f t="shared" si="124"/>
        <v>-5.2160000006551854E-2</v>
      </c>
      <c r="O127" s="101">
        <f t="shared" ca="1" si="125"/>
        <v>-6.8969081135434138E-2</v>
      </c>
      <c r="P127" s="101">
        <f t="shared" si="108"/>
        <v>-7.0886331617502699E-2</v>
      </c>
      <c r="Q127" s="158">
        <f t="shared" si="109"/>
        <v>40293.030899999998</v>
      </c>
      <c r="R127" s="101">
        <f t="shared" si="104"/>
        <v>3.5067549560329685E-4</v>
      </c>
      <c r="S127" s="129">
        <v>1</v>
      </c>
      <c r="T127" s="101">
        <f t="shared" si="110"/>
        <v>3.5067549560329685E-4</v>
      </c>
      <c r="Z127" s="101">
        <f t="shared" si="111"/>
        <v>10490</v>
      </c>
      <c r="AA127" s="4">
        <f t="shared" si="112"/>
        <v>-5.1772695505177213E-2</v>
      </c>
      <c r="AB127" s="4">
        <f t="shared" si="113"/>
        <v>-7.127363611887734E-2</v>
      </c>
      <c r="AC127" s="4">
        <f t="shared" si="114"/>
        <v>1.8726331610950844E-2</v>
      </c>
      <c r="AD127" s="4"/>
      <c r="AE127" s="4">
        <f t="shared" si="115"/>
        <v>1.5000477678505947E-7</v>
      </c>
      <c r="AF127" s="101">
        <f t="shared" si="116"/>
        <v>1.8726331610950844E-2</v>
      </c>
      <c r="AG127" s="159"/>
      <c r="AH127" s="101">
        <f t="shared" si="117"/>
        <v>1.9113636112325489E-2</v>
      </c>
      <c r="AI127" s="101">
        <f t="shared" si="118"/>
        <v>0.93166539651348323</v>
      </c>
      <c r="AJ127" s="101">
        <f t="shared" si="119"/>
        <v>-0.36071277865014539</v>
      </c>
      <c r="AK127" s="101">
        <f t="shared" si="120"/>
        <v>0.60662130360957911</v>
      </c>
      <c r="AL127" s="101">
        <f t="shared" si="121"/>
        <v>-1.4586213355176079</v>
      </c>
      <c r="AM127" s="101">
        <f t="shared" si="122"/>
        <v>-0.89367689154978924</v>
      </c>
      <c r="AN127" s="4">
        <f t="shared" si="126"/>
        <v>10.430968493825203</v>
      </c>
      <c r="AO127" s="4">
        <f t="shared" si="126"/>
        <v>10.430231791357404</v>
      </c>
      <c r="AP127" s="4">
        <f t="shared" si="126"/>
        <v>10.427983037569602</v>
      </c>
      <c r="AQ127" s="4">
        <f t="shared" si="126"/>
        <v>10.421167298225912</v>
      </c>
      <c r="AR127" s="4">
        <f t="shared" si="126"/>
        <v>10.400933335870013</v>
      </c>
      <c r="AS127" s="4">
        <f t="shared" si="126"/>
        <v>10.34412216357075</v>
      </c>
      <c r="AT127" s="4">
        <f t="shared" si="126"/>
        <v>10.203177830304513</v>
      </c>
      <c r="AU127" s="4">
        <f t="shared" si="123"/>
        <v>9.9154945631944926</v>
      </c>
      <c r="AW127" s="101">
        <v>15000</v>
      </c>
      <c r="AX127" s="101">
        <f t="shared" si="65"/>
        <v>-8.5226135605789746E-2</v>
      </c>
      <c r="AY127" s="101">
        <f t="shared" si="66"/>
        <v>-7.7198101774410749E-2</v>
      </c>
      <c r="AZ127" s="101">
        <f t="shared" si="67"/>
        <v>-8.0280338313789973E-3</v>
      </c>
      <c r="BA127" s="101">
        <f t="shared" si="68"/>
        <v>0.6498656584894662</v>
      </c>
      <c r="BB127" s="101">
        <f t="shared" si="69"/>
        <v>-0.7628452656029785</v>
      </c>
      <c r="BC127" s="101">
        <f t="shared" si="70"/>
        <v>-0.95995110246402604</v>
      </c>
      <c r="BD127" s="101">
        <f t="shared" si="71"/>
        <v>-0.52057976933104511</v>
      </c>
      <c r="BE127" s="101">
        <f t="shared" si="76"/>
        <v>10.938765844462981</v>
      </c>
      <c r="BF127" s="101">
        <f t="shared" si="76"/>
        <v>10.938765829931267</v>
      </c>
      <c r="BG127" s="101">
        <f t="shared" si="76"/>
        <v>10.938765410674559</v>
      </c>
      <c r="BH127" s="101">
        <f t="shared" si="74"/>
        <v>10.938753315965164</v>
      </c>
      <c r="BI127" s="101">
        <f t="shared" si="74"/>
        <v>10.93840550844784</v>
      </c>
      <c r="BJ127" s="101">
        <f t="shared" si="74"/>
        <v>10.929177785562143</v>
      </c>
      <c r="BK127" s="101">
        <f t="shared" si="74"/>
        <v>10.809189049490428</v>
      </c>
      <c r="BL127" s="101">
        <f t="shared" si="72"/>
        <v>10.329292570500954</v>
      </c>
    </row>
    <row r="128" spans="1:64" ht="12.95" customHeight="1">
      <c r="A128" s="44" t="s">
        <v>213</v>
      </c>
      <c r="B128" s="45" t="s">
        <v>97</v>
      </c>
      <c r="C128" s="44">
        <v>55351.445500000002</v>
      </c>
      <c r="D128" s="44">
        <v>1E-4</v>
      </c>
      <c r="E128" s="101">
        <f t="shared" si="106"/>
        <v>10595.858340149345</v>
      </c>
      <c r="F128" s="101">
        <f t="shared" si="107"/>
        <v>10596</v>
      </c>
      <c r="G128" s="101">
        <f t="shared" si="103"/>
        <v>-5.3343999999924563E-2</v>
      </c>
      <c r="J128" s="101">
        <f>G128</f>
        <v>-5.3343999999924563E-2</v>
      </c>
      <c r="O128" s="101">
        <f t="shared" ca="1" si="125"/>
        <v>-6.9395010621072145E-2</v>
      </c>
      <c r="P128" s="101">
        <f t="shared" si="108"/>
        <v>-7.1091275964979814E-2</v>
      </c>
      <c r="Q128" s="158">
        <f t="shared" si="109"/>
        <v>40332.945500000002</v>
      </c>
      <c r="R128" s="101">
        <f t="shared" si="104"/>
        <v>3.1496580417982777E-4</v>
      </c>
      <c r="S128" s="129">
        <v>1</v>
      </c>
      <c r="T128" s="101">
        <f t="shared" si="110"/>
        <v>3.1496580417982777E-4</v>
      </c>
      <c r="Z128" s="101">
        <f t="shared" si="111"/>
        <v>10596</v>
      </c>
      <c r="AA128" s="4">
        <f t="shared" si="112"/>
        <v>-5.2712254659846941E-2</v>
      </c>
      <c r="AB128" s="4">
        <f t="shared" si="113"/>
        <v>-7.1723021305057436E-2</v>
      </c>
      <c r="AC128" s="4">
        <f t="shared" si="114"/>
        <v>1.7747275965055251E-2</v>
      </c>
      <c r="AD128" s="4"/>
      <c r="AE128" s="4">
        <f t="shared" si="115"/>
        <v>3.9910217470979007E-7</v>
      </c>
      <c r="AF128" s="101">
        <f t="shared" si="116"/>
        <v>1.7747275965055251E-2</v>
      </c>
      <c r="AG128" s="159"/>
      <c r="AH128" s="101">
        <f t="shared" si="117"/>
        <v>1.8379021305132873E-2</v>
      </c>
      <c r="AI128" s="101">
        <f t="shared" si="118"/>
        <v>0.92145265158484779</v>
      </c>
      <c r="AJ128" s="101">
        <f t="shared" si="119"/>
        <v>-0.37637851730330424</v>
      </c>
      <c r="AK128" s="101">
        <f t="shared" si="120"/>
        <v>0.60538362885330266</v>
      </c>
      <c r="AL128" s="101">
        <f t="shared" si="121"/>
        <v>-1.4417690885442942</v>
      </c>
      <c r="AM128" s="101">
        <f t="shared" si="122"/>
        <v>-0.87863409361858946</v>
      </c>
      <c r="AN128" s="4">
        <f t="shared" si="126"/>
        <v>10.445374439221494</v>
      </c>
      <c r="AO128" s="4">
        <f t="shared" si="126"/>
        <v>10.444709261539542</v>
      </c>
      <c r="AP128" s="4">
        <f t="shared" si="126"/>
        <v>10.44263102914627</v>
      </c>
      <c r="AQ128" s="4">
        <f t="shared" si="126"/>
        <v>10.436182533400661</v>
      </c>
      <c r="AR128" s="4">
        <f t="shared" si="126"/>
        <v>10.416582361610402</v>
      </c>
      <c r="AS128" s="4">
        <f t="shared" si="126"/>
        <v>10.360297284330873</v>
      </c>
      <c r="AT128" s="4">
        <f t="shared" si="126"/>
        <v>10.218126256459579</v>
      </c>
      <c r="AU128" s="4">
        <f t="shared" si="123"/>
        <v>9.9252201926345123</v>
      </c>
      <c r="AW128" s="101">
        <v>15200</v>
      </c>
      <c r="AX128" s="101">
        <f t="shared" ref="AX128:AX140" si="127">AB$3+AB$4*AW128+AB$5*AW128^2+AZ128</f>
        <v>-8.640572592157289E-2</v>
      </c>
      <c r="AY128" s="101">
        <f t="shared" ref="AY128:AY140" si="128">AB$3+AB$4*AW128+AB$5*AW128^2</f>
        <v>-7.7363796798756851E-2</v>
      </c>
      <c r="AZ128" s="101">
        <f t="shared" ref="AZ128:AZ140" si="129">$AB$6*($AB$11/BA128*BB128+$AB$12)</f>
        <v>-9.0419291228160444E-3</v>
      </c>
      <c r="BA128" s="101">
        <f t="shared" ref="BA128:BA140" si="130">1+$AB$7*COS(BC128)</f>
        <v>0.64220033337504256</v>
      </c>
      <c r="BB128" s="101">
        <f t="shared" ref="BB128:BB140" si="131">SIN(BC128+RADIANS($AB$9))</f>
        <v>-0.77271965324961056</v>
      </c>
      <c r="BC128" s="101">
        <f t="shared" ref="BC128:BC140" si="132">2*ATAN(BD128)</f>
        <v>-0.94453867414669668</v>
      </c>
      <c r="BD128" s="101">
        <f t="shared" ref="BD128:BD140" si="133">SQRT((1+$AB$7)/(1-$AB$7))*TAN(BE128/2)</f>
        <v>-0.51082408947002089</v>
      </c>
      <c r="BE128" s="101">
        <f t="shared" ref="BE128:BE140" si="134">$BL128+$AB$7*SIN(BF128)</f>
        <v>10.957662197888151</v>
      </c>
      <c r="BF128" s="101">
        <f t="shared" ref="BF128:BF140" si="135">$BL128+$AB$7*SIN(BG128)</f>
        <v>10.95766219558309</v>
      </c>
      <c r="BG128" s="101">
        <f t="shared" ref="BG128:BG140" si="136">$BL128+$AB$7*SIN(BH128)</f>
        <v>10.957662095961769</v>
      </c>
      <c r="BH128" s="101">
        <f t="shared" ref="BH128:BH140" si="137">$BL128+$AB$7*SIN(BI128)</f>
        <v>10.957657790725564</v>
      </c>
      <c r="BI128" s="101">
        <f t="shared" ref="BI128:BI140" si="138">$BL128+$AB$7*SIN(BJ128)</f>
        <v>10.957472200133166</v>
      </c>
      <c r="BJ128" s="101">
        <f t="shared" ref="BJ128:BJ140" si="139">$BL128+$AB$7*SIN(BK128)</f>
        <v>10.950187238556701</v>
      </c>
      <c r="BK128" s="101">
        <f t="shared" ref="BK128:BK140" si="140">$BL128+$AB$7*SIN(BL128)</f>
        <v>10.834381731918139</v>
      </c>
      <c r="BL128" s="101">
        <f t="shared" ref="BL128:BL140" si="141">RADIANS($AB$9)+$AB$18*(AW128-AB$15)</f>
        <v>10.347642814727404</v>
      </c>
    </row>
    <row r="129" spans="1:64" ht="12.95" customHeight="1">
      <c r="A129" s="164" t="s">
        <v>208</v>
      </c>
      <c r="B129" s="46" t="s">
        <v>97</v>
      </c>
      <c r="C129" s="47">
        <v>55354.457900000001</v>
      </c>
      <c r="D129" s="47">
        <v>2.0000000000000001E-4</v>
      </c>
      <c r="E129" s="101">
        <f t="shared" si="106"/>
        <v>10603.858042723143</v>
      </c>
      <c r="F129" s="101">
        <f t="shared" si="107"/>
        <v>10604</v>
      </c>
      <c r="G129" s="101">
        <f t="shared" si="103"/>
        <v>-5.3456000001460779E-2</v>
      </c>
      <c r="K129" s="101">
        <f>G129</f>
        <v>-5.3456000001460779E-2</v>
      </c>
      <c r="O129" s="101">
        <f t="shared" ca="1" si="125"/>
        <v>-6.9427156242629726E-2</v>
      </c>
      <c r="P129" s="101">
        <f t="shared" si="108"/>
        <v>-7.110663289394803E-2</v>
      </c>
      <c r="Q129" s="158">
        <f t="shared" si="109"/>
        <v>40335.957900000001</v>
      </c>
      <c r="R129" s="101">
        <f t="shared" si="104"/>
        <v>3.1154484150535284E-4</v>
      </c>
      <c r="S129" s="129">
        <v>1</v>
      </c>
      <c r="T129" s="101">
        <f t="shared" si="110"/>
        <v>3.1154484150535284E-4</v>
      </c>
      <c r="Z129" s="101">
        <f t="shared" si="111"/>
        <v>10604</v>
      </c>
      <c r="AA129" s="4">
        <f t="shared" si="112"/>
        <v>-5.2782874628756214E-2</v>
      </c>
      <c r="AB129" s="4">
        <f t="shared" si="113"/>
        <v>-7.1779758266652588E-2</v>
      </c>
      <c r="AC129" s="4">
        <f t="shared" si="114"/>
        <v>1.765063289248725E-2</v>
      </c>
      <c r="AD129" s="4"/>
      <c r="AE129" s="4">
        <f t="shared" si="115"/>
        <v>4.5309776737865989E-7</v>
      </c>
      <c r="AF129" s="101">
        <f t="shared" si="116"/>
        <v>1.765063289248725E-2</v>
      </c>
      <c r="AG129" s="159"/>
      <c r="AH129" s="101">
        <f t="shared" si="117"/>
        <v>1.8323758265191815E-2</v>
      </c>
      <c r="AI129" s="101">
        <f t="shared" si="118"/>
        <v>0.92069192498128583</v>
      </c>
      <c r="AJ129" s="101">
        <f t="shared" si="119"/>
        <v>-0.37754251451673038</v>
      </c>
      <c r="AK129" s="101">
        <f t="shared" si="120"/>
        <v>0.60528443996477443</v>
      </c>
      <c r="AL129" s="101">
        <f t="shared" si="121"/>
        <v>-1.4405123832209497</v>
      </c>
      <c r="AM129" s="101">
        <f t="shared" si="122"/>
        <v>-0.87752126827579335</v>
      </c>
      <c r="AN129" s="4">
        <f t="shared" si="126"/>
        <v>10.446455105489999</v>
      </c>
      <c r="AO129" s="4">
        <f t="shared" si="126"/>
        <v>10.445795120909471</v>
      </c>
      <c r="AP129" s="4">
        <f t="shared" si="126"/>
        <v>10.443729448276988</v>
      </c>
      <c r="AQ129" s="4">
        <f t="shared" si="126"/>
        <v>10.437308432058266</v>
      </c>
      <c r="AR129" s="4">
        <f t="shared" si="126"/>
        <v>10.417756628704074</v>
      </c>
      <c r="AS129" s="4">
        <f t="shared" si="126"/>
        <v>10.36151364225692</v>
      </c>
      <c r="AT129" s="4">
        <f t="shared" si="126"/>
        <v>10.219253321346319</v>
      </c>
      <c r="AU129" s="4">
        <f t="shared" si="123"/>
        <v>9.9259542024035703</v>
      </c>
      <c r="AW129" s="101">
        <v>15400</v>
      </c>
      <c r="AX129" s="101">
        <f t="shared" si="127"/>
        <v>-8.7560621278220549E-2</v>
      </c>
      <c r="AY129" s="101">
        <f t="shared" si="128"/>
        <v>-7.751979279199811E-2</v>
      </c>
      <c r="AZ129" s="101">
        <f t="shared" si="129"/>
        <v>-1.0040828486222444E-2</v>
      </c>
      <c r="BA129" s="101">
        <f t="shared" si="130"/>
        <v>0.63479481446261421</v>
      </c>
      <c r="BB129" s="101">
        <f t="shared" si="131"/>
        <v>-0.78218785195245444</v>
      </c>
      <c r="BC129" s="101">
        <f t="shared" si="132"/>
        <v>-0.92948366668148474</v>
      </c>
      <c r="BD129" s="101">
        <f t="shared" si="133"/>
        <v>-0.50136852971037238</v>
      </c>
      <c r="BE129" s="101">
        <f t="shared" si="134"/>
        <v>10.97633816345094</v>
      </c>
      <c r="BF129" s="101">
        <f t="shared" si="135"/>
        <v>10.976338163331704</v>
      </c>
      <c r="BG129" s="101">
        <f t="shared" si="136"/>
        <v>10.976338153177174</v>
      </c>
      <c r="BH129" s="101">
        <f t="shared" si="137"/>
        <v>10.976337288401924</v>
      </c>
      <c r="BI129" s="101">
        <f t="shared" si="138"/>
        <v>10.976263784892089</v>
      </c>
      <c r="BJ129" s="101">
        <f t="shared" si="139"/>
        <v>10.970800720953919</v>
      </c>
      <c r="BK129" s="101">
        <f t="shared" si="140"/>
        <v>10.85941051863723</v>
      </c>
      <c r="BL129" s="101">
        <f t="shared" si="141"/>
        <v>10.365993058953855</v>
      </c>
    </row>
    <row r="130" spans="1:64" ht="12.95" customHeight="1">
      <c r="A130" s="164" t="s">
        <v>208</v>
      </c>
      <c r="B130" s="46" t="s">
        <v>97</v>
      </c>
      <c r="C130" s="47">
        <v>55420.356500000002</v>
      </c>
      <c r="D130" s="47">
        <v>2.9999999999999997E-4</v>
      </c>
      <c r="E130" s="101">
        <f t="shared" si="106"/>
        <v>10778.857777164036</v>
      </c>
      <c r="F130" s="101">
        <f t="shared" si="107"/>
        <v>10779</v>
      </c>
      <c r="G130" s="101">
        <f t="shared" si="103"/>
        <v>-5.3555999998934567E-2</v>
      </c>
      <c r="K130" s="101">
        <f>G130</f>
        <v>-5.3555999998934567E-2</v>
      </c>
      <c r="O130" s="101">
        <f t="shared" ca="1" si="125"/>
        <v>-7.0130341714201891E-2</v>
      </c>
      <c r="P130" s="101">
        <f t="shared" si="108"/>
        <v>-7.1438683071738396E-2</v>
      </c>
      <c r="Q130" s="158">
        <f t="shared" si="109"/>
        <v>40401.856500000002</v>
      </c>
      <c r="R130" s="101">
        <f t="shared" si="104"/>
        <v>3.1979035388234457E-4</v>
      </c>
      <c r="S130" s="129">
        <v>1</v>
      </c>
      <c r="T130" s="101">
        <f t="shared" si="110"/>
        <v>3.1979035388234457E-4</v>
      </c>
      <c r="Z130" s="101">
        <f t="shared" si="111"/>
        <v>10779</v>
      </c>
      <c r="AA130" s="4">
        <f t="shared" si="112"/>
        <v>-5.431741405011873E-2</v>
      </c>
      <c r="AB130" s="4">
        <f t="shared" si="113"/>
        <v>-7.067726902055424E-2</v>
      </c>
      <c r="AC130" s="4">
        <f t="shared" si="114"/>
        <v>1.7882683072803829E-2</v>
      </c>
      <c r="AD130" s="4"/>
      <c r="AE130" s="4">
        <f t="shared" si="115"/>
        <v>5.7975135734067918E-7</v>
      </c>
      <c r="AF130" s="101">
        <f t="shared" si="116"/>
        <v>1.7882683072803829E-2</v>
      </c>
      <c r="AG130" s="159"/>
      <c r="AH130" s="101">
        <f t="shared" si="117"/>
        <v>1.7121269021619666E-2</v>
      </c>
      <c r="AI130" s="101">
        <f t="shared" si="118"/>
        <v>0.90439513255488979</v>
      </c>
      <c r="AJ130" s="101">
        <f t="shared" si="119"/>
        <v>-0.40238089241850516</v>
      </c>
      <c r="AK130" s="101">
        <f t="shared" si="120"/>
        <v>0.60292514738352676</v>
      </c>
      <c r="AL130" s="101">
        <f t="shared" si="121"/>
        <v>-1.4135372551006877</v>
      </c>
      <c r="AM130" s="101">
        <f t="shared" si="122"/>
        <v>-0.85392553160764539</v>
      </c>
      <c r="AN130" s="4">
        <f t="shared" si="126"/>
        <v>10.469869116666358</v>
      </c>
      <c r="AO130" s="4">
        <f t="shared" si="126"/>
        <v>10.469315690381716</v>
      </c>
      <c r="AP130" s="4">
        <f t="shared" si="126"/>
        <v>10.467513642012962</v>
      </c>
      <c r="AQ130" s="4">
        <f t="shared" si="126"/>
        <v>10.461684035823948</v>
      </c>
      <c r="AR130" s="4">
        <f t="shared" si="126"/>
        <v>10.44320614319199</v>
      </c>
      <c r="AS130" s="4">
        <f t="shared" si="126"/>
        <v>10.387965349875895</v>
      </c>
      <c r="AT130" s="4">
        <f t="shared" si="126"/>
        <v>10.24386796188168</v>
      </c>
      <c r="AU130" s="4">
        <f t="shared" si="123"/>
        <v>9.942010666101714</v>
      </c>
      <c r="AW130" s="101">
        <v>15600</v>
      </c>
      <c r="AX130" s="101">
        <f t="shared" si="127"/>
        <v>-8.8690985974676922E-2</v>
      </c>
      <c r="AY130" s="101">
        <f t="shared" si="128"/>
        <v>-7.7666089754134512E-2</v>
      </c>
      <c r="AZ130" s="101">
        <f t="shared" si="129"/>
        <v>-1.102489622054241E-2</v>
      </c>
      <c r="BA130" s="101">
        <f t="shared" si="130"/>
        <v>0.62763719482648983</v>
      </c>
      <c r="BB130" s="101">
        <f t="shared" si="131"/>
        <v>-0.79127006174338499</v>
      </c>
      <c r="BC130" s="101">
        <f t="shared" si="132"/>
        <v>-0.91477005624096808</v>
      </c>
      <c r="BD130" s="101">
        <f t="shared" si="133"/>
        <v>-0.49219610812867365</v>
      </c>
      <c r="BE130" s="101">
        <f t="shared" si="134"/>
        <v>10.994801165183574</v>
      </c>
      <c r="BF130" s="101">
        <f t="shared" si="135"/>
        <v>10.994801165183574</v>
      </c>
      <c r="BG130" s="101">
        <f t="shared" si="136"/>
        <v>10.994801165182201</v>
      </c>
      <c r="BH130" s="101">
        <f t="shared" si="137"/>
        <v>10.994801162275619</v>
      </c>
      <c r="BI130" s="101">
        <f t="shared" si="138"/>
        <v>10.994795028083791</v>
      </c>
      <c r="BJ130" s="101">
        <f t="shared" si="139"/>
        <v>10.991024090349798</v>
      </c>
      <c r="BK130" s="101">
        <f t="shared" si="140"/>
        <v>10.884273160835422</v>
      </c>
      <c r="BL130" s="101">
        <f t="shared" si="141"/>
        <v>10.384343303180305</v>
      </c>
    </row>
    <row r="131" spans="1:64" ht="12.95" customHeight="1">
      <c r="A131" s="44" t="s">
        <v>212</v>
      </c>
      <c r="B131" s="45" t="s">
        <v>100</v>
      </c>
      <c r="C131" s="44">
        <v>55652.881999999998</v>
      </c>
      <c r="D131" s="44">
        <v>3.0000000000000001E-3</v>
      </c>
      <c r="E131" s="101">
        <f t="shared" si="106"/>
        <v>11396.35042117673</v>
      </c>
      <c r="F131" s="101">
        <f t="shared" si="107"/>
        <v>11396.5</v>
      </c>
      <c r="G131" s="101">
        <f t="shared" si="103"/>
        <v>-5.6326000005356036E-2</v>
      </c>
      <c r="K131" s="101">
        <f>G131</f>
        <v>-5.6326000005356036E-2</v>
      </c>
      <c r="O131" s="101">
        <f t="shared" ca="1" si="125"/>
        <v>-7.2611581878177983E-2</v>
      </c>
      <c r="P131" s="101">
        <f t="shared" si="108"/>
        <v>-7.2551015807841651E-2</v>
      </c>
      <c r="Q131" s="158">
        <f t="shared" si="109"/>
        <v>40634.381999999998</v>
      </c>
      <c r="R131" s="101">
        <f t="shared" si="104"/>
        <v>2.6325113779090791E-4</v>
      </c>
      <c r="S131" s="129">
        <v>0.4</v>
      </c>
      <c r="T131" s="101">
        <f t="shared" si="110"/>
        <v>1.0530045511636317E-4</v>
      </c>
      <c r="Z131" s="101">
        <f t="shared" si="111"/>
        <v>11396.5</v>
      </c>
      <c r="AA131" s="4">
        <f t="shared" si="112"/>
        <v>-5.9572597075461406E-2</v>
      </c>
      <c r="AB131" s="4">
        <f t="shared" si="113"/>
        <v>-6.9304418737736281E-2</v>
      </c>
      <c r="AC131" s="4">
        <f t="shared" si="114"/>
        <v>1.6225015802485615E-2</v>
      </c>
      <c r="AD131" s="4"/>
      <c r="AE131" s="4">
        <f t="shared" si="115"/>
        <v>4.2161570142467082E-6</v>
      </c>
      <c r="AF131" s="101">
        <f t="shared" si="116"/>
        <v>1.6225015802485615E-2</v>
      </c>
      <c r="AG131" s="159"/>
      <c r="AH131" s="101">
        <f t="shared" si="117"/>
        <v>1.2978418732380247E-2</v>
      </c>
      <c r="AI131" s="101">
        <f t="shared" si="118"/>
        <v>0.85179208646495286</v>
      </c>
      <c r="AJ131" s="101">
        <f t="shared" si="119"/>
        <v>-0.48125786724573388</v>
      </c>
      <c r="AK131" s="101">
        <f t="shared" si="120"/>
        <v>0.59219375072034719</v>
      </c>
      <c r="AL131" s="101">
        <f t="shared" si="121"/>
        <v>-1.3255642239636853</v>
      </c>
      <c r="AM131" s="101">
        <f t="shared" si="122"/>
        <v>-0.78057245681312271</v>
      </c>
      <c r="AN131" s="4">
        <f t="shared" ref="AN131:AT140" si="142">$AU131+$AB$7*SIN(AO131)</f>
        <v>10.549252473338962</v>
      </c>
      <c r="AO131" s="4">
        <f t="shared" si="142"/>
        <v>10.548976692071088</v>
      </c>
      <c r="AP131" s="4">
        <f t="shared" si="142"/>
        <v>10.547931844483992</v>
      </c>
      <c r="AQ131" s="4">
        <f t="shared" si="142"/>
        <v>10.543993696785458</v>
      </c>
      <c r="AR131" s="4">
        <f t="shared" si="142"/>
        <v>10.529428851302823</v>
      </c>
      <c r="AS131" s="4">
        <f t="shared" si="142"/>
        <v>10.47886275626009</v>
      </c>
      <c r="AT131" s="4">
        <f t="shared" si="142"/>
        <v>10.330086050388763</v>
      </c>
      <c r="AU131" s="4">
        <f t="shared" si="123"/>
        <v>9.9986670451508797</v>
      </c>
      <c r="AW131" s="101">
        <v>15800</v>
      </c>
      <c r="AX131" s="101">
        <f t="shared" si="127"/>
        <v>-8.9796984205422384E-2</v>
      </c>
      <c r="AY131" s="101">
        <f t="shared" si="128"/>
        <v>-7.7802687685166072E-2</v>
      </c>
      <c r="AZ131" s="101">
        <f t="shared" si="129"/>
        <v>-1.1994296520256314E-2</v>
      </c>
      <c r="BA131" s="101">
        <f t="shared" si="130"/>
        <v>0.62071625428378674</v>
      </c>
      <c r="BB131" s="101">
        <f t="shared" si="131"/>
        <v>-0.79998521893721253</v>
      </c>
      <c r="BC131" s="101">
        <f t="shared" si="132"/>
        <v>-0.90038276168980935</v>
      </c>
      <c r="BD131" s="101">
        <f t="shared" si="133"/>
        <v>-0.48329112551421166</v>
      </c>
      <c r="BE131" s="101">
        <f t="shared" si="134"/>
        <v>11.013058288678277</v>
      </c>
      <c r="BF131" s="101">
        <f t="shared" si="135"/>
        <v>11.013058288651287</v>
      </c>
      <c r="BG131" s="101">
        <f t="shared" si="136"/>
        <v>11.013058291180194</v>
      </c>
      <c r="BH131" s="101">
        <f t="shared" si="137"/>
        <v>11.013058054227791</v>
      </c>
      <c r="BI131" s="101">
        <f t="shared" si="138"/>
        <v>11.013080242166705</v>
      </c>
      <c r="BJ131" s="101">
        <f t="shared" si="139"/>
        <v>11.010863578511804</v>
      </c>
      <c r="BK131" s="101">
        <f t="shared" si="140"/>
        <v>10.908967465644949</v>
      </c>
      <c r="BL131" s="101">
        <f t="shared" si="141"/>
        <v>10.402693547406756</v>
      </c>
    </row>
    <row r="132" spans="1:64" ht="12.95" customHeight="1">
      <c r="A132" s="48" t="s">
        <v>216</v>
      </c>
      <c r="B132" s="46" t="s">
        <v>97</v>
      </c>
      <c r="C132" s="47">
        <v>55665.4931</v>
      </c>
      <c r="D132" s="47">
        <v>2.0000000000000001E-4</v>
      </c>
      <c r="E132" s="101">
        <f t="shared" si="106"/>
        <v>11429.840345864171</v>
      </c>
      <c r="F132" s="101">
        <f t="shared" si="107"/>
        <v>11430</v>
      </c>
      <c r="G132" s="101">
        <f t="shared" si="103"/>
        <v>-6.0120000001916196E-2</v>
      </c>
      <c r="K132" s="101">
        <f>G132</f>
        <v>-6.0120000001916196E-2</v>
      </c>
      <c r="O132" s="101">
        <f t="shared" ca="1" si="125"/>
        <v>-7.2746191668450366E-2</v>
      </c>
      <c r="P132" s="101">
        <f t="shared" si="108"/>
        <v>-7.2608716968119963E-2</v>
      </c>
      <c r="Q132" s="158">
        <f t="shared" si="109"/>
        <v>40646.9931</v>
      </c>
      <c r="R132" s="101">
        <f t="shared" si="104"/>
        <v>1.5596805146194582E-4</v>
      </c>
      <c r="S132" s="129">
        <v>1</v>
      </c>
      <c r="T132" s="101">
        <f t="shared" si="110"/>
        <v>1.5596805146194582E-4</v>
      </c>
      <c r="Z132" s="101">
        <f t="shared" si="111"/>
        <v>11430</v>
      </c>
      <c r="AA132" s="4">
        <f t="shared" si="112"/>
        <v>-5.9850500933105094E-2</v>
      </c>
      <c r="AB132" s="4">
        <f t="shared" si="113"/>
        <v>-7.2878216036931065E-2</v>
      </c>
      <c r="AC132" s="4">
        <f t="shared" si="114"/>
        <v>1.2488716966203767E-2</v>
      </c>
      <c r="AD132" s="4"/>
      <c r="AE132" s="4">
        <f t="shared" si="115"/>
        <v>7.2629748090051138E-8</v>
      </c>
      <c r="AF132" s="101">
        <f t="shared" si="116"/>
        <v>1.2488716966203767E-2</v>
      </c>
      <c r="AG132" s="159"/>
      <c r="AH132" s="101">
        <f t="shared" si="117"/>
        <v>1.2758216035014871E-2</v>
      </c>
      <c r="AI132" s="101">
        <f t="shared" si="118"/>
        <v>0.84914093038509564</v>
      </c>
      <c r="AJ132" s="101">
        <f t="shared" si="119"/>
        <v>-0.48517954337370595</v>
      </c>
      <c r="AK132" s="101">
        <f t="shared" si="120"/>
        <v>0.59152393454666741</v>
      </c>
      <c r="AL132" s="101">
        <f t="shared" si="121"/>
        <v>-1.321084859196286</v>
      </c>
      <c r="AM132" s="101">
        <f t="shared" si="122"/>
        <v>-0.77697443499311625</v>
      </c>
      <c r="AN132" s="4">
        <f t="shared" si="142"/>
        <v>10.553424158465901</v>
      </c>
      <c r="AO132" s="4">
        <f t="shared" si="142"/>
        <v>10.553159556371963</v>
      </c>
      <c r="AP132" s="4">
        <f t="shared" si="142"/>
        <v>10.552148196580877</v>
      </c>
      <c r="AQ132" s="4">
        <f t="shared" si="142"/>
        <v>10.548302263364562</v>
      </c>
      <c r="AR132" s="4">
        <f t="shared" si="142"/>
        <v>10.533950070825194</v>
      </c>
      <c r="AS132" s="4">
        <f t="shared" si="142"/>
        <v>10.483683109441943</v>
      </c>
      <c r="AT132" s="4">
        <f t="shared" si="142"/>
        <v>10.334733894427298</v>
      </c>
      <c r="AU132" s="4">
        <f t="shared" si="123"/>
        <v>10.001740711058812</v>
      </c>
      <c r="AW132" s="101">
        <v>16000</v>
      </c>
      <c r="AX132" s="101">
        <f t="shared" si="127"/>
        <v>-9.0878779623800449E-2</v>
      </c>
      <c r="AY132" s="101">
        <f t="shared" si="128"/>
        <v>-7.7929586585092789E-2</v>
      </c>
      <c r="AZ132" s="101">
        <f t="shared" si="129"/>
        <v>-1.2949193038707667E-2</v>
      </c>
      <c r="BA132" s="101">
        <f t="shared" si="130"/>
        <v>0.61402141460594484</v>
      </c>
      <c r="BB132" s="101">
        <f t="shared" si="131"/>
        <v>-0.80835108695703828</v>
      </c>
      <c r="BC132" s="101">
        <f t="shared" si="132"/>
        <v>-0.88630757661537929</v>
      </c>
      <c r="BD132" s="101">
        <f t="shared" si="133"/>
        <v>-0.47463904496107884</v>
      </c>
      <c r="BE132" s="101">
        <f t="shared" si="134"/>
        <v>11.031116300775675</v>
      </c>
      <c r="BF132" s="101">
        <f t="shared" si="135"/>
        <v>11.031116300598782</v>
      </c>
      <c r="BG132" s="101">
        <f t="shared" si="136"/>
        <v>11.031116308753413</v>
      </c>
      <c r="BH132" s="101">
        <f t="shared" si="137"/>
        <v>11.031115932829318</v>
      </c>
      <c r="BI132" s="101">
        <f t="shared" si="138"/>
        <v>11.031133258595771</v>
      </c>
      <c r="BJ132" s="101">
        <f t="shared" si="139"/>
        <v>11.030325770364357</v>
      </c>
      <c r="BK132" s="101">
        <f t="shared" si="140"/>
        <v>10.933491296880955</v>
      </c>
      <c r="BL132" s="101">
        <f t="shared" si="141"/>
        <v>10.421043791633206</v>
      </c>
    </row>
    <row r="133" spans="1:64" ht="12.95" customHeight="1">
      <c r="A133" s="44" t="s">
        <v>213</v>
      </c>
      <c r="B133" s="45" t="s">
        <v>97</v>
      </c>
      <c r="C133" s="44">
        <v>55705.408499999998</v>
      </c>
      <c r="D133" s="44">
        <v>2.3E-3</v>
      </c>
      <c r="E133" s="101">
        <f t="shared" si="106"/>
        <v>11535.839326117191</v>
      </c>
      <c r="F133" s="101">
        <f t="shared" si="107"/>
        <v>11536</v>
      </c>
      <c r="G133" s="101">
        <f t="shared" si="103"/>
        <v>-6.0504000008222647E-2</v>
      </c>
      <c r="J133" s="101">
        <f>G133</f>
        <v>-6.0504000008222647E-2</v>
      </c>
      <c r="O133" s="101">
        <f t="shared" ca="1" si="125"/>
        <v>-7.317212115408836E-2</v>
      </c>
      <c r="P133" s="101">
        <f t="shared" si="108"/>
        <v>-7.2789501029114939E-2</v>
      </c>
      <c r="Q133" s="158">
        <f t="shared" si="109"/>
        <v>40686.908499999998</v>
      </c>
      <c r="R133" s="101">
        <f t="shared" si="104"/>
        <v>1.5093353533434555E-4</v>
      </c>
      <c r="S133" s="129">
        <v>1</v>
      </c>
      <c r="T133" s="101">
        <f t="shared" si="110"/>
        <v>1.5093353533434555E-4</v>
      </c>
      <c r="Z133" s="101">
        <f t="shared" si="111"/>
        <v>11536</v>
      </c>
      <c r="AA133" s="4">
        <f t="shared" si="112"/>
        <v>-6.0724926480688418E-2</v>
      </c>
      <c r="AB133" s="4">
        <f t="shared" si="113"/>
        <v>-7.2568574556649168E-2</v>
      </c>
      <c r="AC133" s="4">
        <f t="shared" si="114"/>
        <v>1.2285501020892292E-2</v>
      </c>
      <c r="AD133" s="4"/>
      <c r="AE133" s="4">
        <f t="shared" si="115"/>
        <v>4.8808506236169129E-8</v>
      </c>
      <c r="AF133" s="101">
        <f t="shared" si="116"/>
        <v>1.2285501020892292E-2</v>
      </c>
      <c r="AG133" s="159"/>
      <c r="AH133" s="101">
        <f t="shared" si="117"/>
        <v>1.2064574548426523E-2</v>
      </c>
      <c r="AI133" s="101">
        <f t="shared" si="118"/>
        <v>0.84088022636885185</v>
      </c>
      <c r="AJ133" s="101">
        <f t="shared" si="119"/>
        <v>-0.49736519156726866</v>
      </c>
      <c r="AK133" s="101">
        <f t="shared" si="120"/>
        <v>0.58935551381675966</v>
      </c>
      <c r="AL133" s="101">
        <f t="shared" si="121"/>
        <v>-1.3070943214072805</v>
      </c>
      <c r="AM133" s="101">
        <f t="shared" si="122"/>
        <v>-0.7658166594389183</v>
      </c>
      <c r="AN133" s="4">
        <f t="shared" si="142"/>
        <v>10.566537967310879</v>
      </c>
      <c r="AO133" s="4">
        <f t="shared" si="142"/>
        <v>10.566306447174711</v>
      </c>
      <c r="AP133" s="4">
        <f t="shared" si="142"/>
        <v>10.565396127587048</v>
      </c>
      <c r="AQ133" s="4">
        <f t="shared" si="142"/>
        <v>10.561834189315681</v>
      </c>
      <c r="AR133" s="4">
        <f t="shared" si="142"/>
        <v>10.548152163561644</v>
      </c>
      <c r="AS133" s="4">
        <f t="shared" si="142"/>
        <v>10.498859158832399</v>
      </c>
      <c r="AT133" s="4">
        <f t="shared" si="142"/>
        <v>10.3494197092372</v>
      </c>
      <c r="AU133" s="4">
        <f t="shared" si="123"/>
        <v>10.01146634049883</v>
      </c>
      <c r="AW133" s="101">
        <v>16200</v>
      </c>
      <c r="AX133" s="101">
        <f t="shared" si="127"/>
        <v>-9.1936534959792537E-2</v>
      </c>
      <c r="AY133" s="101">
        <f t="shared" si="128"/>
        <v>-7.8046786453914663E-2</v>
      </c>
      <c r="AZ133" s="101">
        <f t="shared" si="129"/>
        <v>-1.3889748505877882E-2</v>
      </c>
      <c r="BA133" s="101">
        <f t="shared" si="130"/>
        <v>0.60754269780868364</v>
      </c>
      <c r="BB133" s="101">
        <f t="shared" si="131"/>
        <v>-0.81638433999608206</v>
      </c>
      <c r="BC133" s="101">
        <f t="shared" si="132"/>
        <v>-0.87253110714725801</v>
      </c>
      <c r="BD133" s="101">
        <f t="shared" si="133"/>
        <v>-0.4662263849015677</v>
      </c>
      <c r="BE133" s="101">
        <f t="shared" si="134"/>
        <v>11.048981667740467</v>
      </c>
      <c r="BF133" s="101">
        <f t="shared" si="135"/>
        <v>11.048981668250082</v>
      </c>
      <c r="BG133" s="101">
        <f t="shared" si="136"/>
        <v>11.04898165261171</v>
      </c>
      <c r="BH133" s="101">
        <f t="shared" si="137"/>
        <v>11.048982132498836</v>
      </c>
      <c r="BI133" s="101">
        <f t="shared" si="138"/>
        <v>11.048967404473037</v>
      </c>
      <c r="BJ133" s="101">
        <f t="shared" si="139"/>
        <v>11.049417582768498</v>
      </c>
      <c r="BK133" s="101">
        <f t="shared" si="140"/>
        <v>10.957842575760786</v>
      </c>
      <c r="BL133" s="101">
        <f t="shared" si="141"/>
        <v>10.439394035859657</v>
      </c>
    </row>
    <row r="134" spans="1:64" ht="12.95" customHeight="1">
      <c r="A134" s="48" t="s">
        <v>217</v>
      </c>
      <c r="B134" s="45" t="s">
        <v>100</v>
      </c>
      <c r="C134" s="44">
        <v>55776.387889999998</v>
      </c>
      <c r="D134" s="44">
        <v>1E-4</v>
      </c>
      <c r="E134" s="101">
        <f t="shared" si="106"/>
        <v>11724.33156116887</v>
      </c>
      <c r="F134" s="101">
        <f t="shared" si="107"/>
        <v>11724.5</v>
      </c>
      <c r="G134" s="101">
        <f t="shared" si="103"/>
        <v>-6.3428000008570962E-2</v>
      </c>
      <c r="K134" s="101">
        <f t="shared" ref="K134:K167" si="143">G134</f>
        <v>-6.3428000008570962E-2</v>
      </c>
      <c r="O134" s="101">
        <f t="shared" ca="1" si="125"/>
        <v>-7.3929552362038964E-2</v>
      </c>
      <c r="P134" s="101">
        <f t="shared" si="108"/>
        <v>-7.3104259356653239E-2</v>
      </c>
      <c r="Q134" s="158">
        <f t="shared" si="109"/>
        <v>40757.887889999998</v>
      </c>
      <c r="R134" s="101">
        <f t="shared" si="104"/>
        <v>9.3629994971349662E-5</v>
      </c>
      <c r="S134" s="129">
        <v>1</v>
      </c>
      <c r="T134" s="101">
        <f t="shared" si="110"/>
        <v>9.3629994971349662E-5</v>
      </c>
      <c r="Z134" s="101">
        <f t="shared" si="111"/>
        <v>11724.5</v>
      </c>
      <c r="AA134" s="4">
        <f t="shared" si="112"/>
        <v>-6.2261449224429249E-2</v>
      </c>
      <c r="AB134" s="4">
        <f t="shared" si="113"/>
        <v>-7.4270810140794952E-2</v>
      </c>
      <c r="AC134" s="4">
        <f t="shared" si="114"/>
        <v>9.6762593480822778E-3</v>
      </c>
      <c r="AD134" s="4"/>
      <c r="AE134" s="4">
        <f t="shared" si="115"/>
        <v>1.3608407319816436E-6</v>
      </c>
      <c r="AF134" s="101">
        <f t="shared" si="116"/>
        <v>9.6762593480822778E-3</v>
      </c>
      <c r="AG134" s="159"/>
      <c r="AH134" s="101">
        <f t="shared" si="117"/>
        <v>1.084281013222399E-2</v>
      </c>
      <c r="AI134" s="101">
        <f t="shared" si="118"/>
        <v>0.82665649741537162</v>
      </c>
      <c r="AJ134" s="101">
        <f t="shared" si="119"/>
        <v>-0.51822561130458988</v>
      </c>
      <c r="AK134" s="101">
        <f t="shared" si="120"/>
        <v>0.58532986779963447</v>
      </c>
      <c r="AL134" s="101">
        <f t="shared" si="121"/>
        <v>-1.2828784179982042</v>
      </c>
      <c r="AM134" s="101">
        <f t="shared" si="122"/>
        <v>-0.74678325147283886</v>
      </c>
      <c r="AN134" s="4">
        <f t="shared" si="142"/>
        <v>10.58954294713722</v>
      </c>
      <c r="AO134" s="4">
        <f t="shared" si="142"/>
        <v>10.58936223013697</v>
      </c>
      <c r="AP134" s="4">
        <f t="shared" si="142"/>
        <v>10.588613676764304</v>
      </c>
      <c r="AQ134" s="4">
        <f t="shared" si="142"/>
        <v>10.585526812530565</v>
      </c>
      <c r="AR134" s="4">
        <f t="shared" si="142"/>
        <v>10.5730220392863</v>
      </c>
      <c r="AS134" s="4">
        <f t="shared" si="142"/>
        <v>10.525558227749988</v>
      </c>
      <c r="AT134" s="4">
        <f t="shared" si="142"/>
        <v>10.375456255915813</v>
      </c>
      <c r="AU134" s="4">
        <f t="shared" si="123"/>
        <v>10.028761445682258</v>
      </c>
      <c r="AW134" s="101">
        <v>16400</v>
      </c>
      <c r="AX134" s="101">
        <f t="shared" si="127"/>
        <v>-9.2970411689925883E-2</v>
      </c>
      <c r="AY134" s="101">
        <f t="shared" si="128"/>
        <v>-7.815428729163168E-2</v>
      </c>
      <c r="AZ134" s="101">
        <f t="shared" si="129"/>
        <v>-1.4816124398294201E-2</v>
      </c>
      <c r="BA134" s="101">
        <f t="shared" si="130"/>
        <v>0.60127068730195554</v>
      </c>
      <c r="BB134" s="101">
        <f t="shared" si="131"/>
        <v>-0.82410064013248985</v>
      </c>
      <c r="BC134" s="101">
        <f t="shared" si="132"/>
        <v>-0.85904071495423762</v>
      </c>
      <c r="BD134" s="101">
        <f t="shared" si="133"/>
        <v>-0.45804062382367883</v>
      </c>
      <c r="BE134" s="101">
        <f t="shared" si="134"/>
        <v>11.066660572129926</v>
      </c>
      <c r="BF134" s="101">
        <f t="shared" si="135"/>
        <v>11.066660577663123</v>
      </c>
      <c r="BG134" s="101">
        <f t="shared" si="136"/>
        <v>11.066660450048426</v>
      </c>
      <c r="BH134" s="101">
        <f t="shared" si="137"/>
        <v>11.066663393227277</v>
      </c>
      <c r="BI134" s="101">
        <f t="shared" si="138"/>
        <v>11.066595483689373</v>
      </c>
      <c r="BJ134" s="101">
        <f t="shared" si="139"/>
        <v>11.068146243161976</v>
      </c>
      <c r="BK134" s="101">
        <f t="shared" si="140"/>
        <v>10.982019281603966</v>
      </c>
      <c r="BL134" s="101">
        <f t="shared" si="141"/>
        <v>10.457744280086107</v>
      </c>
    </row>
    <row r="135" spans="1:64" ht="12.95" customHeight="1">
      <c r="A135" s="48" t="s">
        <v>216</v>
      </c>
      <c r="B135" s="46" t="s">
        <v>100</v>
      </c>
      <c r="C135" s="47">
        <v>55987.636299999998</v>
      </c>
      <c r="D135" s="47">
        <v>2.0000000000000001E-4</v>
      </c>
      <c r="E135" s="101">
        <f t="shared" si="106"/>
        <v>12285.320954738092</v>
      </c>
      <c r="F135" s="101">
        <f t="shared" si="107"/>
        <v>12285.5</v>
      </c>
      <c r="G135" s="101">
        <f t="shared" si="103"/>
        <v>-6.7422000007354654E-2</v>
      </c>
      <c r="K135" s="101">
        <f t="shared" si="143"/>
        <v>-6.7422000007354654E-2</v>
      </c>
      <c r="O135" s="101">
        <f t="shared" ca="1" si="125"/>
        <v>-7.6183764073764607E-2</v>
      </c>
      <c r="P135" s="101">
        <f t="shared" si="108"/>
        <v>-7.399004338024881E-2</v>
      </c>
      <c r="Q135" s="158">
        <f t="shared" si="109"/>
        <v>40969.136299999998</v>
      </c>
      <c r="R135" s="101">
        <f t="shared" si="104"/>
        <v>4.3139193748218839E-5</v>
      </c>
      <c r="S135" s="129">
        <v>1</v>
      </c>
      <c r="T135" s="101">
        <f t="shared" si="110"/>
        <v>4.3139193748218839E-5</v>
      </c>
      <c r="Z135" s="101">
        <f t="shared" si="111"/>
        <v>12285.5</v>
      </c>
      <c r="AA135" s="4">
        <f t="shared" si="112"/>
        <v>-6.6694211705097484E-2</v>
      </c>
      <c r="AB135" s="4">
        <f t="shared" si="113"/>
        <v>-7.4717831682505981E-2</v>
      </c>
      <c r="AC135" s="4">
        <f t="shared" si="114"/>
        <v>6.5680433728941556E-3</v>
      </c>
      <c r="AD135" s="4"/>
      <c r="AE135" s="4">
        <f t="shared" si="115"/>
        <v>5.2967581290237492E-7</v>
      </c>
      <c r="AF135" s="101">
        <f t="shared" si="116"/>
        <v>6.5680433728941556E-3</v>
      </c>
      <c r="AG135" s="159"/>
      <c r="AH135" s="101">
        <f t="shared" si="117"/>
        <v>7.2958316751513333E-3</v>
      </c>
      <c r="AI135" s="101">
        <f t="shared" si="118"/>
        <v>0.78758985302005213</v>
      </c>
      <c r="AJ135" s="101">
        <f t="shared" si="119"/>
        <v>-0.57470433722290015</v>
      </c>
      <c r="AK135" s="101">
        <f t="shared" si="120"/>
        <v>0.57231193722182805</v>
      </c>
      <c r="AL135" s="101">
        <f t="shared" si="121"/>
        <v>-1.2154105292358321</v>
      </c>
      <c r="AM135" s="101">
        <f t="shared" si="122"/>
        <v>-0.69550864061389528</v>
      </c>
      <c r="AN135" s="4">
        <f t="shared" si="142"/>
        <v>10.655769682485062</v>
      </c>
      <c r="AO135" s="4">
        <f t="shared" si="142"/>
        <v>10.655690389988942</v>
      </c>
      <c r="AP135" s="4">
        <f t="shared" si="142"/>
        <v>10.655300985678188</v>
      </c>
      <c r="AQ135" s="4">
        <f t="shared" si="142"/>
        <v>10.653394808698307</v>
      </c>
      <c r="AR135" s="4">
        <f t="shared" si="142"/>
        <v>10.644207198464018</v>
      </c>
      <c r="AS135" s="4">
        <f t="shared" si="142"/>
        <v>10.60280511702409</v>
      </c>
      <c r="AT135" s="4">
        <f t="shared" si="142"/>
        <v>10.452320723628153</v>
      </c>
      <c r="AU135" s="4">
        <f t="shared" si="123"/>
        <v>10.080233880737453</v>
      </c>
      <c r="AW135" s="101">
        <v>16600</v>
      </c>
      <c r="AX135" s="101">
        <f t="shared" si="127"/>
        <v>-9.3980569756795501E-2</v>
      </c>
      <c r="AY135" s="101">
        <f t="shared" si="128"/>
        <v>-7.8252089098243841E-2</v>
      </c>
      <c r="AZ135" s="101">
        <f t="shared" si="129"/>
        <v>-1.5728480658551657E-2</v>
      </c>
      <c r="BA135" s="101">
        <f t="shared" si="130"/>
        <v>0.5951964916961312</v>
      </c>
      <c r="BB135" s="101">
        <f t="shared" si="131"/>
        <v>-0.83151470845565412</v>
      </c>
      <c r="BC135" s="101">
        <f t="shared" si="132"/>
        <v>-0.84582446488238994</v>
      </c>
      <c r="BD135" s="101">
        <f t="shared" si="133"/>
        <v>-0.45007011517542589</v>
      </c>
      <c r="BE135" s="101">
        <f t="shared" si="134"/>
        <v>11.084158928532078</v>
      </c>
      <c r="BF135" s="101">
        <f t="shared" si="135"/>
        <v>11.08415894996269</v>
      </c>
      <c r="BG135" s="101">
        <f t="shared" si="136"/>
        <v>11.084158553146557</v>
      </c>
      <c r="BH135" s="101">
        <f t="shared" si="137"/>
        <v>11.084165900435069</v>
      </c>
      <c r="BI135" s="101">
        <f t="shared" si="138"/>
        <v>11.084029762283695</v>
      </c>
      <c r="BJ135" s="101">
        <f t="shared" si="139"/>
        <v>11.086519268124274</v>
      </c>
      <c r="BK135" s="101">
        <f t="shared" si="140"/>
        <v>11.006019452512605</v>
      </c>
      <c r="BL135" s="101">
        <f t="shared" si="141"/>
        <v>10.476094524312558</v>
      </c>
    </row>
    <row r="136" spans="1:64" ht="12.95" customHeight="1">
      <c r="A136" s="48" t="s">
        <v>216</v>
      </c>
      <c r="B136" s="46" t="s">
        <v>100</v>
      </c>
      <c r="C136" s="47">
        <v>55992.5311</v>
      </c>
      <c r="D136" s="47">
        <v>2.0000000000000001E-4</v>
      </c>
      <c r="E136" s="101">
        <f t="shared" si="106"/>
        <v>12298.319541963641</v>
      </c>
      <c r="F136" s="101">
        <f t="shared" si="107"/>
        <v>12298.5</v>
      </c>
      <c r="G136" s="101">
        <f t="shared" si="103"/>
        <v>-6.7954000005556736E-2</v>
      </c>
      <c r="K136" s="101">
        <f t="shared" si="143"/>
        <v>-6.7954000005556736E-2</v>
      </c>
      <c r="O136" s="101">
        <f t="shared" ca="1" si="125"/>
        <v>-7.6236000708795687E-2</v>
      </c>
      <c r="P136" s="101">
        <f t="shared" si="108"/>
        <v>-7.4009664892617608E-2</v>
      </c>
      <c r="Q136" s="158">
        <f t="shared" si="109"/>
        <v>40974.0311</v>
      </c>
      <c r="R136" s="101">
        <f t="shared" si="104"/>
        <v>3.6671077224381954E-5</v>
      </c>
      <c r="S136" s="129">
        <v>1</v>
      </c>
      <c r="T136" s="101">
        <f t="shared" si="110"/>
        <v>3.6671077224381954E-5</v>
      </c>
      <c r="Z136" s="101">
        <f t="shared" si="111"/>
        <v>12298.5</v>
      </c>
      <c r="AA136" s="4">
        <f t="shared" si="112"/>
        <v>-6.6794445751031176E-2</v>
      </c>
      <c r="AB136" s="4">
        <f t="shared" si="113"/>
        <v>-7.5169219147143168E-2</v>
      </c>
      <c r="AC136" s="4">
        <f t="shared" si="114"/>
        <v>6.0556648870608715E-3</v>
      </c>
      <c r="AD136" s="4"/>
      <c r="AE136" s="4">
        <f t="shared" si="115"/>
        <v>1.3445660691883283E-6</v>
      </c>
      <c r="AF136" s="101">
        <f t="shared" si="116"/>
        <v>6.0556648870608715E-3</v>
      </c>
      <c r="AG136" s="159"/>
      <c r="AH136" s="101">
        <f t="shared" si="117"/>
        <v>7.2152191415864268E-3</v>
      </c>
      <c r="AI136" s="101">
        <f t="shared" si="118"/>
        <v>0.78673854206599048</v>
      </c>
      <c r="AJ136" s="101">
        <f t="shared" si="119"/>
        <v>-0.57592134507549275</v>
      </c>
      <c r="AK136" s="101">
        <f t="shared" si="120"/>
        <v>0.57199525748602609</v>
      </c>
      <c r="AL136" s="101">
        <f t="shared" si="121"/>
        <v>-1.2139226231893763</v>
      </c>
      <c r="AM136" s="101">
        <f t="shared" si="122"/>
        <v>-0.69440538415635455</v>
      </c>
      <c r="AN136" s="4">
        <f t="shared" si="142"/>
        <v>10.657266821290539</v>
      </c>
      <c r="AO136" s="4">
        <f t="shared" si="142"/>
        <v>10.657189160949539</v>
      </c>
      <c r="AP136" s="4">
        <f t="shared" si="142"/>
        <v>10.656806145823408</v>
      </c>
      <c r="AQ136" s="4">
        <f t="shared" si="142"/>
        <v>10.654923200019047</v>
      </c>
      <c r="AR136" s="4">
        <f t="shared" si="142"/>
        <v>10.645808085989556</v>
      </c>
      <c r="AS136" s="4">
        <f t="shared" si="142"/>
        <v>10.604555525137618</v>
      </c>
      <c r="AT136" s="4">
        <f t="shared" si="142"/>
        <v>10.454090467182944</v>
      </c>
      <c r="AU136" s="4">
        <f t="shared" si="123"/>
        <v>10.081426646612172</v>
      </c>
      <c r="AW136" s="101">
        <v>16800</v>
      </c>
      <c r="AX136" s="101">
        <f t="shared" si="127"/>
        <v>-9.4967167335399547E-2</v>
      </c>
      <c r="AY136" s="101">
        <f t="shared" si="128"/>
        <v>-7.8340191873751158E-2</v>
      </c>
      <c r="AZ136" s="101">
        <f t="shared" si="129"/>
        <v>-1.6626975461648385E-2</v>
      </c>
      <c r="BA136" s="101">
        <f t="shared" si="130"/>
        <v>0.58931171107557068</v>
      </c>
      <c r="BB136" s="101">
        <f t="shared" si="131"/>
        <v>-0.8386403907094071</v>
      </c>
      <c r="BC136" s="101">
        <f t="shared" si="132"/>
        <v>-0.83287107676410188</v>
      </c>
      <c r="BD136" s="101">
        <f t="shared" si="133"/>
        <v>-0.44230401117688944</v>
      </c>
      <c r="BE136" s="101">
        <f t="shared" si="134"/>
        <v>11.101482398323398</v>
      </c>
      <c r="BF136" s="101">
        <f t="shared" si="135"/>
        <v>11.101482455614274</v>
      </c>
      <c r="BG136" s="101">
        <f t="shared" si="136"/>
        <v>11.101481567816251</v>
      </c>
      <c r="BH136" s="101">
        <f t="shared" si="137"/>
        <v>11.101495324590417</v>
      </c>
      <c r="BI136" s="101">
        <f t="shared" si="138"/>
        <v>11.101281957738484</v>
      </c>
      <c r="BJ136" s="101">
        <f t="shared" si="139"/>
        <v>11.104544441929107</v>
      </c>
      <c r="BK136" s="101">
        <f t="shared" si="140"/>
        <v>11.029841186032009</v>
      </c>
      <c r="BL136" s="101">
        <f t="shared" si="141"/>
        <v>10.494444768539008</v>
      </c>
    </row>
    <row r="137" spans="1:64" ht="12.95" customHeight="1">
      <c r="A137" s="48" t="s">
        <v>216</v>
      </c>
      <c r="B137" s="46" t="s">
        <v>97</v>
      </c>
      <c r="C137" s="47">
        <v>56005.522900000004</v>
      </c>
      <c r="D137" s="47">
        <v>4.0000000000000002E-4</v>
      </c>
      <c r="E137" s="101">
        <f t="shared" si="106"/>
        <v>12332.820450175799</v>
      </c>
      <c r="F137" s="101">
        <f t="shared" si="107"/>
        <v>12333</v>
      </c>
      <c r="G137" s="101">
        <f t="shared" si="103"/>
        <v>-6.7611999998916872E-2</v>
      </c>
      <c r="K137" s="101">
        <f t="shared" si="143"/>
        <v>-6.7611999998916872E-2</v>
      </c>
      <c r="O137" s="101">
        <f t="shared" ca="1" si="125"/>
        <v>-7.6374628701762759E-2</v>
      </c>
      <c r="P137" s="101">
        <f t="shared" si="108"/>
        <v>-7.4061538689159837E-2</v>
      </c>
      <c r="Q137" s="158">
        <f t="shared" si="109"/>
        <v>40987.022900000004</v>
      </c>
      <c r="R137" s="101">
        <f t="shared" si="104"/>
        <v>4.1596549316940933E-5</v>
      </c>
      <c r="S137" s="129">
        <v>1</v>
      </c>
      <c r="T137" s="101">
        <f t="shared" si="110"/>
        <v>4.1596549316940933E-5</v>
      </c>
      <c r="Z137" s="101">
        <f t="shared" si="111"/>
        <v>12333</v>
      </c>
      <c r="AA137" s="4">
        <f t="shared" si="112"/>
        <v>-6.7059906290592469E-2</v>
      </c>
      <c r="AB137" s="4">
        <f t="shared" si="113"/>
        <v>-7.4613632397484239E-2</v>
      </c>
      <c r="AC137" s="4">
        <f t="shared" si="114"/>
        <v>6.4495386902429647E-3</v>
      </c>
      <c r="AD137" s="4"/>
      <c r="AE137" s="4">
        <f t="shared" si="115"/>
        <v>3.0480746277139057E-7</v>
      </c>
      <c r="AF137" s="101">
        <f t="shared" si="116"/>
        <v>6.4495386902429647E-3</v>
      </c>
      <c r="AG137" s="159"/>
      <c r="AH137" s="101">
        <f t="shared" si="117"/>
        <v>7.0016323985673664E-3</v>
      </c>
      <c r="AI137" s="101">
        <f t="shared" si="118"/>
        <v>0.78449049273045235</v>
      </c>
      <c r="AJ137" s="101">
        <f t="shared" si="119"/>
        <v>-0.57913219744521771</v>
      </c>
      <c r="AK137" s="101">
        <f t="shared" si="120"/>
        <v>0.57115206057851309</v>
      </c>
      <c r="AL137" s="101">
        <f t="shared" si="121"/>
        <v>-1.2099895405462842</v>
      </c>
      <c r="AM137" s="101">
        <f t="shared" si="122"/>
        <v>-0.69149455011091099</v>
      </c>
      <c r="AN137" s="4">
        <f t="shared" si="142"/>
        <v>10.661232119451249</v>
      </c>
      <c r="AO137" s="4">
        <f t="shared" si="142"/>
        <v>10.661158659811335</v>
      </c>
      <c r="AP137" s="4">
        <f t="shared" si="142"/>
        <v>10.660792219985614</v>
      </c>
      <c r="AQ137" s="4">
        <f t="shared" si="142"/>
        <v>10.658970036765615</v>
      </c>
      <c r="AR137" s="4">
        <f t="shared" si="142"/>
        <v>10.650046194718707</v>
      </c>
      <c r="AS137" s="4">
        <f t="shared" si="142"/>
        <v>10.609192087438844</v>
      </c>
      <c r="AT137" s="4">
        <f t="shared" si="142"/>
        <v>10.458784521582009</v>
      </c>
      <c r="AU137" s="4">
        <f t="shared" si="123"/>
        <v>10.084592063741233</v>
      </c>
      <c r="AW137" s="101">
        <v>17000</v>
      </c>
      <c r="AX137" s="101">
        <f t="shared" si="127"/>
        <v>-9.5930360643161516E-2</v>
      </c>
      <c r="AY137" s="101">
        <f t="shared" si="128"/>
        <v>-7.8418595618153647E-2</v>
      </c>
      <c r="AZ137" s="101">
        <f t="shared" si="129"/>
        <v>-1.7511765025007862E-2</v>
      </c>
      <c r="BA137" s="101">
        <f t="shared" si="130"/>
        <v>0.58360840556539584</v>
      </c>
      <c r="BB137" s="101">
        <f t="shared" si="131"/>
        <v>-0.84549071790901797</v>
      </c>
      <c r="BC137" s="101">
        <f t="shared" si="132"/>
        <v>-0.82016988098664456</v>
      </c>
      <c r="BD137" s="101">
        <f t="shared" si="133"/>
        <v>-0.43473219444485112</v>
      </c>
      <c r="BE137" s="101">
        <f t="shared" si="134"/>
        <v>11.118636403570761</v>
      </c>
      <c r="BF137" s="101">
        <f t="shared" si="135"/>
        <v>11.11863652700489</v>
      </c>
      <c r="BG137" s="101">
        <f t="shared" si="136"/>
        <v>11.118634879774875</v>
      </c>
      <c r="BH137" s="101">
        <f t="shared" si="137"/>
        <v>11.118656860273679</v>
      </c>
      <c r="BI137" s="101">
        <f t="shared" si="138"/>
        <v>11.118363231926544</v>
      </c>
      <c r="BJ137" s="101">
        <f t="shared" si="139"/>
        <v>11.122229795144767</v>
      </c>
      <c r="BK137" s="101">
        <f t="shared" si="140"/>
        <v>11.05348263979128</v>
      </c>
      <c r="BL137" s="101">
        <f t="shared" si="141"/>
        <v>10.512795012765459</v>
      </c>
    </row>
    <row r="138" spans="1:64" ht="12.95" customHeight="1">
      <c r="A138" s="48" t="s">
        <v>216</v>
      </c>
      <c r="B138" s="46" t="s">
        <v>97</v>
      </c>
      <c r="C138" s="47">
        <v>56011.547500000001</v>
      </c>
      <c r="D138" s="47">
        <v>1E-4</v>
      </c>
      <c r="E138" s="101">
        <f t="shared" si="106"/>
        <v>12348.819324205173</v>
      </c>
      <c r="F138" s="101">
        <f t="shared" si="107"/>
        <v>12349</v>
      </c>
      <c r="G138" s="101">
        <f t="shared" si="103"/>
        <v>-6.8036000004212838E-2</v>
      </c>
      <c r="K138" s="101">
        <f t="shared" si="143"/>
        <v>-6.8036000004212838E-2</v>
      </c>
      <c r="O138" s="101">
        <f t="shared" ca="1" si="125"/>
        <v>-7.6438919944877934E-2</v>
      </c>
      <c r="P138" s="101">
        <f t="shared" si="108"/>
        <v>-7.4085498141834849E-2</v>
      </c>
      <c r="Q138" s="158">
        <f t="shared" si="109"/>
        <v>40993.047500000001</v>
      </c>
      <c r="R138" s="101">
        <f t="shared" si="104"/>
        <v>3.6596427717092186E-5</v>
      </c>
      <c r="S138" s="129">
        <v>1</v>
      </c>
      <c r="T138" s="101">
        <f t="shared" si="110"/>
        <v>3.6596427717092186E-5</v>
      </c>
      <c r="Z138" s="101">
        <f t="shared" si="111"/>
        <v>12349</v>
      </c>
      <c r="AA138" s="4">
        <f t="shared" si="112"/>
        <v>-6.7182749669374861E-2</v>
      </c>
      <c r="AB138" s="4">
        <f t="shared" si="113"/>
        <v>-7.4938748476672826E-2</v>
      </c>
      <c r="AC138" s="4">
        <f t="shared" si="114"/>
        <v>6.0494981376220114E-3</v>
      </c>
      <c r="AD138" s="4"/>
      <c r="AE138" s="4">
        <f t="shared" si="115"/>
        <v>7.2803613390111923E-7</v>
      </c>
      <c r="AF138" s="101">
        <f t="shared" si="116"/>
        <v>6.0494981376220114E-3</v>
      </c>
      <c r="AG138" s="159"/>
      <c r="AH138" s="101">
        <f t="shared" si="117"/>
        <v>6.9027484724599932E-3</v>
      </c>
      <c r="AI138" s="101">
        <f t="shared" si="118"/>
        <v>0.78345340874791769</v>
      </c>
      <c r="AJ138" s="101">
        <f t="shared" si="119"/>
        <v>-0.58061203089681757</v>
      </c>
      <c r="AK138" s="101">
        <f t="shared" si="120"/>
        <v>0.57075966732395189</v>
      </c>
      <c r="AL138" s="101">
        <f t="shared" si="121"/>
        <v>-1.2081731414813555</v>
      </c>
      <c r="AM138" s="101">
        <f t="shared" si="122"/>
        <v>-0.69015292380242366</v>
      </c>
      <c r="AN138" s="4">
        <f t="shared" si="142"/>
        <v>10.663067231847531</v>
      </c>
      <c r="AO138" s="4">
        <f t="shared" si="142"/>
        <v>10.662995657162503</v>
      </c>
      <c r="AP138" s="4">
        <f t="shared" si="142"/>
        <v>10.662636719078929</v>
      </c>
      <c r="AQ138" s="4">
        <f t="shared" si="142"/>
        <v>10.660842278542729</v>
      </c>
      <c r="AR138" s="4">
        <f t="shared" si="142"/>
        <v>10.652006581919583</v>
      </c>
      <c r="AS138" s="4">
        <f t="shared" si="142"/>
        <v>10.611338060179914</v>
      </c>
      <c r="AT138" s="4">
        <f t="shared" si="142"/>
        <v>10.460960202651746</v>
      </c>
      <c r="AU138" s="4">
        <f t="shared" si="123"/>
        <v>10.086060083279349</v>
      </c>
      <c r="AW138" s="101">
        <v>17200</v>
      </c>
      <c r="AX138" s="101">
        <f t="shared" si="127"/>
        <v>-9.6870303790209611E-2</v>
      </c>
      <c r="AY138" s="101">
        <f t="shared" si="128"/>
        <v>-7.8487300331451265E-2</v>
      </c>
      <c r="AZ138" s="101">
        <f t="shared" si="129"/>
        <v>-1.8383003458758346E-2</v>
      </c>
      <c r="BA138" s="101">
        <f t="shared" si="130"/>
        <v>0.57807906603113057</v>
      </c>
      <c r="BB138" s="101">
        <f t="shared" si="131"/>
        <v>-0.85207796234536182</v>
      </c>
      <c r="BC138" s="101">
        <f t="shared" si="132"/>
        <v>-0.80771077746018494</v>
      </c>
      <c r="BD138" s="101">
        <f t="shared" si="133"/>
        <v>-0.42734521648990154</v>
      </c>
      <c r="BE138" s="101">
        <f t="shared" si="134"/>
        <v>11.13562614017971</v>
      </c>
      <c r="BF138" s="101">
        <f t="shared" si="135"/>
        <v>11.13562636957872</v>
      </c>
      <c r="BG138" s="101">
        <f t="shared" si="136"/>
        <v>11.135623677604</v>
      </c>
      <c r="BH138" s="101">
        <f t="shared" si="137"/>
        <v>11.135655264424171</v>
      </c>
      <c r="BI138" s="101">
        <f t="shared" si="138"/>
        <v>11.135284187423196</v>
      </c>
      <c r="BJ138" s="101">
        <f t="shared" si="139"/>
        <v>11.139583583340359</v>
      </c>
      <c r="BK138" s="101">
        <f t="shared" si="140"/>
        <v>11.076942032123689</v>
      </c>
      <c r="BL138" s="101">
        <f t="shared" si="141"/>
        <v>10.531145256991909</v>
      </c>
    </row>
    <row r="139" spans="1:64" ht="12.95" customHeight="1">
      <c r="A139" s="44" t="s">
        <v>215</v>
      </c>
      <c r="B139" s="45" t="s">
        <v>97</v>
      </c>
      <c r="C139" s="44">
        <v>56034.891199999998</v>
      </c>
      <c r="D139" s="44">
        <v>5.0000000000000001E-4</v>
      </c>
      <c r="E139" s="101">
        <f t="shared" si="106"/>
        <v>12410.810645733513</v>
      </c>
      <c r="F139" s="101">
        <f t="shared" si="107"/>
        <v>12411</v>
      </c>
      <c r="G139" s="101">
        <f t="shared" si="103"/>
        <v>-7.1304000004602131E-2</v>
      </c>
      <c r="K139" s="101">
        <f t="shared" si="143"/>
        <v>-7.1304000004602131E-2</v>
      </c>
      <c r="O139" s="101">
        <f t="shared" ca="1" si="125"/>
        <v>-7.6688048511949214E-2</v>
      </c>
      <c r="P139" s="101">
        <f t="shared" si="108"/>
        <v>-7.4177754714520178E-2</v>
      </c>
      <c r="Q139" s="158">
        <f t="shared" si="109"/>
        <v>41016.391199999998</v>
      </c>
      <c r="R139" s="101">
        <f t="shared" si="104"/>
        <v>8.2584661327761593E-6</v>
      </c>
      <c r="S139" s="129">
        <v>1</v>
      </c>
      <c r="T139" s="101">
        <f t="shared" si="110"/>
        <v>8.2584661327761593E-6</v>
      </c>
      <c r="Z139" s="101">
        <f t="shared" si="111"/>
        <v>12411</v>
      </c>
      <c r="AA139" s="4">
        <f t="shared" si="112"/>
        <v>-6.7657159884403489E-2</v>
      </c>
      <c r="AB139" s="4">
        <f t="shared" si="113"/>
        <v>-7.7824594834718819E-2</v>
      </c>
      <c r="AC139" s="4">
        <f t="shared" si="114"/>
        <v>2.8737547099180472E-3</v>
      </c>
      <c r="AD139" s="4"/>
      <c r="AE139" s="4">
        <f t="shared" si="115"/>
        <v>1.329944286229044E-5</v>
      </c>
      <c r="AF139" s="101">
        <f t="shared" si="116"/>
        <v>2.8737547099180472E-3</v>
      </c>
      <c r="AG139" s="159"/>
      <c r="AH139" s="101">
        <f t="shared" si="117"/>
        <v>6.5205948301166883E-3</v>
      </c>
      <c r="AI139" s="101">
        <f t="shared" si="118"/>
        <v>0.77946722714298833</v>
      </c>
      <c r="AJ139" s="101">
        <f t="shared" si="119"/>
        <v>-0.58629161677881336</v>
      </c>
      <c r="AK139" s="101">
        <f t="shared" si="120"/>
        <v>0.5692313414795801</v>
      </c>
      <c r="AL139" s="101">
        <f t="shared" si="121"/>
        <v>-1.2011798137651895</v>
      </c>
      <c r="AM139" s="101">
        <f t="shared" si="122"/>
        <v>-0.68500316685598783</v>
      </c>
      <c r="AN139" s="4">
        <f t="shared" si="142"/>
        <v>10.670155338030956</v>
      </c>
      <c r="AO139" s="4">
        <f t="shared" si="142"/>
        <v>10.670090702758085</v>
      </c>
      <c r="AP139" s="4">
        <f t="shared" si="142"/>
        <v>10.669759749077949</v>
      </c>
      <c r="AQ139" s="4">
        <f t="shared" si="142"/>
        <v>10.668070211995191</v>
      </c>
      <c r="AR139" s="4">
        <f t="shared" si="142"/>
        <v>10.659572649256372</v>
      </c>
      <c r="AS139" s="4">
        <f t="shared" si="142"/>
        <v>10.619627846437435</v>
      </c>
      <c r="AT139" s="4">
        <f t="shared" si="142"/>
        <v>10.469383321768724</v>
      </c>
      <c r="AU139" s="4">
        <f t="shared" si="123"/>
        <v>10.091748658989552</v>
      </c>
      <c r="AW139" s="101">
        <v>17400</v>
      </c>
      <c r="AX139" s="101">
        <f t="shared" si="127"/>
        <v>-9.7787148666220375E-2</v>
      </c>
      <c r="AY139" s="101">
        <f t="shared" si="128"/>
        <v>-7.8546306013644054E-2</v>
      </c>
      <c r="AZ139" s="101">
        <f t="shared" si="129"/>
        <v>-1.9240842652576313E-2</v>
      </c>
      <c r="BA139" s="101">
        <f t="shared" si="130"/>
        <v>0.57271658676376958</v>
      </c>
      <c r="BB139" s="101">
        <f t="shared" si="131"/>
        <v>-0.85841368935058171</v>
      </c>
      <c r="BC139" s="101">
        <f t="shared" si="132"/>
        <v>-0.79548419766997125</v>
      </c>
      <c r="BD139" s="101">
        <f t="shared" si="133"/>
        <v>-0.42013424227699753</v>
      </c>
      <c r="BE139" s="101">
        <f t="shared" si="134"/>
        <v>11.15245659037088</v>
      </c>
      <c r="BF139" s="101">
        <f t="shared" si="135"/>
        <v>11.15245697175575</v>
      </c>
      <c r="BG139" s="101">
        <f t="shared" si="136"/>
        <v>11.15245297303505</v>
      </c>
      <c r="BH139" s="101">
        <f t="shared" si="137"/>
        <v>11.152494893551586</v>
      </c>
      <c r="BI139" s="101">
        <f t="shared" si="138"/>
        <v>11.152054866900349</v>
      </c>
      <c r="BJ139" s="101">
        <f t="shared" si="139"/>
        <v>11.156614265953506</v>
      </c>
      <c r="BK139" s="101">
        <f t="shared" si="140"/>
        <v>11.100217642666593</v>
      </c>
      <c r="BL139" s="101">
        <f t="shared" si="141"/>
        <v>10.54949550121836</v>
      </c>
    </row>
    <row r="140" spans="1:64" ht="12.95" customHeight="1">
      <c r="A140" s="48" t="s">
        <v>216</v>
      </c>
      <c r="B140" s="46" t="s">
        <v>97</v>
      </c>
      <c r="C140" s="47">
        <v>56149.367200000001</v>
      </c>
      <c r="D140" s="47">
        <v>2.0000000000000001E-4</v>
      </c>
      <c r="E140" s="101">
        <f t="shared" si="106"/>
        <v>12714.812090375068</v>
      </c>
      <c r="F140" s="101">
        <f t="shared" si="107"/>
        <v>12715</v>
      </c>
      <c r="G140" s="101">
        <f t="shared" ref="G140:G171" si="144">+C140-(C$7+F140*C$8)</f>
        <v>-7.076000000233762E-2</v>
      </c>
      <c r="K140" s="101">
        <f t="shared" si="143"/>
        <v>-7.076000000233762E-2</v>
      </c>
      <c r="O140" s="101">
        <f t="shared" ca="1" si="125"/>
        <v>-7.7909582131137439E-2</v>
      </c>
      <c r="P140" s="101">
        <f t="shared" si="108"/>
        <v>-7.4616620110065035E-2</v>
      </c>
      <c r="Q140" s="158">
        <f t="shared" si="109"/>
        <v>41130.867200000001</v>
      </c>
      <c r="R140" s="101">
        <f t="shared" ref="R140:R167" si="145">+(P140-G140)^2</f>
        <v>1.4873518655327421E-5</v>
      </c>
      <c r="S140" s="129">
        <v>1</v>
      </c>
      <c r="T140" s="101">
        <f t="shared" si="110"/>
        <v>1.4873518655327421E-5</v>
      </c>
      <c r="Z140" s="101">
        <f t="shared" si="111"/>
        <v>12715</v>
      </c>
      <c r="AA140" s="4">
        <f t="shared" si="112"/>
        <v>-6.9946368188149879E-2</v>
      </c>
      <c r="AB140" s="4">
        <f t="shared" si="113"/>
        <v>-7.5430251924252775E-2</v>
      </c>
      <c r="AC140" s="4">
        <f t="shared" si="114"/>
        <v>3.8566201077274154E-3</v>
      </c>
      <c r="AD140" s="4"/>
      <c r="AE140" s="4">
        <f t="shared" si="115"/>
        <v>6.6199672905843338E-7</v>
      </c>
      <c r="AF140" s="101">
        <f t="shared" si="116"/>
        <v>3.8566201077274154E-3</v>
      </c>
      <c r="AG140" s="159"/>
      <c r="AH140" s="101">
        <f t="shared" si="117"/>
        <v>4.6702519219151599E-3</v>
      </c>
      <c r="AI140" s="101">
        <f t="shared" si="118"/>
        <v>0.76064472728649479</v>
      </c>
      <c r="AJ140" s="101">
        <f t="shared" si="119"/>
        <v>-0.61292788344058979</v>
      </c>
      <c r="AK140" s="101">
        <f t="shared" si="120"/>
        <v>0.56157642173696021</v>
      </c>
      <c r="AL140" s="101">
        <f t="shared" si="121"/>
        <v>-1.1678925258208346</v>
      </c>
      <c r="AM140" s="101">
        <f t="shared" si="122"/>
        <v>-0.66082327777024086</v>
      </c>
      <c r="AN140" s="4">
        <f t="shared" si="142"/>
        <v>10.704395952191264</v>
      </c>
      <c r="AO140" s="4">
        <f t="shared" si="142"/>
        <v>10.70435794098953</v>
      </c>
      <c r="AP140" s="4">
        <f t="shared" si="142"/>
        <v>10.704141151118868</v>
      </c>
      <c r="AQ140" s="4">
        <f t="shared" si="142"/>
        <v>10.702907712430447</v>
      </c>
      <c r="AR140" s="4">
        <f t="shared" si="142"/>
        <v>10.695983850164568</v>
      </c>
      <c r="AS140" s="4">
        <f t="shared" si="142"/>
        <v>10.659678325251399</v>
      </c>
      <c r="AT140" s="4">
        <f t="shared" si="142"/>
        <v>10.51050526777091</v>
      </c>
      <c r="AU140" s="4">
        <f t="shared" si="123"/>
        <v>10.119641030213756</v>
      </c>
      <c r="AW140" s="101">
        <v>17600</v>
      </c>
      <c r="AX140" s="101">
        <f t="shared" si="127"/>
        <v>-9.8681044859932288E-2</v>
      </c>
      <c r="AY140" s="101">
        <f t="shared" si="128"/>
        <v>-7.8595612664731987E-2</v>
      </c>
      <c r="AZ140" s="101">
        <f t="shared" si="129"/>
        <v>-2.0085432195200301E-2</v>
      </c>
      <c r="BA140" s="101">
        <f t="shared" si="130"/>
        <v>0.56751424001464978</v>
      </c>
      <c r="BB140" s="101">
        <f t="shared" si="131"/>
        <v>-0.86450880516474593</v>
      </c>
      <c r="BC140" s="101">
        <f t="shared" si="132"/>
        <v>-0.78348106953637353</v>
      </c>
      <c r="BD140" s="101">
        <f t="shared" si="133"/>
        <v>-0.41309100015143962</v>
      </c>
      <c r="BE140" s="101">
        <f t="shared" si="134"/>
        <v>11.169132534548726</v>
      </c>
      <c r="BF140" s="101">
        <f t="shared" si="135"/>
        <v>11.169133113840994</v>
      </c>
      <c r="BG140" s="101">
        <f t="shared" si="136"/>
        <v>11.169127618627671</v>
      </c>
      <c r="BH140" s="101">
        <f t="shared" si="137"/>
        <v>11.169179739735231</v>
      </c>
      <c r="BI140" s="101">
        <f t="shared" si="138"/>
        <v>11.168684755323511</v>
      </c>
      <c r="BJ140" s="101">
        <f t="shared" si="139"/>
        <v>11.173330485372542</v>
      </c>
      <c r="BK140" s="101">
        <f t="shared" si="140"/>
        <v>11.123307812940727</v>
      </c>
      <c r="BL140" s="101">
        <f t="shared" si="141"/>
        <v>10.56784574544481</v>
      </c>
    </row>
    <row r="141" spans="1:64" ht="12.95" customHeight="1">
      <c r="A141" s="166" t="s">
        <v>216</v>
      </c>
      <c r="B141" s="167" t="s">
        <v>100</v>
      </c>
      <c r="C141" s="168">
        <v>56199.260900000001</v>
      </c>
      <c r="D141" s="168">
        <v>2.0000000000000001E-4</v>
      </c>
      <c r="E141" s="101">
        <f t="shared" si="106"/>
        <v>12847.309355116255</v>
      </c>
      <c r="F141" s="101">
        <f t="shared" si="107"/>
        <v>12847.5</v>
      </c>
      <c r="G141" s="101">
        <f t="shared" si="144"/>
        <v>-7.1790000001783483E-2</v>
      </c>
      <c r="K141" s="101">
        <f t="shared" si="143"/>
        <v>-7.1790000001783483E-2</v>
      </c>
      <c r="O141" s="101">
        <f t="shared" ca="1" si="125"/>
        <v>-7.8441993988184938E-2</v>
      </c>
      <c r="P141" s="101">
        <f t="shared" si="108"/>
        <v>-7.4800889957684399E-2</v>
      </c>
      <c r="Q141" s="158">
        <f t="shared" si="109"/>
        <v>41180.760900000001</v>
      </c>
      <c r="R141" s="101">
        <f t="shared" si="145"/>
        <v>9.0654583265450247E-6</v>
      </c>
      <c r="S141" s="129">
        <v>1</v>
      </c>
      <c r="T141" s="101">
        <f t="shared" si="110"/>
        <v>9.0654583265450247E-6</v>
      </c>
      <c r="Z141" s="101">
        <f t="shared" si="111"/>
        <v>12847.5</v>
      </c>
      <c r="AA141" s="4">
        <f t="shared" si="112"/>
        <v>-7.0924982345778376E-2</v>
      </c>
      <c r="AB141" s="4">
        <f t="shared" si="113"/>
        <v>-7.5665907613689506E-2</v>
      </c>
      <c r="AC141" s="4">
        <f t="shared" si="114"/>
        <v>3.0108899559009167E-3</v>
      </c>
      <c r="AD141" s="4"/>
      <c r="AE141" s="4">
        <f t="shared" si="115"/>
        <v>7.4825554520056966E-7</v>
      </c>
      <c r="AF141" s="101">
        <f t="shared" si="116"/>
        <v>3.0108899559009167E-3</v>
      </c>
      <c r="AG141" s="159"/>
      <c r="AH141" s="101">
        <f t="shared" si="117"/>
        <v>3.8759076119060281E-3</v>
      </c>
      <c r="AI141" s="101">
        <f t="shared" si="118"/>
        <v>0.75279984397802324</v>
      </c>
      <c r="AJ141" s="101">
        <f t="shared" si="119"/>
        <v>-0.62393853790141574</v>
      </c>
      <c r="AK141" s="101">
        <f t="shared" si="120"/>
        <v>0.5581676333229606</v>
      </c>
      <c r="AL141" s="101">
        <f t="shared" si="121"/>
        <v>-1.1538808328354917</v>
      </c>
      <c r="AM141" s="101">
        <f t="shared" si="122"/>
        <v>-0.65080428662556544</v>
      </c>
      <c r="AN141" s="4">
        <f t="shared" ref="AN141:AT150" si="146">$AU141+$AB$7*SIN(AO141)</f>
        <v>10.719061966020998</v>
      </c>
      <c r="AO141" s="4">
        <f t="shared" si="146"/>
        <v>10.71903233319045</v>
      </c>
      <c r="AP141" s="4">
        <f t="shared" si="146"/>
        <v>10.718854599407312</v>
      </c>
      <c r="AQ141" s="4">
        <f t="shared" si="146"/>
        <v>10.717790901097199</v>
      </c>
      <c r="AR141" s="4">
        <f t="shared" si="146"/>
        <v>10.711505989894395</v>
      </c>
      <c r="AS141" s="4">
        <f t="shared" si="146"/>
        <v>10.676823981789488</v>
      </c>
      <c r="AT141" s="4">
        <f t="shared" si="146"/>
        <v>10.528333935335818</v>
      </c>
      <c r="AU141" s="4">
        <f t="shared" si="123"/>
        <v>10.131798067013779</v>
      </c>
      <c r="AW141" s="101">
        <v>17800</v>
      </c>
      <c r="AX141" s="101">
        <f t="shared" ref="AX141:AX155" si="147">AB$3+AB$4*AW141+AB$5*AW141^2+AZ141</f>
        <v>-9.9552139607311407E-2</v>
      </c>
      <c r="AY141" s="101">
        <f t="shared" ref="AY141:AY155" si="148">AB$3+AB$4*AW141+AB$5*AW141^2</f>
        <v>-7.8635220284715063E-2</v>
      </c>
      <c r="AZ141" s="101">
        <f t="shared" ref="AZ141:AZ155" si="149">$AB$6*($AB$11/BA141*BB141+$AB$12)</f>
        <v>-2.0916919322596345E-2</v>
      </c>
      <c r="BA141" s="101">
        <f t="shared" ref="BA141:BA155" si="150">1+$AB$7*COS(BC141)</f>
        <v>0.5624656522551903</v>
      </c>
      <c r="BB141" s="101">
        <f t="shared" ref="BB141:BB155" si="151">SIN(BC141+RADIANS($AB$9))</f>
        <v>-0.87037360121204255</v>
      </c>
      <c r="BC141" s="101">
        <f t="shared" ref="BC141:BC155" si="152">2*ATAN(BD141)</f>
        <v>-0.77169278484012394</v>
      </c>
      <c r="BD141" s="101">
        <f t="shared" ref="BD141:BD155" si="153">SQRT((1+$AB$7)/(1-$AB$7))*TAN(BE141/2)</f>
        <v>-0.40620773652638714</v>
      </c>
      <c r="BE141" s="101">
        <f t="shared" ref="BE141:BE155" si="154">$BL141+$AB$7*SIN(BF141)</f>
        <v>11.18565856261149</v>
      </c>
      <c r="BF141" s="101">
        <f t="shared" ref="BF141:BF155" si="155">$BL141+$AB$7*SIN(BG141)</f>
        <v>11.185659376111053</v>
      </c>
      <c r="BG141" s="101">
        <f t="shared" ref="BG141:BG155" si="156">$BL141+$AB$7*SIN(BH141)</f>
        <v>11.185652323013089</v>
      </c>
      <c r="BH141" s="101">
        <f t="shared" ref="BH141:BH155" si="157">$BL141+$AB$7*SIN(BI141)</f>
        <v>11.185713465270387</v>
      </c>
      <c r="BI141" s="101">
        <f t="shared" ref="BI141:BI155" si="158">$BL141+$AB$7*SIN(BJ141)</f>
        <v>11.18518278467967</v>
      </c>
      <c r="BJ141" s="101">
        <f t="shared" ref="BJ141:BJ155" si="159">$BL141+$AB$7*SIN(BK141)</f>
        <v>11.189741046283423</v>
      </c>
      <c r="BK141" s="101">
        <f t="shared" ref="BK141:BK155" si="160">$BL141+$AB$7*SIN(BL141)</f>
        <v>11.14621094690864</v>
      </c>
      <c r="BL141" s="101">
        <f t="shared" ref="BL141:BL155" si="161">RADIANS($AB$9)+$AB$18*(AW141-AB$15)</f>
        <v>10.586195989671261</v>
      </c>
    </row>
    <row r="142" spans="1:64" ht="12.95" customHeight="1">
      <c r="A142" s="169" t="s">
        <v>266</v>
      </c>
      <c r="B142" s="170" t="s">
        <v>97</v>
      </c>
      <c r="C142" s="169">
        <v>56532.325199999999</v>
      </c>
      <c r="D142" s="169">
        <v>1E-4</v>
      </c>
      <c r="E142" s="101">
        <f t="shared" si="106"/>
        <v>13731.791939749937</v>
      </c>
      <c r="F142" s="101">
        <f t="shared" si="107"/>
        <v>13732</v>
      </c>
      <c r="G142" s="101">
        <f t="shared" si="144"/>
        <v>-7.8348000002733897E-2</v>
      </c>
      <c r="K142" s="101">
        <f t="shared" si="143"/>
        <v>-7.8348000002733897E-2</v>
      </c>
      <c r="O142" s="101">
        <f t="shared" ca="1" si="125"/>
        <v>-8.199609427164542E-2</v>
      </c>
      <c r="P142" s="101">
        <f t="shared" si="108"/>
        <v>-7.5921920204115104E-2</v>
      </c>
      <c r="Q142" s="158">
        <f t="shared" si="109"/>
        <v>41513.825199999999</v>
      </c>
      <c r="R142" s="101">
        <f t="shared" si="145"/>
        <v>5.8858631892662072E-6</v>
      </c>
      <c r="S142" s="129">
        <v>1</v>
      </c>
      <c r="T142" s="101">
        <f t="shared" si="110"/>
        <v>5.8858631892662072E-6</v>
      </c>
      <c r="Z142" s="101">
        <f t="shared" si="111"/>
        <v>13732</v>
      </c>
      <c r="AA142" s="4">
        <f t="shared" si="112"/>
        <v>-7.7162463512457174E-2</v>
      </c>
      <c r="AB142" s="4">
        <f t="shared" si="113"/>
        <v>-7.7107456694391827E-2</v>
      </c>
      <c r="AC142" s="4">
        <f t="shared" si="114"/>
        <v>-2.4260797986187937E-3</v>
      </c>
      <c r="AD142" s="4"/>
      <c r="AE142" s="4">
        <f t="shared" si="115"/>
        <v>1.4054967697776503E-6</v>
      </c>
      <c r="AF142" s="101">
        <f t="shared" si="116"/>
        <v>-2.4260797986187937E-3</v>
      </c>
      <c r="AG142" s="159"/>
      <c r="AH142" s="101">
        <f t="shared" si="117"/>
        <v>-1.2405433083420654E-3</v>
      </c>
      <c r="AI142" s="101">
        <f t="shared" si="118"/>
        <v>0.70539890955962159</v>
      </c>
      <c r="AJ142" s="101">
        <f t="shared" si="119"/>
        <v>-0.68925967730525994</v>
      </c>
      <c r="AK142" s="101">
        <f t="shared" si="120"/>
        <v>0.53466739337459568</v>
      </c>
      <c r="AL142" s="101">
        <f t="shared" si="121"/>
        <v>-1.0671866087361968</v>
      </c>
      <c r="AM142" s="101">
        <f t="shared" si="122"/>
        <v>-0.59075409856260674</v>
      </c>
      <c r="AN142" s="4">
        <f t="shared" si="146"/>
        <v>10.813296379007676</v>
      </c>
      <c r="AO142" s="4">
        <f t="shared" si="146"/>
        <v>10.813292501128593</v>
      </c>
      <c r="AP142" s="4">
        <f t="shared" si="146"/>
        <v>10.813257461331405</v>
      </c>
      <c r="AQ142" s="4">
        <f t="shared" si="146"/>
        <v>10.812941149642279</v>
      </c>
      <c r="AR142" s="4">
        <f t="shared" si="146"/>
        <v>10.810109879612865</v>
      </c>
      <c r="AS142" s="4">
        <f t="shared" si="146"/>
        <v>10.786448478390714</v>
      </c>
      <c r="AT142" s="4">
        <f t="shared" si="146"/>
        <v>10.645807621717584</v>
      </c>
      <c r="AU142" s="4">
        <f t="shared" si="123"/>
        <v>10.212952022105256</v>
      </c>
      <c r="AW142" s="101">
        <v>18000</v>
      </c>
      <c r="AX142" s="101">
        <f t="shared" si="147"/>
        <v>-0.10040057776430197</v>
      </c>
      <c r="AY142" s="101">
        <f t="shared" si="148"/>
        <v>-7.8665128873593282E-2</v>
      </c>
      <c r="AZ142" s="101">
        <f t="shared" si="149"/>
        <v>-2.1735448890708688E-2</v>
      </c>
      <c r="BA142" s="101">
        <f t="shared" si="150"/>
        <v>0.55756478204619764</v>
      </c>
      <c r="BB142" s="101">
        <f t="shared" si="151"/>
        <v>-0.87601779506753863</v>
      </c>
      <c r="BC142" s="101">
        <f t="shared" si="152"/>
        <v>-0.76011116899912812</v>
      </c>
      <c r="BD142" s="101">
        <f t="shared" si="153"/>
        <v>-0.39947717480802963</v>
      </c>
      <c r="BE142" s="101">
        <f t="shared" si="154"/>
        <v>11.202039084738537</v>
      </c>
      <c r="BF142" s="101">
        <f t="shared" si="155"/>
        <v>11.202040146244153</v>
      </c>
      <c r="BG142" s="101">
        <f t="shared" si="156"/>
        <v>11.202031663879335</v>
      </c>
      <c r="BH142" s="101">
        <f t="shared" si="157"/>
        <v>11.202099435852938</v>
      </c>
      <c r="BI142" s="101">
        <f t="shared" si="158"/>
        <v>11.20155734097262</v>
      </c>
      <c r="BJ142" s="101">
        <f t="shared" si="159"/>
        <v>11.205854895328889</v>
      </c>
      <c r="BK142" s="101">
        <f t="shared" si="160"/>
        <v>11.168925511512134</v>
      </c>
      <c r="BL142" s="101">
        <f t="shared" si="161"/>
        <v>10.604546233897711</v>
      </c>
    </row>
    <row r="143" spans="1:64" ht="12.95" customHeight="1">
      <c r="A143" s="171" t="s">
        <v>610</v>
      </c>
      <c r="B143" s="172" t="s">
        <v>97</v>
      </c>
      <c r="C143" s="171">
        <v>56742.443099999997</v>
      </c>
      <c r="D143" s="171">
        <v>1.4E-3</v>
      </c>
      <c r="E143" s="101">
        <f t="shared" si="106"/>
        <v>14289.779161045646</v>
      </c>
      <c r="F143" s="101">
        <f t="shared" si="107"/>
        <v>14290</v>
      </c>
      <c r="G143" s="101">
        <f t="shared" si="144"/>
        <v>-8.3160000009229407E-2</v>
      </c>
      <c r="K143" s="101">
        <f t="shared" si="143"/>
        <v>-8.3160000009229407E-2</v>
      </c>
      <c r="O143" s="101">
        <f t="shared" ca="1" si="125"/>
        <v>-8.4238251375286982E-2</v>
      </c>
      <c r="P143" s="101">
        <f t="shared" si="108"/>
        <v>-7.6531552638021569E-2</v>
      </c>
      <c r="Q143" s="158">
        <f t="shared" si="109"/>
        <v>41723.943099999997</v>
      </c>
      <c r="R143" s="101">
        <f t="shared" si="145"/>
        <v>4.3936314552872099E-5</v>
      </c>
      <c r="S143" s="129">
        <v>1</v>
      </c>
      <c r="T143" s="101">
        <f t="shared" si="110"/>
        <v>4.3936314552872099E-5</v>
      </c>
      <c r="Z143" s="101">
        <f t="shared" si="111"/>
        <v>14290</v>
      </c>
      <c r="AA143" s="4">
        <f t="shared" si="112"/>
        <v>-8.083670913507017E-2</v>
      </c>
      <c r="AB143" s="4">
        <f t="shared" si="113"/>
        <v>-7.8854843512180806E-2</v>
      </c>
      <c r="AC143" s="4">
        <f t="shared" si="114"/>
        <v>-6.6284473712078379E-3</v>
      </c>
      <c r="AD143" s="4"/>
      <c r="AE143" s="4">
        <f t="shared" si="115"/>
        <v>5.3976804859515901E-6</v>
      </c>
      <c r="AF143" s="101">
        <f t="shared" si="116"/>
        <v>-6.6284473712078379E-3</v>
      </c>
      <c r="AG143" s="159"/>
      <c r="AH143" s="101">
        <f t="shared" si="117"/>
        <v>-4.3051564970486003E-3</v>
      </c>
      <c r="AI143" s="101">
        <f t="shared" si="118"/>
        <v>0.67937236002543411</v>
      </c>
      <c r="AJ143" s="101">
        <f t="shared" si="119"/>
        <v>-0.72417419520551096</v>
      </c>
      <c r="AK143" s="101">
        <f t="shared" si="120"/>
        <v>0.51947756497368081</v>
      </c>
      <c r="AL143" s="101">
        <f t="shared" si="121"/>
        <v>-1.0178171879214775</v>
      </c>
      <c r="AM143" s="101">
        <f t="shared" si="122"/>
        <v>-0.55792670177070047</v>
      </c>
      <c r="AN143" s="4">
        <f t="shared" si="146"/>
        <v>10.869783854584927</v>
      </c>
      <c r="AO143" s="4">
        <f t="shared" si="146"/>
        <v>10.869783221045981</v>
      </c>
      <c r="AP143" s="4">
        <f t="shared" si="146"/>
        <v>10.869774949257247</v>
      </c>
      <c r="AQ143" s="4">
        <f t="shared" si="146"/>
        <v>10.869666998415541</v>
      </c>
      <c r="AR143" s="4">
        <f t="shared" si="146"/>
        <v>10.868266535493238</v>
      </c>
      <c r="AS143" s="4">
        <f t="shared" si="146"/>
        <v>10.851318666273983</v>
      </c>
      <c r="AT143" s="4">
        <f t="shared" si="146"/>
        <v>10.718466304272649</v>
      </c>
      <c r="AU143" s="4">
        <f t="shared" si="123"/>
        <v>10.264149203497054</v>
      </c>
      <c r="AW143" s="101">
        <v>18200</v>
      </c>
      <c r="AX143" s="101">
        <f t="shared" si="147"/>
        <v>-0.10122650180012488</v>
      </c>
      <c r="AY143" s="101">
        <f t="shared" si="148"/>
        <v>-7.8685338431366686E-2</v>
      </c>
      <c r="AZ143" s="101">
        <f t="shared" si="149"/>
        <v>-2.2541163368758201E-2</v>
      </c>
      <c r="BA143" s="101">
        <f t="shared" si="150"/>
        <v>0.55280589941005953</v>
      </c>
      <c r="BB143" s="101">
        <f t="shared" si="151"/>
        <v>-0.88145056837108704</v>
      </c>
      <c r="BC143" s="101">
        <f t="shared" si="152"/>
        <v>-0.74872845300814683</v>
      </c>
      <c r="BD143" s="101">
        <f t="shared" si="153"/>
        <v>-0.39289247810264477</v>
      </c>
      <c r="BE143" s="101">
        <f t="shared" si="154"/>
        <v>11.218278341680614</v>
      </c>
      <c r="BF143" s="101">
        <f t="shared" si="155"/>
        <v>11.218279626239605</v>
      </c>
      <c r="BG143" s="101">
        <f t="shared" si="156"/>
        <v>11.218270098877053</v>
      </c>
      <c r="BH143" s="101">
        <f t="shared" si="157"/>
        <v>11.218340752221186</v>
      </c>
      <c r="BI143" s="101">
        <f t="shared" si="158"/>
        <v>11.217816273232469</v>
      </c>
      <c r="BJ143" s="101">
        <f t="shared" si="159"/>
        <v>11.221681101124414</v>
      </c>
      <c r="BK143" s="101">
        <f t="shared" si="160"/>
        <v>11.191450037188456</v>
      </c>
      <c r="BL143" s="101">
        <f t="shared" si="161"/>
        <v>10.622896478124161</v>
      </c>
    </row>
    <row r="144" spans="1:64" ht="12.95" customHeight="1">
      <c r="A144" s="171" t="s">
        <v>610</v>
      </c>
      <c r="B144" s="172" t="s">
        <v>97</v>
      </c>
      <c r="C144" s="171">
        <v>56749.410799999998</v>
      </c>
      <c r="D144" s="171">
        <v>5.0000000000000001E-4</v>
      </c>
      <c r="E144" s="101">
        <f t="shared" si="106"/>
        <v>14308.28252302396</v>
      </c>
      <c r="F144" s="101">
        <f t="shared" si="107"/>
        <v>14308.5</v>
      </c>
      <c r="G144" s="101">
        <f t="shared" si="144"/>
        <v>-8.1894000002648681E-2</v>
      </c>
      <c r="K144" s="101">
        <f t="shared" si="143"/>
        <v>-8.1894000002648681E-2</v>
      </c>
      <c r="O144" s="101">
        <f t="shared" ca="1" si="125"/>
        <v>-8.4312588125138893E-2</v>
      </c>
      <c r="P144" s="101">
        <f t="shared" si="108"/>
        <v>-7.655047143363379E-2</v>
      </c>
      <c r="Q144" s="158">
        <f t="shared" si="109"/>
        <v>41730.910799999998</v>
      </c>
      <c r="R144" s="101">
        <f t="shared" si="145"/>
        <v>2.8553297567878327E-5</v>
      </c>
      <c r="S144" s="129">
        <v>1</v>
      </c>
      <c r="T144" s="101">
        <f t="shared" si="110"/>
        <v>2.8553297567878327E-5</v>
      </c>
      <c r="Z144" s="101">
        <f t="shared" si="111"/>
        <v>14308.5</v>
      </c>
      <c r="AA144" s="4">
        <f t="shared" si="112"/>
        <v>-8.0955117050122621E-2</v>
      </c>
      <c r="AB144" s="4">
        <f t="shared" si="113"/>
        <v>-7.7489354386159864E-2</v>
      </c>
      <c r="AC144" s="4">
        <f t="shared" si="114"/>
        <v>-5.3435285690148909E-3</v>
      </c>
      <c r="AD144" s="4"/>
      <c r="AE144" s="4">
        <f t="shared" si="115"/>
        <v>8.8150119854405186E-7</v>
      </c>
      <c r="AF144" s="101">
        <f t="shared" si="116"/>
        <v>-5.3435285690148909E-3</v>
      </c>
      <c r="AG144" s="159"/>
      <c r="AH144" s="101">
        <f t="shared" si="117"/>
        <v>-4.404645616488824E-3</v>
      </c>
      <c r="AI144" s="101">
        <f t="shared" si="118"/>
        <v>0.67855469151648873</v>
      </c>
      <c r="AJ144" s="101">
        <f t="shared" si="119"/>
        <v>-0.72525929670024225</v>
      </c>
      <c r="AK144" s="101">
        <f t="shared" si="120"/>
        <v>0.51897200086380857</v>
      </c>
      <c r="AL144" s="101">
        <f t="shared" si="121"/>
        <v>-1.0162424011107107</v>
      </c>
      <c r="AM144" s="101">
        <f t="shared" si="122"/>
        <v>-0.55689465998097154</v>
      </c>
      <c r="AN144" s="4">
        <f t="shared" si="146"/>
        <v>10.871620931107183</v>
      </c>
      <c r="AO144" s="4">
        <f t="shared" si="146"/>
        <v>10.871620341240471</v>
      </c>
      <c r="AP144" s="4">
        <f t="shared" si="146"/>
        <v>10.871612526100087</v>
      </c>
      <c r="AQ144" s="4">
        <f t="shared" si="146"/>
        <v>10.871509029584226</v>
      </c>
      <c r="AR144" s="4">
        <f t="shared" si="146"/>
        <v>10.870146429693868</v>
      </c>
      <c r="AS144" s="4">
        <f t="shared" si="146"/>
        <v>10.85341334005199</v>
      </c>
      <c r="AT144" s="4">
        <f t="shared" si="146"/>
        <v>10.720855150373655</v>
      </c>
      <c r="AU144" s="4">
        <f t="shared" si="123"/>
        <v>10.265846601088001</v>
      </c>
      <c r="AW144" s="101">
        <v>18400</v>
      </c>
      <c r="AX144" s="101">
        <f t="shared" si="147"/>
        <v>-0.10203005180719205</v>
      </c>
      <c r="AY144" s="101">
        <f t="shared" si="148"/>
        <v>-7.8695848958035219E-2</v>
      </c>
      <c r="AZ144" s="101">
        <f t="shared" si="149"/>
        <v>-2.3334202849156833E-2</v>
      </c>
      <c r="BA144" s="101">
        <f t="shared" si="150"/>
        <v>0.54818356660685319</v>
      </c>
      <c r="BB144" s="101">
        <f t="shared" si="151"/>
        <v>-0.88668060192325904</v>
      </c>
      <c r="BC144" s="101">
        <f t="shared" si="152"/>
        <v>-0.73753724737398296</v>
      </c>
      <c r="BD144" s="101">
        <f t="shared" si="153"/>
        <v>-0.38644721530784332</v>
      </c>
      <c r="BE144" s="101">
        <f t="shared" si="154"/>
        <v>11.234380414570088</v>
      </c>
      <c r="BF144" s="101">
        <f t="shared" si="155"/>
        <v>11.234381838953393</v>
      </c>
      <c r="BG144" s="101">
        <f t="shared" si="156"/>
        <v>11.234371974623871</v>
      </c>
      <c r="BH144" s="101">
        <f t="shared" si="157"/>
        <v>11.234440280197807</v>
      </c>
      <c r="BI144" s="101">
        <f t="shared" si="158"/>
        <v>11.233966904297429</v>
      </c>
      <c r="BJ144" s="101">
        <f t="shared" si="159"/>
        <v>11.237228834672665</v>
      </c>
      <c r="BK144" s="101">
        <f t="shared" si="160"/>
        <v>11.21378311836515</v>
      </c>
      <c r="BL144" s="101">
        <f t="shared" si="161"/>
        <v>10.641246722350612</v>
      </c>
    </row>
    <row r="145" spans="1:64" ht="12.95" customHeight="1">
      <c r="A145" s="171" t="s">
        <v>610</v>
      </c>
      <c r="B145" s="172" t="s">
        <v>97</v>
      </c>
      <c r="C145" s="171">
        <v>56749.599399999999</v>
      </c>
      <c r="D145" s="171">
        <v>8.0000000000000004E-4</v>
      </c>
      <c r="E145" s="101">
        <f t="shared" si="106"/>
        <v>14308.783367501926</v>
      </c>
      <c r="F145" s="101">
        <f t="shared" si="107"/>
        <v>14309</v>
      </c>
      <c r="G145" s="101">
        <f t="shared" si="144"/>
        <v>-8.1576000004133675E-2</v>
      </c>
      <c r="K145" s="101">
        <f t="shared" si="143"/>
        <v>-8.1576000004133675E-2</v>
      </c>
      <c r="O145" s="101">
        <f t="shared" ca="1" si="125"/>
        <v>-8.4314597226486238E-2</v>
      </c>
      <c r="P145" s="101">
        <f t="shared" si="108"/>
        <v>-7.6550981600674167E-2</v>
      </c>
      <c r="Q145" s="158">
        <f t="shared" si="109"/>
        <v>41731.099399999999</v>
      </c>
      <c r="R145" s="101">
        <f t="shared" si="145"/>
        <v>2.5250809955106742E-5</v>
      </c>
      <c r="S145" s="129">
        <v>1</v>
      </c>
      <c r="T145" s="101">
        <f t="shared" si="110"/>
        <v>2.5250809955106742E-5</v>
      </c>
      <c r="Z145" s="101">
        <f t="shared" si="111"/>
        <v>14309</v>
      </c>
      <c r="AA145" s="4">
        <f t="shared" si="112"/>
        <v>-8.09583142455053E-2</v>
      </c>
      <c r="AB145" s="4">
        <f t="shared" si="113"/>
        <v>-7.7168667359302542E-2</v>
      </c>
      <c r="AC145" s="4">
        <f t="shared" si="114"/>
        <v>-5.025018403459508E-3</v>
      </c>
      <c r="AD145" s="4"/>
      <c r="AE145" s="4">
        <f t="shared" si="115"/>
        <v>3.8153569641231136E-7</v>
      </c>
      <c r="AF145" s="101">
        <f t="shared" si="116"/>
        <v>-5.025018403459508E-3</v>
      </c>
      <c r="AG145" s="159"/>
      <c r="AH145" s="101">
        <f t="shared" si="117"/>
        <v>-4.4073326448311372E-3</v>
      </c>
      <c r="AI145" s="101">
        <f t="shared" si="118"/>
        <v>0.67853263072114567</v>
      </c>
      <c r="AJ145" s="101">
        <f t="shared" si="119"/>
        <v>-0.7252885626028045</v>
      </c>
      <c r="AK145" s="101">
        <f t="shared" si="120"/>
        <v>0.5189583360112614</v>
      </c>
      <c r="AL145" s="101">
        <f t="shared" si="121"/>
        <v>-1.0161998919083952</v>
      </c>
      <c r="AM145" s="101">
        <f t="shared" si="122"/>
        <v>-0.55686681398462179</v>
      </c>
      <c r="AN145" s="4">
        <f t="shared" si="146"/>
        <v>10.871670551132953</v>
      </c>
      <c r="AO145" s="4">
        <f t="shared" si="146"/>
        <v>10.871669962411376</v>
      </c>
      <c r="AP145" s="4">
        <f t="shared" si="146"/>
        <v>10.87166215933488</v>
      </c>
      <c r="AQ145" s="4">
        <f t="shared" si="146"/>
        <v>10.871558781370682</v>
      </c>
      <c r="AR145" s="4">
        <f t="shared" si="146"/>
        <v>10.87019719656713</v>
      </c>
      <c r="AS145" s="4">
        <f t="shared" si="146"/>
        <v>10.85346990332069</v>
      </c>
      <c r="AT145" s="4">
        <f t="shared" si="146"/>
        <v>10.72091969559639</v>
      </c>
      <c r="AU145" s="4">
        <f t="shared" si="123"/>
        <v>10.265892476698566</v>
      </c>
      <c r="AW145" s="101">
        <v>18600</v>
      </c>
      <c r="AX145" s="101">
        <f t="shared" si="147"/>
        <v>-0.10281136552386855</v>
      </c>
      <c r="AY145" s="101">
        <f t="shared" si="148"/>
        <v>-7.869666045359891E-2</v>
      </c>
      <c r="AZ145" s="101">
        <f t="shared" si="149"/>
        <v>-2.4114705070269634E-2</v>
      </c>
      <c r="BA145" s="101">
        <f t="shared" si="150"/>
        <v>0.54369262022230957</v>
      </c>
      <c r="BB145" s="101">
        <f t="shared" si="151"/>
        <v>-0.891716108178772</v>
      </c>
      <c r="BC145" s="101">
        <f t="shared" si="152"/>
        <v>-0.72653051789710144</v>
      </c>
      <c r="BD145" s="101">
        <f t="shared" si="153"/>
        <v>-0.3801353302399611</v>
      </c>
      <c r="BE145" s="101">
        <f t="shared" si="154"/>
        <v>11.250349234261543</v>
      </c>
      <c r="BF145" s="101">
        <f t="shared" si="155"/>
        <v>11.250350634358217</v>
      </c>
      <c r="BG145" s="101">
        <f t="shared" si="156"/>
        <v>11.250341533982837</v>
      </c>
      <c r="BH145" s="101">
        <f t="shared" si="157"/>
        <v>11.250400679095645</v>
      </c>
      <c r="BI145" s="101">
        <f t="shared" si="158"/>
        <v>11.250016043138324</v>
      </c>
      <c r="BJ145" s="101">
        <f t="shared" si="159"/>
        <v>11.25250735021509</v>
      </c>
      <c r="BK145" s="101">
        <f t="shared" si="160"/>
        <v>11.235923413933335</v>
      </c>
      <c r="BL145" s="101">
        <f t="shared" si="161"/>
        <v>10.659596966577062</v>
      </c>
    </row>
    <row r="146" spans="1:64" ht="12.95" customHeight="1">
      <c r="A146" s="171" t="s">
        <v>610</v>
      </c>
      <c r="B146" s="172" t="s">
        <v>97</v>
      </c>
      <c r="C146" s="171">
        <v>56754.496299999999</v>
      </c>
      <c r="D146" s="171">
        <v>3.5000000000000001E-3</v>
      </c>
      <c r="E146" s="101">
        <f t="shared" si="106"/>
        <v>14321.787531468741</v>
      </c>
      <c r="F146" s="101">
        <f t="shared" si="107"/>
        <v>14322</v>
      </c>
      <c r="G146" s="101">
        <f t="shared" si="144"/>
        <v>-8.0008000004454516E-2</v>
      </c>
      <c r="K146" s="101">
        <f t="shared" si="143"/>
        <v>-8.0008000004454516E-2</v>
      </c>
      <c r="O146" s="101">
        <f t="shared" ca="1" si="125"/>
        <v>-8.4366833861517318E-2</v>
      </c>
      <c r="P146" s="101">
        <f t="shared" si="108"/>
        <v>-7.6564224666474751E-2</v>
      </c>
      <c r="Q146" s="158">
        <f t="shared" si="109"/>
        <v>41735.996299999999</v>
      </c>
      <c r="R146" s="101">
        <f t="shared" si="145"/>
        <v>1.1859588578477648E-5</v>
      </c>
      <c r="S146" s="129">
        <v>1</v>
      </c>
      <c r="T146" s="101">
        <f t="shared" si="110"/>
        <v>1.1859588578477648E-5</v>
      </c>
      <c r="Z146" s="101">
        <f t="shared" si="111"/>
        <v>14322</v>
      </c>
      <c r="AA146" s="4">
        <f t="shared" si="112"/>
        <v>-8.1041385580248843E-2</v>
      </c>
      <c r="AB146" s="4">
        <f t="shared" si="113"/>
        <v>-7.5530839090680424E-2</v>
      </c>
      <c r="AC146" s="4">
        <f t="shared" si="114"/>
        <v>-3.4437753379797653E-3</v>
      </c>
      <c r="AD146" s="4"/>
      <c r="AE146" s="4">
        <f t="shared" si="115"/>
        <v>1.067885748259772E-6</v>
      </c>
      <c r="AF146" s="101">
        <f t="shared" si="116"/>
        <v>-3.4437753379797653E-3</v>
      </c>
      <c r="AG146" s="159"/>
      <c r="AH146" s="101">
        <f t="shared" si="117"/>
        <v>-4.4771609137740946E-3</v>
      </c>
      <c r="AI146" s="101">
        <f t="shared" si="118"/>
        <v>0.67795975669078934</v>
      </c>
      <c r="AJ146" s="101">
        <f t="shared" si="119"/>
        <v>-0.7260483494160348</v>
      </c>
      <c r="AK146" s="101">
        <f t="shared" si="120"/>
        <v>0.5186030328835235</v>
      </c>
      <c r="AL146" s="101">
        <f t="shared" si="121"/>
        <v>-1.015095621858803</v>
      </c>
      <c r="AM146" s="101">
        <f t="shared" si="122"/>
        <v>-0.55614368379479429</v>
      </c>
      <c r="AN146" s="4">
        <f t="shared" si="146"/>
        <v>10.87296010593319</v>
      </c>
      <c r="AO146" s="4">
        <f t="shared" si="146"/>
        <v>10.872959546351998</v>
      </c>
      <c r="AP146" s="4">
        <f t="shared" si="146"/>
        <v>10.872952051895089</v>
      </c>
      <c r="AQ146" s="4">
        <f t="shared" si="146"/>
        <v>10.872851722711575</v>
      </c>
      <c r="AR146" s="4">
        <f t="shared" si="146"/>
        <v>10.871516378329863</v>
      </c>
      <c r="AS146" s="4">
        <f t="shared" si="146"/>
        <v>10.854939633625767</v>
      </c>
      <c r="AT146" s="4">
        <f t="shared" si="146"/>
        <v>10.72259753514188</v>
      </c>
      <c r="AU146" s="4">
        <f t="shared" si="123"/>
        <v>10.267085242573286</v>
      </c>
      <c r="AW146" s="101">
        <v>18800</v>
      </c>
      <c r="AX146" s="101">
        <f t="shared" si="147"/>
        <v>-0.10357057836654372</v>
      </c>
      <c r="AY146" s="101">
        <f t="shared" si="148"/>
        <v>-7.8687772918057758E-2</v>
      </c>
      <c r="AZ146" s="101">
        <f t="shared" si="149"/>
        <v>-2.4882805448485968E-2</v>
      </c>
      <c r="BA146" s="101">
        <f t="shared" si="150"/>
        <v>0.53932815448172944</v>
      </c>
      <c r="BB146" s="101">
        <f t="shared" si="151"/>
        <v>-0.89656486133561353</v>
      </c>
      <c r="BC146" s="101">
        <f t="shared" si="152"/>
        <v>-0.71570156316612132</v>
      </c>
      <c r="BD146" s="101">
        <f t="shared" si="153"/>
        <v>-0.37395111349201532</v>
      </c>
      <c r="BE146" s="101">
        <f t="shared" si="154"/>
        <v>11.266188590208221</v>
      </c>
      <c r="BF146" s="101">
        <f t="shared" si="155"/>
        <v>11.266189695619193</v>
      </c>
      <c r="BG146" s="101">
        <f t="shared" si="156"/>
        <v>11.266182921786102</v>
      </c>
      <c r="BH146" s="101">
        <f t="shared" si="157"/>
        <v>11.266224428468849</v>
      </c>
      <c r="BI146" s="101">
        <f t="shared" si="158"/>
        <v>11.265969998509233</v>
      </c>
      <c r="BJ146" s="101">
        <f t="shared" si="159"/>
        <v>11.267525966556331</v>
      </c>
      <c r="BK146" s="101">
        <f t="shared" si="160"/>
        <v>11.257869647699289</v>
      </c>
      <c r="BL146" s="101">
        <f t="shared" si="161"/>
        <v>10.677947210803513</v>
      </c>
    </row>
    <row r="147" spans="1:64" ht="12.95" customHeight="1">
      <c r="A147" s="173" t="s">
        <v>612</v>
      </c>
      <c r="C147" s="174">
        <v>57074.945800000001</v>
      </c>
      <c r="D147" s="174">
        <v>1E-4</v>
      </c>
      <c r="E147" s="101">
        <f t="shared" si="106"/>
        <v>15172.770365727998</v>
      </c>
      <c r="F147" s="101">
        <f t="shared" si="107"/>
        <v>15173</v>
      </c>
      <c r="G147" s="101">
        <f t="shared" si="144"/>
        <v>-8.64720000026864E-2</v>
      </c>
      <c r="K147" s="101">
        <f t="shared" si="143"/>
        <v>-8.64720000026864E-2</v>
      </c>
      <c r="O147" s="101">
        <f t="shared" ca="1" si="125"/>
        <v>-8.7786324354705417E-2</v>
      </c>
      <c r="P147" s="101">
        <f t="shared" si="108"/>
        <v>-7.7341994272648776E-2</v>
      </c>
      <c r="Q147" s="158">
        <f t="shared" si="109"/>
        <v>42056.445800000001</v>
      </c>
      <c r="R147" s="101">
        <f t="shared" si="145"/>
        <v>8.3357004630519853E-5</v>
      </c>
      <c r="S147" s="129">
        <v>1</v>
      </c>
      <c r="T147" s="101">
        <f t="shared" si="110"/>
        <v>8.3357004630519853E-5</v>
      </c>
      <c r="Z147" s="101">
        <f t="shared" si="111"/>
        <v>15173</v>
      </c>
      <c r="AA147" s="4">
        <f t="shared" si="112"/>
        <v>-8.6247926732939739E-2</v>
      </c>
      <c r="AB147" s="4">
        <f t="shared" si="113"/>
        <v>-7.7566067542395437E-2</v>
      </c>
      <c r="AC147" s="4">
        <f t="shared" si="114"/>
        <v>-9.1300057300376242E-3</v>
      </c>
      <c r="AD147" s="4"/>
      <c r="AE147" s="4">
        <f t="shared" si="115"/>
        <v>5.0208830214959792E-8</v>
      </c>
      <c r="AF147" s="101">
        <f t="shared" si="116"/>
        <v>-9.1300057300376242E-3</v>
      </c>
      <c r="AG147" s="159"/>
      <c r="AH147" s="101">
        <f t="shared" si="117"/>
        <v>-8.9059324602909669E-3</v>
      </c>
      <c r="AI147" s="101">
        <f t="shared" si="118"/>
        <v>0.64321971136293754</v>
      </c>
      <c r="AJ147" s="101">
        <f t="shared" si="119"/>
        <v>-0.77141078910198912</v>
      </c>
      <c r="AK147" s="101">
        <f t="shared" si="120"/>
        <v>0.49534518233924413</v>
      </c>
      <c r="AL147" s="101">
        <f t="shared" si="121"/>
        <v>-0.94659811744488653</v>
      </c>
      <c r="AM147" s="101">
        <f t="shared" si="122"/>
        <v>-0.51212319176934906</v>
      </c>
      <c r="AN147" s="4">
        <f t="shared" si="146"/>
        <v>10.955124226212963</v>
      </c>
      <c r="AO147" s="4">
        <f t="shared" si="146"/>
        <v>10.955124223128848</v>
      </c>
      <c r="AP147" s="4">
        <f t="shared" si="146"/>
        <v>10.955124098196958</v>
      </c>
      <c r="AQ147" s="4">
        <f t="shared" si="146"/>
        <v>10.955119037757637</v>
      </c>
      <c r="AR147" s="4">
        <f t="shared" si="146"/>
        <v>10.954914590834194</v>
      </c>
      <c r="AS147" s="4">
        <f t="shared" si="146"/>
        <v>10.947374206963897</v>
      </c>
      <c r="AT147" s="4">
        <f t="shared" si="146"/>
        <v>10.830990238920903</v>
      </c>
      <c r="AU147" s="4">
        <f t="shared" si="123"/>
        <v>10.345165531756834</v>
      </c>
      <c r="AW147" s="101">
        <v>19000</v>
      </c>
      <c r="AX147" s="101">
        <f t="shared" si="147"/>
        <v>-0.10430782346774456</v>
      </c>
      <c r="AY147" s="101">
        <f t="shared" si="148"/>
        <v>-7.8669186351411763E-2</v>
      </c>
      <c r="AZ147" s="101">
        <f t="shared" si="149"/>
        <v>-2.5638637116332803E-2</v>
      </c>
      <c r="BA147" s="101">
        <f t="shared" si="150"/>
        <v>0.5350855057095022</v>
      </c>
      <c r="BB147" s="101">
        <f t="shared" si="151"/>
        <v>-0.90123422520253782</v>
      </c>
      <c r="BC147" s="101">
        <f t="shared" si="152"/>
        <v>-0.70504399364490278</v>
      </c>
      <c r="BD147" s="101">
        <f t="shared" si="153"/>
        <v>-0.36788917675310784</v>
      </c>
      <c r="BE147" s="101">
        <f t="shared" si="154"/>
        <v>11.281902138876294</v>
      </c>
      <c r="BF147" s="101">
        <f t="shared" si="155"/>
        <v>11.281902545060422</v>
      </c>
      <c r="BG147" s="101">
        <f t="shared" si="156"/>
        <v>11.281900189169678</v>
      </c>
      <c r="BH147" s="101">
        <f t="shared" si="157"/>
        <v>11.281913853205889</v>
      </c>
      <c r="BI147" s="101">
        <f t="shared" si="158"/>
        <v>11.281834593721181</v>
      </c>
      <c r="BJ147" s="101">
        <f t="shared" si="159"/>
        <v>11.282294048894087</v>
      </c>
      <c r="BK147" s="101">
        <f t="shared" si="160"/>
        <v>11.279620608814172</v>
      </c>
      <c r="BL147" s="101">
        <f t="shared" si="161"/>
        <v>10.696297455029963</v>
      </c>
    </row>
    <row r="148" spans="1:64" ht="12.95" customHeight="1">
      <c r="A148" s="175" t="s">
        <v>613</v>
      </c>
      <c r="B148" s="176"/>
      <c r="C148" s="177">
        <v>57084.172600000107</v>
      </c>
      <c r="D148" s="177"/>
      <c r="E148" s="101">
        <f t="shared" si="106"/>
        <v>15197.27297351872</v>
      </c>
      <c r="F148" s="101">
        <f t="shared" si="107"/>
        <v>15197.5</v>
      </c>
      <c r="G148" s="101">
        <f t="shared" si="144"/>
        <v>-8.5489999895798974E-2</v>
      </c>
      <c r="K148" s="101">
        <f t="shared" si="143"/>
        <v>-8.5489999895798974E-2</v>
      </c>
      <c r="O148" s="101">
        <f t="shared" ca="1" si="125"/>
        <v>-8.7884770320725517E-2</v>
      </c>
      <c r="P148" s="101">
        <f t="shared" si="108"/>
        <v>-7.7361785472160133E-2</v>
      </c>
      <c r="Q148" s="158">
        <f t="shared" si="109"/>
        <v>42065.672600000107</v>
      </c>
      <c r="R148" s="101">
        <f t="shared" si="145"/>
        <v>6.6067869716650494E-5</v>
      </c>
      <c r="S148" s="129">
        <v>1</v>
      </c>
      <c r="T148" s="101">
        <f t="shared" si="110"/>
        <v>6.6067869716650494E-5</v>
      </c>
      <c r="Z148" s="101">
        <f t="shared" si="111"/>
        <v>15197.5</v>
      </c>
      <c r="AA148" s="4">
        <f t="shared" si="112"/>
        <v>-8.6391133798872588E-2</v>
      </c>
      <c r="AB148" s="4">
        <f t="shared" si="113"/>
        <v>-7.6460651569086518E-2</v>
      </c>
      <c r="AC148" s="4">
        <f t="shared" si="114"/>
        <v>-8.1282144236388409E-3</v>
      </c>
      <c r="AD148" s="4"/>
      <c r="AE148" s="4">
        <f t="shared" si="115"/>
        <v>8.1204231126868613E-7</v>
      </c>
      <c r="AF148" s="101">
        <f t="shared" si="116"/>
        <v>-8.1282144236388409E-3</v>
      </c>
      <c r="AG148" s="159"/>
      <c r="AH148" s="101">
        <f t="shared" si="117"/>
        <v>-9.0293483267124552E-3</v>
      </c>
      <c r="AI148" s="101">
        <f t="shared" si="118"/>
        <v>0.64229452089598527</v>
      </c>
      <c r="AJ148" s="101">
        <f t="shared" si="119"/>
        <v>-0.77259877381320652</v>
      </c>
      <c r="AK148" s="101">
        <f t="shared" si="120"/>
        <v>0.4946774850805441</v>
      </c>
      <c r="AL148" s="101">
        <f t="shared" si="121"/>
        <v>-0.94472908913256437</v>
      </c>
      <c r="AM148" s="101">
        <f t="shared" si="122"/>
        <v>-0.51094414636445018</v>
      </c>
      <c r="AN148" s="4">
        <f t="shared" si="146"/>
        <v>10.957427369508821</v>
      </c>
      <c r="AO148" s="4">
        <f t="shared" si="146"/>
        <v>10.957427367139058</v>
      </c>
      <c r="AP148" s="4">
        <f t="shared" si="146"/>
        <v>10.957427265351635</v>
      </c>
      <c r="AQ148" s="4">
        <f t="shared" si="146"/>
        <v>10.957422893573447</v>
      </c>
      <c r="AR148" s="4">
        <f t="shared" si="146"/>
        <v>10.957235595623837</v>
      </c>
      <c r="AS148" s="4">
        <f t="shared" si="146"/>
        <v>10.94992707607142</v>
      </c>
      <c r="AT148" s="4">
        <f t="shared" si="146"/>
        <v>10.834067830189168</v>
      </c>
      <c r="AU148" s="4">
        <f t="shared" si="123"/>
        <v>10.347413436674573</v>
      </c>
      <c r="AW148" s="101">
        <v>19200</v>
      </c>
      <c r="AX148" s="101">
        <f t="shared" si="147"/>
        <v>-0.1050232317173328</v>
      </c>
      <c r="AY148" s="101">
        <f t="shared" si="148"/>
        <v>-7.8640900753660925E-2</v>
      </c>
      <c r="AZ148" s="101">
        <f t="shared" si="149"/>
        <v>-2.6382330963671877E-2</v>
      </c>
      <c r="BA148" s="101">
        <f t="shared" si="150"/>
        <v>0.53096023785889968</v>
      </c>
      <c r="BB148" s="101">
        <f t="shared" si="151"/>
        <v>-0.9057311790136271</v>
      </c>
      <c r="BC148" s="101">
        <f t="shared" si="152"/>
        <v>-0.69455171224325296</v>
      </c>
      <c r="BD148" s="101">
        <f t="shared" si="153"/>
        <v>-0.36194442935149951</v>
      </c>
      <c r="BE148" s="101">
        <f t="shared" si="154"/>
        <v>11.297493411696738</v>
      </c>
      <c r="BF148" s="101">
        <f t="shared" si="155"/>
        <v>11.297492550083067</v>
      </c>
      <c r="BG148" s="101">
        <f t="shared" si="156"/>
        <v>11.297497296678586</v>
      </c>
      <c r="BH148" s="101">
        <f t="shared" si="157"/>
        <v>11.297471146973731</v>
      </c>
      <c r="BI148" s="101">
        <f t="shared" si="158"/>
        <v>11.297615182349539</v>
      </c>
      <c r="BJ148" s="101">
        <f t="shared" si="159"/>
        <v>11.296820991184031</v>
      </c>
      <c r="BK148" s="101">
        <f t="shared" si="160"/>
        <v>11.301175152181742</v>
      </c>
      <c r="BL148" s="101">
        <f t="shared" si="161"/>
        <v>10.714647699256414</v>
      </c>
    </row>
    <row r="149" spans="1:64" ht="12.95" customHeight="1">
      <c r="A149" s="178" t="s">
        <v>3</v>
      </c>
      <c r="B149" s="179" t="s">
        <v>97</v>
      </c>
      <c r="C149" s="180">
        <v>57123.523000000001</v>
      </c>
      <c r="D149" s="180">
        <v>2.8E-3</v>
      </c>
      <c r="E149" s="101">
        <f t="shared" ref="E149:E167" si="162">+(C149-C$7)/C$8</f>
        <v>15301.771544810437</v>
      </c>
      <c r="F149" s="101">
        <f t="shared" ref="F149:F180" si="163">ROUND(2*E149,0)/2</f>
        <v>15302</v>
      </c>
      <c r="G149" s="101">
        <f t="shared" si="144"/>
        <v>-8.6028000005171634E-2</v>
      </c>
      <c r="K149" s="101">
        <f t="shared" si="143"/>
        <v>-8.6028000005171634E-2</v>
      </c>
      <c r="O149" s="101">
        <f t="shared" ca="1" si="125"/>
        <v>-8.8304672502321463E-2</v>
      </c>
      <c r="P149" s="101">
        <f t="shared" ref="P149:P167" si="164">+D$11+D$12*F149+D$13*F149^2</f>
        <v>-7.7444566649246455E-2</v>
      </c>
      <c r="Q149" s="158">
        <f t="shared" ref="Q149:Q167" si="165">+C149-15018.5</f>
        <v>42105.023000000001</v>
      </c>
      <c r="R149" s="101">
        <f t="shared" si="145"/>
        <v>7.3675328175608991E-5</v>
      </c>
      <c r="S149" s="129">
        <v>1</v>
      </c>
      <c r="T149" s="101">
        <f t="shared" ref="T149:T180" si="166">+S149*R149</f>
        <v>7.3675328175608991E-5</v>
      </c>
      <c r="Z149" s="101">
        <f t="shared" ref="Z149:Z167" si="167">F149</f>
        <v>15302</v>
      </c>
      <c r="AA149" s="4">
        <f t="shared" ref="AA149:AA180" si="168">AB$3+AB$4*Z149+AB$5*Z149^2+AH149</f>
        <v>-8.699779785862663E-2</v>
      </c>
      <c r="AB149" s="4">
        <f t="shared" ref="AB149:AB167" si="169">IF(S149&lt;&gt;0,G149-AH149, -9999)</f>
        <v>-7.6474768795791459E-2</v>
      </c>
      <c r="AC149" s="4">
        <f t="shared" ref="AC149:AC167" si="170">+G149-P149</f>
        <v>-8.5834333559251796E-3</v>
      </c>
      <c r="AD149" s="4"/>
      <c r="AE149" s="4">
        <f t="shared" ref="AE149:AE167" si="171">+(G149-AA149)^2*S149</f>
        <v>9.4050787656591713E-7</v>
      </c>
      <c r="AF149" s="101">
        <f t="shared" ref="AF149:AF167" si="172">IF(S149&lt;&gt;0,G149-P149, -9999)</f>
        <v>-8.5834333559251796E-3</v>
      </c>
      <c r="AG149" s="159"/>
      <c r="AH149" s="101">
        <f t="shared" ref="AH149:AH180" si="173">$AB$6*($AB$11/AI149*AJ149+$AB$12)</f>
        <v>-9.5532312093801804E-3</v>
      </c>
      <c r="AI149" s="101">
        <f t="shared" ref="AI149:AI167" si="174">1+$AB$7*COS(AL149)</f>
        <v>0.63839182142197981</v>
      </c>
      <c r="AJ149" s="101">
        <f t="shared" ref="AJ149:AJ167" si="175">SIN(AL149+RADIANS($AB$9))</f>
        <v>-0.77759788676996699</v>
      </c>
      <c r="AK149" s="101">
        <f t="shared" ref="AK149:AK180" si="176">$AB$7*SIN(AL149)</f>
        <v>0.4918318302144864</v>
      </c>
      <c r="AL149" s="101">
        <f t="shared" ref="AL149:AL180" si="177">2*ATAN(AM149)</f>
        <v>-0.936816991286201</v>
      </c>
      <c r="AM149" s="101">
        <f t="shared" ref="AM149:AM180" si="178">SQRT((1+$AB$7)/(1-$AB$7))*TAN(AN149/2)</f>
        <v>-0.50596535355929195</v>
      </c>
      <c r="AN149" s="4">
        <f t="shared" si="146"/>
        <v>10.967214002710445</v>
      </c>
      <c r="AO149" s="4">
        <f t="shared" si="146"/>
        <v>10.967214002073602</v>
      </c>
      <c r="AP149" s="4">
        <f t="shared" si="146"/>
        <v>10.967213965284028</v>
      </c>
      <c r="AQ149" s="4">
        <f t="shared" si="146"/>
        <v>10.96721184008449</v>
      </c>
      <c r="AR149" s="4">
        <f t="shared" si="146"/>
        <v>10.967089344106158</v>
      </c>
      <c r="AS149" s="4">
        <f t="shared" si="146"/>
        <v>10.960749231721646</v>
      </c>
      <c r="AT149" s="4">
        <f t="shared" si="146"/>
        <v>10.847167034646718</v>
      </c>
      <c r="AU149" s="4">
        <f t="shared" ref="AU149:AU167" si="179">RADIANS($AB$9)+$AB$18*(F149-AB$15)</f>
        <v>10.357001439282893</v>
      </c>
      <c r="AW149" s="101">
        <v>19400</v>
      </c>
      <c r="AX149" s="101">
        <f t="shared" si="147"/>
        <v>-0.10571693180416535</v>
      </c>
      <c r="AY149" s="101">
        <f t="shared" si="148"/>
        <v>-7.860291612480523E-2</v>
      </c>
      <c r="AZ149" s="101">
        <f t="shared" si="149"/>
        <v>-2.7114015679360112E-2</v>
      </c>
      <c r="BA149" s="101">
        <f t="shared" si="150"/>
        <v>0.52694812904135713</v>
      </c>
      <c r="BB149" s="101">
        <f t="shared" si="151"/>
        <v>-0.9100623413459773</v>
      </c>
      <c r="BC149" s="101">
        <f t="shared" si="152"/>
        <v>-0.68421889627188004</v>
      </c>
      <c r="BD149" s="101">
        <f t="shared" si="153"/>
        <v>-0.35611205681057639</v>
      </c>
      <c r="BE149" s="101">
        <f t="shared" si="154"/>
        <v>11.312965822553508</v>
      </c>
      <c r="BF149" s="101">
        <f t="shared" si="155"/>
        <v>11.312962929082188</v>
      </c>
      <c r="BG149" s="101">
        <f t="shared" si="156"/>
        <v>11.312978116294522</v>
      </c>
      <c r="BH149" s="101">
        <f t="shared" si="157"/>
        <v>11.31289839403313</v>
      </c>
      <c r="BI149" s="101">
        <f t="shared" si="158"/>
        <v>11.313316664699602</v>
      </c>
      <c r="BJ149" s="101">
        <f t="shared" si="159"/>
        <v>11.311116199066408</v>
      </c>
      <c r="BK149" s="101">
        <f t="shared" si="160"/>
        <v>11.322532198843938</v>
      </c>
      <c r="BL149" s="101">
        <f t="shared" si="161"/>
        <v>10.732997943482864</v>
      </c>
    </row>
    <row r="150" spans="1:64" ht="12.95" customHeight="1">
      <c r="A150" s="181" t="s">
        <v>0</v>
      </c>
      <c r="B150" s="182" t="s">
        <v>97</v>
      </c>
      <c r="C150" s="181">
        <v>57485.7716</v>
      </c>
      <c r="D150" s="181">
        <v>2.0000000000000001E-4</v>
      </c>
      <c r="E150" s="101">
        <f t="shared" si="162"/>
        <v>16263.755696242859</v>
      </c>
      <c r="F150" s="101">
        <f t="shared" si="163"/>
        <v>16264</v>
      </c>
      <c r="G150" s="101">
        <f t="shared" si="144"/>
        <v>-9.1996000002836809E-2</v>
      </c>
      <c r="K150" s="101">
        <f t="shared" si="143"/>
        <v>-9.1996000002836809E-2</v>
      </c>
      <c r="O150" s="101">
        <f t="shared" ca="1" si="125"/>
        <v>-9.2170183494621055E-2</v>
      </c>
      <c r="P150" s="101">
        <f t="shared" si="164"/>
        <v>-7.8082241976568309E-2</v>
      </c>
      <c r="Q150" s="158">
        <f t="shared" si="165"/>
        <v>42467.2716</v>
      </c>
      <c r="R150" s="101">
        <f t="shared" si="145"/>
        <v>1.9359266241355109E-4</v>
      </c>
      <c r="S150" s="129">
        <v>1</v>
      </c>
      <c r="T150" s="101">
        <f t="shared" si="166"/>
        <v>1.9359266241355109E-4</v>
      </c>
      <c r="Z150" s="101">
        <f t="shared" si="167"/>
        <v>16264</v>
      </c>
      <c r="AA150" s="4">
        <f t="shared" si="168"/>
        <v>-9.2269965815769961E-2</v>
      </c>
      <c r="AB150" s="4">
        <f t="shared" si="169"/>
        <v>-7.7808276163635157E-2</v>
      </c>
      <c r="AC150" s="4">
        <f t="shared" si="170"/>
        <v>-1.39137580262685E-2</v>
      </c>
      <c r="AD150" s="4"/>
      <c r="AE150" s="4">
        <f t="shared" si="171"/>
        <v>7.5057266656123031E-8</v>
      </c>
      <c r="AF150" s="101">
        <f t="shared" si="172"/>
        <v>-1.39137580262685E-2</v>
      </c>
      <c r="AG150" s="159"/>
      <c r="AH150" s="101">
        <f t="shared" si="173"/>
        <v>-1.4187723839201652E-2</v>
      </c>
      <c r="AI150" s="101">
        <f t="shared" si="174"/>
        <v>0.60551360068596249</v>
      </c>
      <c r="AJ150" s="101">
        <f t="shared" si="175"/>
        <v>-0.81888731750211019</v>
      </c>
      <c r="AK150" s="101">
        <f t="shared" si="176"/>
        <v>0.46587498836371366</v>
      </c>
      <c r="AL150" s="101">
        <f t="shared" si="177"/>
        <v>-0.86818364146979543</v>
      </c>
      <c r="AM150" s="101">
        <f t="shared" si="178"/>
        <v>-0.46358282913775445</v>
      </c>
      <c r="AN150" s="4">
        <f t="shared" si="146"/>
        <v>11.054658915883774</v>
      </c>
      <c r="AO150" s="4">
        <f t="shared" si="146"/>
        <v>11.05465891727647</v>
      </c>
      <c r="AP150" s="4">
        <f t="shared" si="146"/>
        <v>11.054658878641673</v>
      </c>
      <c r="AQ150" s="4">
        <f t="shared" si="146"/>
        <v>11.054659950401231</v>
      </c>
      <c r="AR150" s="4">
        <f t="shared" si="146"/>
        <v>11.054630211745271</v>
      </c>
      <c r="AS150" s="4">
        <f t="shared" si="146"/>
        <v>11.055449910812872</v>
      </c>
      <c r="AT150" s="4">
        <f t="shared" si="146"/>
        <v>10.96559821028511</v>
      </c>
      <c r="AU150" s="4">
        <f t="shared" si="179"/>
        <v>10.445266114012121</v>
      </c>
      <c r="AW150" s="101">
        <v>19600</v>
      </c>
      <c r="AX150" s="101">
        <f t="shared" si="147"/>
        <v>-0.10638905025595503</v>
      </c>
      <c r="AY150" s="101">
        <f t="shared" si="148"/>
        <v>-7.8555232464844693E-2</v>
      </c>
      <c r="AZ150" s="101">
        <f t="shared" si="149"/>
        <v>-2.7833817791110341E-2</v>
      </c>
      <c r="BA150" s="101">
        <f t="shared" si="150"/>
        <v>0.52304515898860693</v>
      </c>
      <c r="BB150" s="101">
        <f t="shared" si="151"/>
        <v>-0.91423399228510449</v>
      </c>
      <c r="BC150" s="101">
        <f t="shared" si="152"/>
        <v>-0.6740399806904076</v>
      </c>
      <c r="BD150" s="101">
        <f t="shared" si="153"/>
        <v>-0.35038750123023921</v>
      </c>
      <c r="BE150" s="101">
        <f t="shared" si="154"/>
        <v>11.328322674806545</v>
      </c>
      <c r="BF150" s="101">
        <f t="shared" si="155"/>
        <v>11.328316757397618</v>
      </c>
      <c r="BG150" s="101">
        <f t="shared" si="156"/>
        <v>11.328346432530315</v>
      </c>
      <c r="BH150" s="101">
        <f t="shared" si="157"/>
        <v>11.328197589453803</v>
      </c>
      <c r="BI150" s="101">
        <f t="shared" si="158"/>
        <v>11.328943504868636</v>
      </c>
      <c r="BJ150" s="101">
        <f t="shared" si="159"/>
        <v>11.325189073377912</v>
      </c>
      <c r="BK150" s="101">
        <f t="shared" si="160"/>
        <v>11.34369073634419</v>
      </c>
      <c r="BL150" s="101">
        <f t="shared" si="161"/>
        <v>10.751348187709317</v>
      </c>
    </row>
    <row r="151" spans="1:64" ht="12.95" customHeight="1">
      <c r="A151" s="183" t="s">
        <v>3</v>
      </c>
      <c r="B151" s="184" t="s">
        <v>97</v>
      </c>
      <c r="C151" s="185">
        <v>57489.537100000001</v>
      </c>
      <c r="D151" s="185">
        <v>1.8E-3</v>
      </c>
      <c r="E151" s="101">
        <f t="shared" si="162"/>
        <v>16273.755324460111</v>
      </c>
      <c r="F151" s="101">
        <f t="shared" si="163"/>
        <v>16274</v>
      </c>
      <c r="G151" s="101">
        <f t="shared" si="144"/>
        <v>-9.2135999999300111E-2</v>
      </c>
      <c r="K151" s="101">
        <f t="shared" si="143"/>
        <v>-9.2135999999300111E-2</v>
      </c>
      <c r="O151" s="101">
        <f t="shared" ref="O151:O167" ca="1" si="180">+C$11+C$12*$F151</f>
        <v>-9.2210365521568041E-2</v>
      </c>
      <c r="P151" s="101">
        <f t="shared" si="164"/>
        <v>-7.8087692185945218E-2</v>
      </c>
      <c r="Q151" s="158">
        <f t="shared" si="165"/>
        <v>42471.037100000001</v>
      </c>
      <c r="R151" s="101">
        <f t="shared" si="145"/>
        <v>1.9735495241876815E-4</v>
      </c>
      <c r="S151" s="129">
        <v>1</v>
      </c>
      <c r="T151" s="101">
        <f t="shared" si="166"/>
        <v>1.9735495241876815E-4</v>
      </c>
      <c r="Z151" s="101">
        <f t="shared" si="167"/>
        <v>16274</v>
      </c>
      <c r="AA151" s="4">
        <f t="shared" si="168"/>
        <v>-9.2321843852714011E-2</v>
      </c>
      <c r="AB151" s="4">
        <f t="shared" si="169"/>
        <v>-7.7901848332531318E-2</v>
      </c>
      <c r="AC151" s="4">
        <f t="shared" si="170"/>
        <v>-1.4048307813354893E-2</v>
      </c>
      <c r="AD151" s="4"/>
      <c r="AE151" s="4">
        <f t="shared" si="171"/>
        <v>3.4537937851727182E-8</v>
      </c>
      <c r="AF151" s="101">
        <f t="shared" si="172"/>
        <v>-1.4048307813354893E-2</v>
      </c>
      <c r="AG151" s="159"/>
      <c r="AH151" s="101">
        <f t="shared" si="173"/>
        <v>-1.4234151666768792E-2</v>
      </c>
      <c r="AI151" s="101">
        <f t="shared" si="174"/>
        <v>0.60519844657640864</v>
      </c>
      <c r="AJ151" s="101">
        <f t="shared" si="175"/>
        <v>-0.81927550867416588</v>
      </c>
      <c r="AK151" s="101">
        <f t="shared" si="176"/>
        <v>0.46560794391952109</v>
      </c>
      <c r="AL151" s="101">
        <f t="shared" si="177"/>
        <v>-0.86750696970994712</v>
      </c>
      <c r="AM151" s="101">
        <f t="shared" si="178"/>
        <v>-0.46317184626448449</v>
      </c>
      <c r="AN151" s="4">
        <f t="shared" ref="AN151:AT160" si="181">$AU151+$AB$7*SIN(AO151)</f>
        <v>11.055544274120594</v>
      </c>
      <c r="AO151" s="4">
        <f t="shared" si="181"/>
        <v>11.055544275700518</v>
      </c>
      <c r="AP151" s="4">
        <f t="shared" si="181"/>
        <v>11.055544232518093</v>
      </c>
      <c r="AQ151" s="4">
        <f t="shared" si="181"/>
        <v>11.055545412767074</v>
      </c>
      <c r="AR151" s="4">
        <f t="shared" si="181"/>
        <v>11.055513146205993</v>
      </c>
      <c r="AS151" s="4">
        <f t="shared" si="181"/>
        <v>11.056389118465365</v>
      </c>
      <c r="AT151" s="4">
        <f t="shared" si="181"/>
        <v>10.966808409113035</v>
      </c>
      <c r="AU151" s="4">
        <f t="shared" si="179"/>
        <v>10.446183626223444</v>
      </c>
      <c r="AW151" s="101">
        <v>19800</v>
      </c>
      <c r="AX151" s="101">
        <f t="shared" si="147"/>
        <v>-0.10703971147542796</v>
      </c>
      <c r="AY151" s="101">
        <f t="shared" si="148"/>
        <v>-7.8497849773779299E-2</v>
      </c>
      <c r="AZ151" s="101">
        <f t="shared" si="149"/>
        <v>-2.8541861701648654E-2</v>
      </c>
      <c r="BA151" s="101">
        <f t="shared" si="150"/>
        <v>0.51924749738488352</v>
      </c>
      <c r="BB151" s="101">
        <f t="shared" si="151"/>
        <v>-0.91825209397215191</v>
      </c>
      <c r="BC151" s="101">
        <f t="shared" si="152"/>
        <v>-0.66400964256432893</v>
      </c>
      <c r="BD151" s="101">
        <f t="shared" si="153"/>
        <v>-0.34476644332647677</v>
      </c>
      <c r="BE151" s="101">
        <f t="shared" si="154"/>
        <v>11.343567167848658</v>
      </c>
      <c r="BF151" s="101">
        <f t="shared" si="155"/>
        <v>11.343556973323382</v>
      </c>
      <c r="BG151" s="101">
        <f t="shared" si="156"/>
        <v>11.343605942727333</v>
      </c>
      <c r="BH151" s="101">
        <f t="shared" si="157"/>
        <v>11.343370657765448</v>
      </c>
      <c r="BI151" s="101">
        <f t="shared" si="158"/>
        <v>11.344499748256204</v>
      </c>
      <c r="BJ151" s="101">
        <f t="shared" si="159"/>
        <v>11.339048994269538</v>
      </c>
      <c r="BK151" s="101">
        <f t="shared" si="160"/>
        <v>11.364649819068326</v>
      </c>
      <c r="BL151" s="101">
        <f t="shared" si="161"/>
        <v>10.769698431935767</v>
      </c>
    </row>
    <row r="152" spans="1:64" ht="12.95" customHeight="1">
      <c r="A152" s="181" t="s">
        <v>1</v>
      </c>
      <c r="B152" s="182" t="s">
        <v>100</v>
      </c>
      <c r="C152" s="181">
        <v>57513.071499999998</v>
      </c>
      <c r="D152" s="181" t="s">
        <v>616</v>
      </c>
      <c r="E152" s="101">
        <f t="shared" si="162"/>
        <v>16336.253067207685</v>
      </c>
      <c r="F152" s="101">
        <f t="shared" si="163"/>
        <v>16336.5</v>
      </c>
      <c r="G152" s="101">
        <f t="shared" si="144"/>
        <v>-9.2986000003293157E-2</v>
      </c>
      <c r="K152" s="101">
        <f t="shared" si="143"/>
        <v>-9.2986000003293157E-2</v>
      </c>
      <c r="O152" s="101">
        <f t="shared" ca="1" si="180"/>
        <v>-9.2461503189986666E-2</v>
      </c>
      <c r="P152" s="101">
        <f t="shared" si="164"/>
        <v>-7.8121206635367257E-2</v>
      </c>
      <c r="Q152" s="158">
        <f t="shared" si="165"/>
        <v>42494.571499999998</v>
      </c>
      <c r="R152" s="101">
        <f t="shared" si="145"/>
        <v>2.2096208187113379E-4</v>
      </c>
      <c r="S152" s="129">
        <v>1</v>
      </c>
      <c r="T152" s="101">
        <f t="shared" si="166"/>
        <v>2.2096208187113379E-4</v>
      </c>
      <c r="Z152" s="101">
        <f t="shared" si="167"/>
        <v>16336.5</v>
      </c>
      <c r="AA152" s="4">
        <f t="shared" si="168"/>
        <v>-9.2644733248197456E-2</v>
      </c>
      <c r="AB152" s="4">
        <f t="shared" si="169"/>
        <v>-7.8462473390462958E-2</v>
      </c>
      <c r="AC152" s="4">
        <f t="shared" si="170"/>
        <v>-1.4864793367925899E-2</v>
      </c>
      <c r="AD152" s="4"/>
      <c r="AE152" s="4">
        <f t="shared" si="171"/>
        <v>1.1646299813354919E-7</v>
      </c>
      <c r="AF152" s="101">
        <f t="shared" si="172"/>
        <v>-1.4864793367925899E-2</v>
      </c>
      <c r="AG152" s="159"/>
      <c r="AH152" s="101">
        <f t="shared" si="173"/>
        <v>-1.45235266128302E-2</v>
      </c>
      <c r="AI152" s="101">
        <f t="shared" si="174"/>
        <v>0.60324020507795684</v>
      </c>
      <c r="AJ152" s="101">
        <f t="shared" si="175"/>
        <v>-0.82168414306880067</v>
      </c>
      <c r="AK152" s="101">
        <f t="shared" si="176"/>
        <v>0.46394039397325904</v>
      </c>
      <c r="AL152" s="101">
        <f t="shared" si="177"/>
        <v>-0.86329365767068589</v>
      </c>
      <c r="AM152" s="101">
        <f t="shared" si="178"/>
        <v>-0.46061574352691614</v>
      </c>
      <c r="AN152" s="4">
        <f t="shared" si="181"/>
        <v>11.061067358025415</v>
      </c>
      <c r="AO152" s="4">
        <f t="shared" si="181"/>
        <v>11.061067361155839</v>
      </c>
      <c r="AP152" s="4">
        <f t="shared" si="181"/>
        <v>11.061067282801536</v>
      </c>
      <c r="AQ152" s="4">
        <f t="shared" si="181"/>
        <v>11.061069243975892</v>
      </c>
      <c r="AR152" s="4">
        <f t="shared" si="181"/>
        <v>11.061020138981352</v>
      </c>
      <c r="AS152" s="4">
        <f t="shared" si="181"/>
        <v>11.062238788687663</v>
      </c>
      <c r="AT152" s="4">
        <f t="shared" si="181"/>
        <v>10.97436221233923</v>
      </c>
      <c r="AU152" s="4">
        <f t="shared" si="179"/>
        <v>10.45191807754421</v>
      </c>
      <c r="AW152" s="101">
        <v>20000</v>
      </c>
      <c r="AX152" s="101">
        <f t="shared" si="147"/>
        <v>-0.10766903777124313</v>
      </c>
      <c r="AY152" s="101">
        <f t="shared" si="148"/>
        <v>-7.8430768051609062E-2</v>
      </c>
      <c r="AZ152" s="101">
        <f t="shared" si="149"/>
        <v>-2.9238269719634072E-2</v>
      </c>
      <c r="BA152" s="101">
        <f t="shared" si="150"/>
        <v>0.5155514930099383</v>
      </c>
      <c r="BB152" s="101">
        <f t="shared" si="151"/>
        <v>-0.92212230965739062</v>
      </c>
      <c r="BC152" s="101">
        <f t="shared" si="152"/>
        <v>-0.65412278665273438</v>
      </c>
      <c r="BD152" s="101">
        <f t="shared" si="153"/>
        <v>-0.33924478597938529</v>
      </c>
      <c r="BE152" s="101">
        <f t="shared" si="154"/>
        <v>11.358702403196581</v>
      </c>
      <c r="BF152" s="101">
        <f t="shared" si="155"/>
        <v>11.358686384190783</v>
      </c>
      <c r="BG152" s="101">
        <f t="shared" si="156"/>
        <v>11.358760256683444</v>
      </c>
      <c r="BH152" s="101">
        <f t="shared" si="157"/>
        <v>11.358419470086529</v>
      </c>
      <c r="BI152" s="101">
        <f t="shared" si="158"/>
        <v>11.359989039387894</v>
      </c>
      <c r="BJ152" s="101">
        <f t="shared" si="159"/>
        <v>11.352705305948223</v>
      </c>
      <c r="BK152" s="101">
        <f t="shared" si="160"/>
        <v>11.385408568562994</v>
      </c>
      <c r="BL152" s="101">
        <f t="shared" si="161"/>
        <v>10.788048676162218</v>
      </c>
    </row>
    <row r="153" spans="1:64" ht="12.95" customHeight="1">
      <c r="A153" s="186" t="s">
        <v>618</v>
      </c>
      <c r="B153" s="187" t="s">
        <v>97</v>
      </c>
      <c r="C153" s="188">
        <v>57823.546579999849</v>
      </c>
      <c r="D153" s="188">
        <v>4.0000000000000002E-4</v>
      </c>
      <c r="E153" s="101">
        <f t="shared" si="162"/>
        <v>17160.747920671773</v>
      </c>
      <c r="F153" s="189">
        <f t="shared" ref="F153:F167" si="182">ROUND(2*E153,0)/2+0.5</f>
        <v>17161</v>
      </c>
      <c r="G153" s="101">
        <f t="shared" si="144"/>
        <v>-9.4924000157334376E-2</v>
      </c>
      <c r="K153" s="101">
        <f t="shared" si="143"/>
        <v>-9.4924000157334376E-2</v>
      </c>
      <c r="O153" s="101">
        <f t="shared" ca="1" si="180"/>
        <v>-9.5774511311765273E-2</v>
      </c>
      <c r="P153" s="101">
        <f t="shared" si="164"/>
        <v>-7.8474664165062061E-2</v>
      </c>
      <c r="Q153" s="158">
        <f t="shared" si="165"/>
        <v>42805.046579999849</v>
      </c>
      <c r="R153" s="101">
        <f t="shared" si="145"/>
        <v>2.7058065458666544E-4</v>
      </c>
      <c r="S153" s="129">
        <v>1</v>
      </c>
      <c r="T153" s="101">
        <f t="shared" si="166"/>
        <v>2.7058065458666544E-4</v>
      </c>
      <c r="Z153" s="101">
        <f t="shared" si="167"/>
        <v>17161</v>
      </c>
      <c r="AA153" s="4">
        <f t="shared" si="168"/>
        <v>-9.6688832518739179E-2</v>
      </c>
      <c r="AB153" s="4">
        <f t="shared" si="169"/>
        <v>-7.6709831803657258E-2</v>
      </c>
      <c r="AC153" s="4">
        <f t="shared" si="170"/>
        <v>-1.6449335992272315E-2</v>
      </c>
      <c r="AD153" s="4"/>
      <c r="AE153" s="4">
        <f t="shared" si="171"/>
        <v>3.1146332638616526E-6</v>
      </c>
      <c r="AF153" s="101">
        <f t="shared" si="172"/>
        <v>-1.6449335992272315E-2</v>
      </c>
      <c r="AG153" s="159"/>
      <c r="AH153" s="101">
        <f t="shared" si="173"/>
        <v>-1.8214168353677122E-2</v>
      </c>
      <c r="AI153" s="101">
        <f t="shared" si="174"/>
        <v>0.57914397412570895</v>
      </c>
      <c r="AJ153" s="101">
        <f t="shared" si="175"/>
        <v>-0.85081354265124332</v>
      </c>
      <c r="AK153" s="101">
        <f t="shared" si="176"/>
        <v>0.44219817900116093</v>
      </c>
      <c r="AL153" s="101">
        <f t="shared" si="177"/>
        <v>-0.81012176050285334</v>
      </c>
      <c r="AM153" s="101">
        <f t="shared" si="178"/>
        <v>-0.42877159512096857</v>
      </c>
      <c r="AN153" s="4">
        <f t="shared" si="181"/>
        <v>11.13232579637971</v>
      </c>
      <c r="AO153" s="4">
        <f t="shared" si="181"/>
        <v>11.132326001627723</v>
      </c>
      <c r="AP153" s="4">
        <f t="shared" si="181"/>
        <v>11.132323535311706</v>
      </c>
      <c r="AQ153" s="4">
        <f t="shared" si="181"/>
        <v>11.132353168311608</v>
      </c>
      <c r="AR153" s="4">
        <f t="shared" si="181"/>
        <v>11.131996701977016</v>
      </c>
      <c r="AS153" s="4">
        <f t="shared" si="181"/>
        <v>11.136225221578977</v>
      </c>
      <c r="AT153" s="4">
        <f t="shared" si="181"/>
        <v>11.072381822275855</v>
      </c>
      <c r="AU153" s="4">
        <f t="shared" si="179"/>
        <v>10.527566959367752</v>
      </c>
      <c r="AW153" s="101">
        <v>20200</v>
      </c>
      <c r="AX153" s="101">
        <f t="shared" si="147"/>
        <v>-0.10827714938249328</v>
      </c>
      <c r="AY153" s="101">
        <f t="shared" si="148"/>
        <v>-7.8353987298333982E-2</v>
      </c>
      <c r="AZ153" s="101">
        <f t="shared" si="149"/>
        <v>-2.9923162084159294E-2</v>
      </c>
      <c r="BA153" s="101">
        <f t="shared" si="150"/>
        <v>0.51195366363695372</v>
      </c>
      <c r="BB153" s="101">
        <f t="shared" si="151"/>
        <v>-0.9258500213756119</v>
      </c>
      <c r="BC153" s="101">
        <f t="shared" si="152"/>
        <v>-0.64437453205392026</v>
      </c>
      <c r="BD153" s="101">
        <f t="shared" si="153"/>
        <v>-0.33381863915521531</v>
      </c>
      <c r="BE153" s="101">
        <f t="shared" si="154"/>
        <v>11.373731390118026</v>
      </c>
      <c r="BF153" s="101">
        <f t="shared" si="155"/>
        <v>11.373707672531863</v>
      </c>
      <c r="BG153" s="101">
        <f t="shared" si="156"/>
        <v>11.373812895730568</v>
      </c>
      <c r="BH153" s="101">
        <f t="shared" si="157"/>
        <v>11.37334585977727</v>
      </c>
      <c r="BI153" s="101">
        <f t="shared" si="158"/>
        <v>11.375414639930382</v>
      </c>
      <c r="BJ153" s="101">
        <f t="shared" si="159"/>
        <v>11.366167302057217</v>
      </c>
      <c r="BK153" s="101">
        <f t="shared" si="160"/>
        <v>11.405966173831448</v>
      </c>
      <c r="BL153" s="101">
        <f t="shared" si="161"/>
        <v>10.806398920388668</v>
      </c>
    </row>
    <row r="154" spans="1:64" ht="12.95" customHeight="1">
      <c r="A154" s="181" t="s">
        <v>2</v>
      </c>
      <c r="B154" s="185" t="s">
        <v>97</v>
      </c>
      <c r="C154" s="185">
        <v>57846.5164</v>
      </c>
      <c r="D154" s="185">
        <v>8.0000000000000004E-4</v>
      </c>
      <c r="E154" s="101">
        <f t="shared" si="162"/>
        <v>17221.746369806984</v>
      </c>
      <c r="F154" s="189">
        <f t="shared" si="182"/>
        <v>17222</v>
      </c>
      <c r="G154" s="101">
        <f t="shared" si="144"/>
        <v>-9.5508000005793292E-2</v>
      </c>
      <c r="K154" s="101">
        <f t="shared" si="143"/>
        <v>-9.5508000005793292E-2</v>
      </c>
      <c r="O154" s="101">
        <f t="shared" ca="1" si="180"/>
        <v>-9.601962167614185E-2</v>
      </c>
      <c r="P154" s="101">
        <f t="shared" si="164"/>
        <v>-7.8494265724065052E-2</v>
      </c>
      <c r="Q154" s="158">
        <f t="shared" si="165"/>
        <v>42828.0164</v>
      </c>
      <c r="R154" s="101">
        <f t="shared" si="145"/>
        <v>2.8946715420925475E-4</v>
      </c>
      <c r="S154" s="129">
        <v>1</v>
      </c>
      <c r="T154" s="101">
        <f t="shared" si="166"/>
        <v>2.8946715420925475E-4</v>
      </c>
      <c r="Z154" s="101">
        <f t="shared" si="167"/>
        <v>17222</v>
      </c>
      <c r="AA154" s="4">
        <f t="shared" si="168"/>
        <v>-9.6972284657736996E-2</v>
      </c>
      <c r="AB154" s="4">
        <f t="shared" si="169"/>
        <v>-7.7029981072121348E-2</v>
      </c>
      <c r="AC154" s="4">
        <f t="shared" si="170"/>
        <v>-1.7013734281728241E-2</v>
      </c>
      <c r="AD154" s="4"/>
      <c r="AE154" s="4">
        <f t="shared" si="171"/>
        <v>2.144129541917893E-6</v>
      </c>
      <c r="AF154" s="101">
        <f t="shared" si="172"/>
        <v>-1.7013734281728241E-2</v>
      </c>
      <c r="AG154" s="159"/>
      <c r="AH154" s="101">
        <f t="shared" si="173"/>
        <v>-1.8478018933671948E-2</v>
      </c>
      <c r="AI154" s="101">
        <f t="shared" si="174"/>
        <v>0.57748115049709914</v>
      </c>
      <c r="AJ154" s="101">
        <f t="shared" si="175"/>
        <v>-0.85278700109143568</v>
      </c>
      <c r="AK154" s="101">
        <f t="shared" si="176"/>
        <v>0.44060962976470419</v>
      </c>
      <c r="AL154" s="101">
        <f t="shared" si="177"/>
        <v>-0.80635464008175239</v>
      </c>
      <c r="AM154" s="101">
        <f t="shared" si="178"/>
        <v>-0.42654354840512554</v>
      </c>
      <c r="AN154" s="4">
        <f t="shared" si="181"/>
        <v>11.137485198505297</v>
      </c>
      <c r="AO154" s="4">
        <f t="shared" si="181"/>
        <v>11.137485442306637</v>
      </c>
      <c r="AP154" s="4">
        <f t="shared" si="181"/>
        <v>11.137482618553674</v>
      </c>
      <c r="AQ154" s="4">
        <f t="shared" si="181"/>
        <v>11.137515320371909</v>
      </c>
      <c r="AR154" s="4">
        <f t="shared" si="181"/>
        <v>11.137136141630087</v>
      </c>
      <c r="AS154" s="4">
        <f t="shared" si="181"/>
        <v>11.141472619409999</v>
      </c>
      <c r="AT154" s="4">
        <f t="shared" si="181"/>
        <v>11.079511375971181</v>
      </c>
      <c r="AU154" s="4">
        <f t="shared" si="179"/>
        <v>10.533163783856818</v>
      </c>
      <c r="AW154" s="101">
        <v>20400</v>
      </c>
      <c r="AX154" s="101">
        <f t="shared" si="147"/>
        <v>-0.10886416449595565</v>
      </c>
      <c r="AY154" s="101">
        <f t="shared" si="148"/>
        <v>-7.826750751395406E-2</v>
      </c>
      <c r="AZ154" s="101">
        <f t="shared" si="149"/>
        <v>-3.0596656982001584E-2</v>
      </c>
      <c r="BA154" s="101">
        <f t="shared" si="150"/>
        <v>0.50845068663253223</v>
      </c>
      <c r="BB154" s="101">
        <f t="shared" si="151"/>
        <v>-0.92944034635084094</v>
      </c>
      <c r="BC154" s="101">
        <f t="shared" si="152"/>
        <v>-0.63476019984042353</v>
      </c>
      <c r="BD154" s="101">
        <f t="shared" si="153"/>
        <v>-0.32848430608133</v>
      </c>
      <c r="BE154" s="101">
        <f t="shared" si="154"/>
        <v>11.388657050798644</v>
      </c>
      <c r="BF154" s="101">
        <f t="shared" si="155"/>
        <v>11.388623402322928</v>
      </c>
      <c r="BG154" s="101">
        <f t="shared" si="156"/>
        <v>11.38876729137217</v>
      </c>
      <c r="BH154" s="101">
        <f t="shared" si="157"/>
        <v>11.388151636667057</v>
      </c>
      <c r="BI154" s="101">
        <f t="shared" si="158"/>
        <v>11.390779446788166</v>
      </c>
      <c r="BJ154" s="101">
        <f t="shared" si="159"/>
        <v>11.379444211707414</v>
      </c>
      <c r="BK154" s="101">
        <f t="shared" si="160"/>
        <v>11.426321891606634</v>
      </c>
      <c r="BL154" s="101">
        <f t="shared" si="161"/>
        <v>10.824749164615119</v>
      </c>
    </row>
    <row r="155" spans="1:64" ht="12.95" customHeight="1">
      <c r="A155" s="181" t="s">
        <v>2</v>
      </c>
      <c r="B155" s="185" t="s">
        <v>97</v>
      </c>
      <c r="C155" s="185">
        <v>57852.352400000003</v>
      </c>
      <c r="D155" s="185">
        <v>8.0000000000000004E-4</v>
      </c>
      <c r="E155" s="101">
        <f t="shared" si="162"/>
        <v>17237.244399358409</v>
      </c>
      <c r="F155" s="189">
        <f t="shared" si="182"/>
        <v>17237.5</v>
      </c>
      <c r="G155" s="101">
        <f t="shared" si="144"/>
        <v>-9.6250000002328306E-2</v>
      </c>
      <c r="K155" s="101">
        <f t="shared" si="143"/>
        <v>-9.6250000002328306E-2</v>
      </c>
      <c r="O155" s="101">
        <f t="shared" ca="1" si="180"/>
        <v>-9.6081903817909681E-2</v>
      </c>
      <c r="P155" s="101">
        <f t="shared" si="164"/>
        <v>-7.8499102690247347E-2</v>
      </c>
      <c r="Q155" s="158">
        <f t="shared" si="165"/>
        <v>42833.852400000003</v>
      </c>
      <c r="R155" s="101">
        <f t="shared" si="145"/>
        <v>3.1509435538404302E-4</v>
      </c>
      <c r="S155" s="129">
        <v>1</v>
      </c>
      <c r="T155" s="101">
        <f t="shared" si="166"/>
        <v>3.1509435538404302E-4</v>
      </c>
      <c r="Z155" s="101">
        <f t="shared" si="167"/>
        <v>17237.5</v>
      </c>
      <c r="AA155" s="4">
        <f t="shared" si="168"/>
        <v>-9.7043967100949688E-2</v>
      </c>
      <c r="AB155" s="4">
        <f t="shared" si="169"/>
        <v>-7.7705135591625965E-2</v>
      </c>
      <c r="AC155" s="4">
        <f t="shared" si="170"/>
        <v>-1.775089731208096E-2</v>
      </c>
      <c r="AD155" s="4"/>
      <c r="AE155" s="4">
        <f t="shared" si="171"/>
        <v>6.3038375369325451E-7</v>
      </c>
      <c r="AF155" s="101">
        <f t="shared" si="172"/>
        <v>-1.775089731208096E-2</v>
      </c>
      <c r="AG155" s="159"/>
      <c r="AH155" s="101">
        <f t="shared" si="173"/>
        <v>-1.8544864410702345E-2</v>
      </c>
      <c r="AI155" s="101">
        <f t="shared" si="174"/>
        <v>0.5770610989771674</v>
      </c>
      <c r="AJ155" s="101">
        <f t="shared" si="175"/>
        <v>-0.85328473214471312</v>
      </c>
      <c r="AK155" s="101">
        <f t="shared" si="176"/>
        <v>0.44020644023939864</v>
      </c>
      <c r="AL155" s="101">
        <f t="shared" si="177"/>
        <v>-0.80540086209701001</v>
      </c>
      <c r="AM155" s="101">
        <f t="shared" si="178"/>
        <v>-0.42598000910526151</v>
      </c>
      <c r="AN155" s="4">
        <f t="shared" si="181"/>
        <v>11.138793835911763</v>
      </c>
      <c r="AO155" s="4">
        <f t="shared" si="181"/>
        <v>11.138794090200861</v>
      </c>
      <c r="AP155" s="4">
        <f t="shared" si="181"/>
        <v>11.138791171705799</v>
      </c>
      <c r="AQ155" s="4">
        <f t="shared" si="181"/>
        <v>11.138824663942192</v>
      </c>
      <c r="AR155" s="4">
        <f t="shared" si="181"/>
        <v>11.138439843048596</v>
      </c>
      <c r="AS155" s="4">
        <f t="shared" si="181"/>
        <v>11.142801189683819</v>
      </c>
      <c r="AT155" s="4">
        <f t="shared" si="181"/>
        <v>11.081320258958268</v>
      </c>
      <c r="AU155" s="4">
        <f t="shared" si="179"/>
        <v>10.53458592778437</v>
      </c>
      <c r="AW155" s="101">
        <v>20600</v>
      </c>
      <c r="AX155" s="101">
        <f t="shared" si="147"/>
        <v>-0.10943019925558428</v>
      </c>
      <c r="AY155" s="101">
        <f t="shared" si="148"/>
        <v>-7.8171328698469267E-2</v>
      </c>
      <c r="AZ155" s="101">
        <f t="shared" si="149"/>
        <v>-3.1258870557115015E-2</v>
      </c>
      <c r="BA155" s="101">
        <f t="shared" si="150"/>
        <v>0.5050393902089152</v>
      </c>
      <c r="BB155" s="101">
        <f t="shared" si="151"/>
        <v>-0.93289815223014216</v>
      </c>
      <c r="BC155" s="101">
        <f t="shared" si="152"/>
        <v>-0.62527530161906753</v>
      </c>
      <c r="BD155" s="101">
        <f t="shared" si="153"/>
        <v>-0.32323827056470228</v>
      </c>
      <c r="BE155" s="101">
        <f t="shared" si="154"/>
        <v>11.403482225054889</v>
      </c>
      <c r="BF155" s="101">
        <f t="shared" si="155"/>
        <v>11.403436025301662</v>
      </c>
      <c r="BG155" s="101">
        <f t="shared" si="156"/>
        <v>11.403626783582466</v>
      </c>
      <c r="BH155" s="101">
        <f t="shared" si="157"/>
        <v>11.402838599909137</v>
      </c>
      <c r="BI155" s="101">
        <f t="shared" si="158"/>
        <v>11.406086010184108</v>
      </c>
      <c r="BJ155" s="101">
        <f t="shared" si="159"/>
        <v>11.39254518616923</v>
      </c>
      <c r="BK155" s="101">
        <f t="shared" si="160"/>
        <v>11.446475046601456</v>
      </c>
      <c r="BL155" s="101">
        <f t="shared" si="161"/>
        <v>10.843099408841569</v>
      </c>
    </row>
    <row r="156" spans="1:64" ht="12.95" customHeight="1">
      <c r="A156" s="181" t="s">
        <v>2</v>
      </c>
      <c r="B156" s="185" t="s">
        <v>97</v>
      </c>
      <c r="C156" s="185">
        <v>57852.541799999999</v>
      </c>
      <c r="D156" s="185">
        <v>2.9999999999999997E-4</v>
      </c>
      <c r="E156" s="101">
        <f t="shared" si="162"/>
        <v>17237.747368309225</v>
      </c>
      <c r="F156" s="189">
        <f t="shared" si="182"/>
        <v>17238</v>
      </c>
      <c r="G156" s="101">
        <f t="shared" si="144"/>
        <v>-9.5132000002195127E-2</v>
      </c>
      <c r="K156" s="101">
        <f t="shared" si="143"/>
        <v>-9.5132000002195127E-2</v>
      </c>
      <c r="O156" s="101">
        <f t="shared" ca="1" si="180"/>
        <v>-9.6083912919257025E-2</v>
      </c>
      <c r="P156" s="101">
        <f t="shared" si="164"/>
        <v>-7.8499257751511425E-2</v>
      </c>
      <c r="Q156" s="158">
        <f t="shared" si="165"/>
        <v>42834.041799999999</v>
      </c>
      <c r="R156" s="101">
        <f t="shared" si="145"/>
        <v>2.7664811477767873E-4</v>
      </c>
      <c r="S156" s="129">
        <v>1</v>
      </c>
      <c r="T156" s="101">
        <f t="shared" si="166"/>
        <v>2.7664811477767873E-4</v>
      </c>
      <c r="Z156" s="101">
        <f t="shared" si="167"/>
        <v>17238</v>
      </c>
      <c r="AA156" s="4">
        <f t="shared" si="168"/>
        <v>-9.7046277130466221E-2</v>
      </c>
      <c r="AB156" s="4">
        <f t="shared" si="169"/>
        <v>-7.6584980623240331E-2</v>
      </c>
      <c r="AC156" s="4">
        <f t="shared" si="170"/>
        <v>-1.6632742250683702E-2</v>
      </c>
      <c r="AD156" s="4"/>
      <c r="AE156" s="4">
        <f t="shared" si="171"/>
        <v>3.6644569238218269E-6</v>
      </c>
      <c r="AF156" s="101">
        <f t="shared" si="172"/>
        <v>-1.6632742250683702E-2</v>
      </c>
      <c r="AG156" s="159"/>
      <c r="AH156" s="101">
        <f t="shared" si="173"/>
        <v>-1.8547019378954793E-2</v>
      </c>
      <c r="AI156" s="101">
        <f t="shared" si="174"/>
        <v>0.57704756549922354</v>
      </c>
      <c r="AJ156" s="101">
        <f t="shared" si="175"/>
        <v>-0.85330076302040336</v>
      </c>
      <c r="AK156" s="101">
        <f t="shared" si="176"/>
        <v>0.44019343722562582</v>
      </c>
      <c r="AL156" s="101">
        <f t="shared" si="177"/>
        <v>-0.80537011816282889</v>
      </c>
      <c r="AM156" s="101">
        <f t="shared" si="178"/>
        <v>-0.42596184787580516</v>
      </c>
      <c r="AN156" s="4">
        <f t="shared" si="181"/>
        <v>11.138836034173691</v>
      </c>
      <c r="AO156" s="4">
        <f t="shared" si="181"/>
        <v>11.138836288805813</v>
      </c>
      <c r="AP156" s="4">
        <f t="shared" si="181"/>
        <v>11.138833367228754</v>
      </c>
      <c r="AQ156" s="4">
        <f t="shared" si="181"/>
        <v>11.13886688502429</v>
      </c>
      <c r="AR156" s="4">
        <f t="shared" si="181"/>
        <v>11.138481883068012</v>
      </c>
      <c r="AS156" s="4">
        <f t="shared" si="181"/>
        <v>11.142844014616623</v>
      </c>
      <c r="AT156" s="4">
        <f t="shared" si="181"/>
        <v>11.081378591616296</v>
      </c>
      <c r="AU156" s="4">
        <f t="shared" si="179"/>
        <v>10.534631803394934</v>
      </c>
      <c r="AW156" s="101">
        <v>20800</v>
      </c>
      <c r="AX156" s="101">
        <f t="shared" ref="AX156:AX165" si="183">AB$3+AB$4*AW156+AB$5*AW156^2+AZ156</f>
        <v>-0.10997536776404528</v>
      </c>
      <c r="AY156" s="101">
        <f t="shared" ref="AY156:AY165" si="184">AB$3+AB$4*AW156+AB$5*AW156^2</f>
        <v>-7.8065450851879659E-2</v>
      </c>
      <c r="AZ156" s="101">
        <f t="shared" ref="AZ156:AZ165" si="185">$AB$6*($AB$11/BA156*BB156+$AB$12)</f>
        <v>-3.1909916912165617E-2</v>
      </c>
      <c r="BA156" s="101">
        <f t="shared" ref="BA156:BA165" si="186">1+$AB$7*COS(BC156)</f>
        <v>0.50171674528136112</v>
      </c>
      <c r="BB156" s="101">
        <f t="shared" ref="BB156:BB165" si="187">SIN(BC156+RADIANS($AB$9))</f>
        <v>-0.93622807123922536</v>
      </c>
      <c r="BC156" s="101">
        <f t="shared" ref="BC156:BC165" si="188">2*ATAN(BD156)</f>
        <v>-0.61591552895502533</v>
      </c>
      <c r="BD156" s="101">
        <f t="shared" ref="BD156:BD165" si="189">SQRT((1+$AB$7)/(1-$AB$7))*TAN(BE156/2)</f>
        <v>-0.3180771853548221</v>
      </c>
      <c r="BE156" s="101">
        <f t="shared" ref="BE156:BE165" si="190">$BL156+$AB$7*SIN(BF156)</f>
        <v>11.418209674601243</v>
      </c>
      <c r="BF156" s="101">
        <f t="shared" ref="BF156:BF165" si="191">$BL156+$AB$7*SIN(BG156)</f>
        <v>11.418147887346283</v>
      </c>
      <c r="BG156" s="101">
        <f t="shared" ref="BG156:BG165" si="192">$BL156+$AB$7*SIN(BH156)</f>
        <v>11.418394618860527</v>
      </c>
      <c r="BH156" s="101">
        <f t="shared" ref="BH156:BH165" si="193">$BL156+$AB$7*SIN(BI156)</f>
        <v>11.417408549517498</v>
      </c>
      <c r="BI156" s="101">
        <f t="shared" ref="BI156:BI165" si="194">$BL156+$AB$7*SIN(BJ156)</f>
        <v>11.421336551637149</v>
      </c>
      <c r="BJ156" s="101">
        <f t="shared" ref="BJ156:BJ165" si="195">$BL156+$AB$7*SIN(BK156)</f>
        <v>11.405479286231945</v>
      </c>
      <c r="BK156" s="101">
        <f t="shared" ref="BK156:BK165" si="196">$BL156+$AB$7*SIN(BL156)</f>
        <v>11.46642503173617</v>
      </c>
      <c r="BL156" s="101">
        <f t="shared" ref="BL156:BL165" si="197">RADIANS($AB$9)+$AB$18*(AW156-AB$15)</f>
        <v>10.86144965306802</v>
      </c>
    </row>
    <row r="157" spans="1:64" ht="12.95" customHeight="1">
      <c r="A157" s="186" t="s">
        <v>618</v>
      </c>
      <c r="B157" s="187" t="s">
        <v>97</v>
      </c>
      <c r="C157" s="188">
        <v>57943.66810999997</v>
      </c>
      <c r="D157" s="188">
        <v>2.0000000000000001E-4</v>
      </c>
      <c r="E157" s="101">
        <f t="shared" si="162"/>
        <v>17479.741584431773</v>
      </c>
      <c r="F157" s="189">
        <f t="shared" si="182"/>
        <v>17480</v>
      </c>
      <c r="G157" s="101">
        <f t="shared" si="144"/>
        <v>-9.7310000033758115E-2</v>
      </c>
      <c r="K157" s="101">
        <f t="shared" si="143"/>
        <v>-9.7310000033758115E-2</v>
      </c>
      <c r="O157" s="101">
        <f t="shared" ca="1" si="180"/>
        <v>-9.705631797137397E-2</v>
      </c>
      <c r="P157" s="101">
        <f t="shared" si="164"/>
        <v>-7.8567192557811791E-2</v>
      </c>
      <c r="Q157" s="158">
        <f t="shared" si="165"/>
        <v>42925.16810999997</v>
      </c>
      <c r="R157" s="101">
        <f t="shared" si="145"/>
        <v>3.5129283208038941E-4</v>
      </c>
      <c r="S157" s="129">
        <v>1</v>
      </c>
      <c r="T157" s="101">
        <f t="shared" si="166"/>
        <v>3.5129283208038941E-4</v>
      </c>
      <c r="Z157" s="101">
        <f t="shared" si="167"/>
        <v>17480</v>
      </c>
      <c r="AA157" s="4">
        <f t="shared" si="168"/>
        <v>-9.8147452687266379E-2</v>
      </c>
      <c r="AB157" s="4">
        <f t="shared" si="169"/>
        <v>-7.7729739904303513E-2</v>
      </c>
      <c r="AC157" s="4">
        <f t="shared" si="170"/>
        <v>-1.8742807475946324E-2</v>
      </c>
      <c r="AD157" s="4"/>
      <c r="AE157" s="4">
        <f t="shared" si="171"/>
        <v>7.0132694686803214E-7</v>
      </c>
      <c r="AF157" s="101">
        <f t="shared" si="172"/>
        <v>-1.8742807475946324E-2</v>
      </c>
      <c r="AG157" s="159"/>
      <c r="AH157" s="101">
        <f t="shared" si="173"/>
        <v>-1.9580260129454595E-2</v>
      </c>
      <c r="AI157" s="101">
        <f t="shared" si="174"/>
        <v>0.57061679676886468</v>
      </c>
      <c r="AJ157" s="101">
        <f t="shared" si="175"/>
        <v>-0.86088001938283309</v>
      </c>
      <c r="AK157" s="101">
        <f t="shared" si="176"/>
        <v>0.43392290652789262</v>
      </c>
      <c r="AL157" s="101">
        <f t="shared" si="177"/>
        <v>-0.79065662433302475</v>
      </c>
      <c r="AM157" s="101">
        <f t="shared" si="178"/>
        <v>-0.41729726292159131</v>
      </c>
      <c r="AN157" s="4">
        <f t="shared" si="181"/>
        <v>11.159145247580328</v>
      </c>
      <c r="AO157" s="4">
        <f t="shared" si="181"/>
        <v>11.159145702907333</v>
      </c>
      <c r="AP157" s="4">
        <f t="shared" si="181"/>
        <v>11.159141122495098</v>
      </c>
      <c r="AQ157" s="4">
        <f t="shared" si="181"/>
        <v>11.159187193866421</v>
      </c>
      <c r="AR157" s="4">
        <f t="shared" si="181"/>
        <v>11.158723204683337</v>
      </c>
      <c r="AS157" s="4">
        <f t="shared" si="181"/>
        <v>11.163337999657204</v>
      </c>
      <c r="AT157" s="4">
        <f t="shared" si="181"/>
        <v>11.10947605439117</v>
      </c>
      <c r="AU157" s="4">
        <f t="shared" si="179"/>
        <v>10.55683559890894</v>
      </c>
      <c r="AW157" s="101">
        <v>21000</v>
      </c>
      <c r="AX157" s="101">
        <f t="shared" si="183"/>
        <v>-0.11049978207636911</v>
      </c>
      <c r="AY157" s="101">
        <f t="shared" si="184"/>
        <v>-7.7949873974185152E-2</v>
      </c>
      <c r="AZ157" s="101">
        <f t="shared" si="185"/>
        <v>-3.2549908102183958E-2</v>
      </c>
      <c r="BA157" s="101">
        <f t="shared" si="186"/>
        <v>0.49847985788632376</v>
      </c>
      <c r="BB157" s="101">
        <f t="shared" si="187"/>
        <v>-0.93943451334587247</v>
      </c>
      <c r="BC157" s="101">
        <f t="shared" si="188"/>
        <v>-0.60667674360213664</v>
      </c>
      <c r="BD157" s="101">
        <f t="shared" si="189"/>
        <v>-0.3129978614610196</v>
      </c>
      <c r="BE157" s="101">
        <f t="shared" si="190"/>
        <v>11.432842086882506</v>
      </c>
      <c r="BF157" s="101">
        <f t="shared" si="191"/>
        <v>11.432761234901053</v>
      </c>
      <c r="BG157" s="101">
        <f t="shared" si="192"/>
        <v>11.433073948124227</v>
      </c>
      <c r="BH157" s="101">
        <f t="shared" si="193"/>
        <v>11.431863296642231</v>
      </c>
      <c r="BI157" s="101">
        <f t="shared" si="194"/>
        <v>11.436532981761161</v>
      </c>
      <c r="BJ157" s="101">
        <f t="shared" si="195"/>
        <v>11.418255470235042</v>
      </c>
      <c r="BK157" s="101">
        <f t="shared" si="196"/>
        <v>11.486171308342797</v>
      </c>
      <c r="BL157" s="101">
        <f t="shared" si="197"/>
        <v>10.87979989729447</v>
      </c>
    </row>
    <row r="158" spans="1:64" ht="12.95" customHeight="1">
      <c r="A158" s="89" t="s">
        <v>615</v>
      </c>
      <c r="B158" s="90" t="s">
        <v>97</v>
      </c>
      <c r="C158" s="89">
        <v>57943.669199999997</v>
      </c>
      <c r="D158" s="89">
        <v>1E-4</v>
      </c>
      <c r="E158" s="101">
        <f t="shared" si="162"/>
        <v>17479.744479026122</v>
      </c>
      <c r="F158" s="189">
        <f t="shared" si="182"/>
        <v>17480</v>
      </c>
      <c r="G158" s="101">
        <f t="shared" si="144"/>
        <v>-9.6220000006724149E-2</v>
      </c>
      <c r="K158" s="101">
        <f t="shared" si="143"/>
        <v>-9.6220000006724149E-2</v>
      </c>
      <c r="O158" s="101">
        <f t="shared" ca="1" si="180"/>
        <v>-9.705631797137397E-2</v>
      </c>
      <c r="P158" s="101">
        <f t="shared" si="164"/>
        <v>-7.8567192557811791E-2</v>
      </c>
      <c r="Q158" s="158">
        <f t="shared" si="165"/>
        <v>42925.169199999997</v>
      </c>
      <c r="R158" s="101">
        <f t="shared" si="145"/>
        <v>3.1162161082837566E-4</v>
      </c>
      <c r="S158" s="129">
        <v>1</v>
      </c>
      <c r="T158" s="101">
        <f t="shared" si="166"/>
        <v>3.1162161082837566E-4</v>
      </c>
      <c r="Z158" s="101">
        <f t="shared" si="167"/>
        <v>17480</v>
      </c>
      <c r="AA158" s="4">
        <f t="shared" si="168"/>
        <v>-9.8147452687266379E-2</v>
      </c>
      <c r="AB158" s="4">
        <f t="shared" si="169"/>
        <v>-7.6639739877269547E-2</v>
      </c>
      <c r="AC158" s="4">
        <f t="shared" si="170"/>
        <v>-1.7652807448912358E-2</v>
      </c>
      <c r="AD158" s="4"/>
      <c r="AE158" s="4">
        <f t="shared" si="171"/>
        <v>3.7150738357294269E-6</v>
      </c>
      <c r="AF158" s="101">
        <f t="shared" si="172"/>
        <v>-1.7652807448912358E-2</v>
      </c>
      <c r="AG158" s="159"/>
      <c r="AH158" s="101">
        <f t="shared" si="173"/>
        <v>-1.9580260129454595E-2</v>
      </c>
      <c r="AI158" s="101">
        <f t="shared" si="174"/>
        <v>0.57061679676886468</v>
      </c>
      <c r="AJ158" s="101">
        <f t="shared" si="175"/>
        <v>-0.86088001938283309</v>
      </c>
      <c r="AK158" s="101">
        <f t="shared" si="176"/>
        <v>0.43392290652789262</v>
      </c>
      <c r="AL158" s="101">
        <f t="shared" si="177"/>
        <v>-0.79065662433302475</v>
      </c>
      <c r="AM158" s="101">
        <f t="shared" si="178"/>
        <v>-0.41729726292159131</v>
      </c>
      <c r="AN158" s="4">
        <f t="shared" si="181"/>
        <v>11.159145247580328</v>
      </c>
      <c r="AO158" s="4">
        <f t="shared" si="181"/>
        <v>11.159145702907333</v>
      </c>
      <c r="AP158" s="4">
        <f t="shared" si="181"/>
        <v>11.159141122495098</v>
      </c>
      <c r="AQ158" s="4">
        <f t="shared" si="181"/>
        <v>11.159187193866421</v>
      </c>
      <c r="AR158" s="4">
        <f t="shared" si="181"/>
        <v>11.158723204683337</v>
      </c>
      <c r="AS158" s="4">
        <f t="shared" si="181"/>
        <v>11.163337999657204</v>
      </c>
      <c r="AT158" s="4">
        <f t="shared" si="181"/>
        <v>11.10947605439117</v>
      </c>
      <c r="AU158" s="4">
        <f t="shared" si="179"/>
        <v>10.55683559890894</v>
      </c>
      <c r="AW158" s="101">
        <v>21200</v>
      </c>
      <c r="AX158" s="101">
        <f t="shared" si="183"/>
        <v>-0.11100355218605262</v>
      </c>
      <c r="AY158" s="101">
        <f t="shared" si="184"/>
        <v>-7.782459806538583E-2</v>
      </c>
      <c r="AZ158" s="101">
        <f t="shared" si="185"/>
        <v>-3.3178954120666793E-2</v>
      </c>
      <c r="BA158" s="101">
        <f t="shared" si="186"/>
        <v>0.49532596211860724</v>
      </c>
      <c r="BB158" s="101">
        <f t="shared" si="187"/>
        <v>-0.94252167851103297</v>
      </c>
      <c r="BC158" s="101">
        <f t="shared" si="188"/>
        <v>-0.5975549684844722</v>
      </c>
      <c r="BD158" s="101">
        <f t="shared" si="189"/>
        <v>-0.30799725834221153</v>
      </c>
      <c r="BE158" s="101">
        <f t="shared" si="190"/>
        <v>11.447382078484351</v>
      </c>
      <c r="BF158" s="101">
        <f t="shared" si="191"/>
        <v>11.447278221429062</v>
      </c>
      <c r="BG158" s="101">
        <f t="shared" si="192"/>
        <v>11.447667824520797</v>
      </c>
      <c r="BH158" s="101">
        <f t="shared" si="193"/>
        <v>11.446204672640388</v>
      </c>
      <c r="BI158" s="101">
        <f t="shared" si="194"/>
        <v>11.451676917818846</v>
      </c>
      <c r="BJ158" s="101">
        <f t="shared" si="195"/>
        <v>11.430882582773624</v>
      </c>
      <c r="BK158" s="101">
        <f t="shared" si="196"/>
        <v>11.5057134063465</v>
      </c>
      <c r="BL158" s="101">
        <f t="shared" si="197"/>
        <v>10.898150141520921</v>
      </c>
    </row>
    <row r="159" spans="1:64" ht="12.95" customHeight="1">
      <c r="A159" s="190" t="s">
        <v>621</v>
      </c>
      <c r="B159" s="166"/>
      <c r="C159" s="92">
        <v>58955.859460862914</v>
      </c>
      <c r="D159" s="92">
        <v>2.0000000000000001E-4</v>
      </c>
      <c r="E159" s="101">
        <f t="shared" si="162"/>
        <v>20167.707908517303</v>
      </c>
      <c r="F159" s="189">
        <f t="shared" si="182"/>
        <v>20168</v>
      </c>
      <c r="G159" s="101">
        <f t="shared" si="144"/>
        <v>-0.10999113709112862</v>
      </c>
      <c r="K159" s="101">
        <f t="shared" si="143"/>
        <v>-0.10999113709112862</v>
      </c>
      <c r="O159" s="101">
        <f t="shared" ca="1" si="180"/>
        <v>-0.1078572468147225</v>
      </c>
      <c r="P159" s="101">
        <f t="shared" si="164"/>
        <v>-7.8366923993748228E-2</v>
      </c>
      <c r="Q159" s="158">
        <f t="shared" si="165"/>
        <v>43937.359460862914</v>
      </c>
      <c r="R159" s="101">
        <f t="shared" si="145"/>
        <v>1.0000908540285256E-3</v>
      </c>
      <c r="S159" s="129">
        <v>1</v>
      </c>
      <c r="T159" s="101">
        <f t="shared" si="166"/>
        <v>1.0000908540285256E-3</v>
      </c>
      <c r="Z159" s="101">
        <f t="shared" si="167"/>
        <v>20168</v>
      </c>
      <c r="AA159" s="4">
        <f t="shared" si="168"/>
        <v>-0.10818127225586312</v>
      </c>
      <c r="AB159" s="4">
        <f t="shared" si="169"/>
        <v>-8.0176788829013731E-2</v>
      </c>
      <c r="AC159" s="4">
        <f t="shared" si="170"/>
        <v>-3.1624213097380394E-2</v>
      </c>
      <c r="AD159" s="4"/>
      <c r="AE159" s="4">
        <f t="shared" si="171"/>
        <v>3.2756107219306294E-6</v>
      </c>
      <c r="AF159" s="101">
        <f t="shared" si="172"/>
        <v>-3.1624213097380394E-2</v>
      </c>
      <c r="AG159" s="159"/>
      <c r="AH159" s="101">
        <f t="shared" si="173"/>
        <v>-2.981434826211489E-2</v>
      </c>
      <c r="AI159" s="101">
        <f t="shared" si="174"/>
        <v>0.5125228577688008</v>
      </c>
      <c r="AJ159" s="101">
        <f t="shared" si="175"/>
        <v>-0.92526294979674495</v>
      </c>
      <c r="AK159" s="101">
        <f t="shared" si="176"/>
        <v>0.36745756194252949</v>
      </c>
      <c r="AL159" s="101">
        <f t="shared" si="177"/>
        <v>-0.64592513396246631</v>
      </c>
      <c r="AM159" s="101">
        <f t="shared" si="178"/>
        <v>-0.33468055892735032</v>
      </c>
      <c r="AN159" s="4">
        <f t="shared" si="181"/>
        <v>11.371333770656287</v>
      </c>
      <c r="AO159" s="4">
        <f t="shared" si="181"/>
        <v>11.371311425179877</v>
      </c>
      <c r="AP159" s="4">
        <f t="shared" si="181"/>
        <v>11.371411163519529</v>
      </c>
      <c r="AQ159" s="4">
        <f t="shared" si="181"/>
        <v>11.370965789442881</v>
      </c>
      <c r="AR159" s="4">
        <f t="shared" si="181"/>
        <v>11.372950700215403</v>
      </c>
      <c r="AS159" s="4">
        <f t="shared" si="181"/>
        <v>11.364026059435719</v>
      </c>
      <c r="AT159" s="4">
        <f t="shared" si="181"/>
        <v>11.402690505326296</v>
      </c>
      <c r="AU159" s="4">
        <f t="shared" si="179"/>
        <v>10.803462881312436</v>
      </c>
      <c r="AW159" s="101">
        <v>21400</v>
      </c>
      <c r="AX159" s="101">
        <f t="shared" si="183"/>
        <v>-0.11148678600415571</v>
      </c>
      <c r="AY159" s="101">
        <f t="shared" si="184"/>
        <v>-7.7689623125481666E-2</v>
      </c>
      <c r="AZ159" s="101">
        <f t="shared" si="185"/>
        <v>-3.3797162878674042E-2</v>
      </c>
      <c r="BA159" s="101">
        <f t="shared" si="186"/>
        <v>0.49225241354817006</v>
      </c>
      <c r="BB159" s="101">
        <f t="shared" si="187"/>
        <v>-0.94549356810154106</v>
      </c>
      <c r="BC159" s="101">
        <f t="shared" si="188"/>
        <v>-0.58854637937683951</v>
      </c>
      <c r="BD159" s="101">
        <f t="shared" si="189"/>
        <v>-0.30307247489428735</v>
      </c>
      <c r="BE159" s="101">
        <f t="shared" si="190"/>
        <v>11.461832198137532</v>
      </c>
      <c r="BF159" s="101">
        <f t="shared" si="191"/>
        <v>11.461700913870711</v>
      </c>
      <c r="BG159" s="101">
        <f t="shared" si="192"/>
        <v>11.462179201222932</v>
      </c>
      <c r="BH159" s="101">
        <f t="shared" si="193"/>
        <v>11.460434536999838</v>
      </c>
      <c r="BI159" s="101">
        <f t="shared" si="194"/>
        <v>11.466769700973831</v>
      </c>
      <c r="BJ159" s="101">
        <f t="shared" si="195"/>
        <v>11.443369344077768</v>
      </c>
      <c r="BK159" s="101">
        <f t="shared" si="196"/>
        <v>11.525050924423873</v>
      </c>
      <c r="BL159" s="101">
        <f t="shared" si="197"/>
        <v>10.916500385747371</v>
      </c>
    </row>
    <row r="160" spans="1:64" ht="12.95" customHeight="1">
      <c r="A160" s="186" t="s">
        <v>619</v>
      </c>
      <c r="B160" s="187" t="s">
        <v>97</v>
      </c>
      <c r="C160" s="188">
        <v>59024.393499999998</v>
      </c>
      <c r="D160" s="188" t="s">
        <v>616</v>
      </c>
      <c r="E160" s="101">
        <f t="shared" si="162"/>
        <v>20349.706291626375</v>
      </c>
      <c r="F160" s="189">
        <f t="shared" si="182"/>
        <v>20350</v>
      </c>
      <c r="G160" s="101">
        <f t="shared" si="144"/>
        <v>-0.11060000000725267</v>
      </c>
      <c r="K160" s="101">
        <f t="shared" si="143"/>
        <v>-0.11060000000725267</v>
      </c>
      <c r="O160" s="101">
        <f t="shared" ca="1" si="180"/>
        <v>-0.10858855970515756</v>
      </c>
      <c r="P160" s="101">
        <f t="shared" si="164"/>
        <v>-7.8290036744215113E-2</v>
      </c>
      <c r="Q160" s="158">
        <f t="shared" si="165"/>
        <v>44005.893499999998</v>
      </c>
      <c r="R160" s="101">
        <f t="shared" si="145"/>
        <v>1.0439337260588369E-3</v>
      </c>
      <c r="S160" s="129">
        <v>1</v>
      </c>
      <c r="T160" s="101">
        <f t="shared" si="166"/>
        <v>1.0439337260588369E-3</v>
      </c>
      <c r="Z160" s="101">
        <f t="shared" si="167"/>
        <v>20350</v>
      </c>
      <c r="AA160" s="4">
        <f t="shared" si="168"/>
        <v>-0.10871938212776619</v>
      </c>
      <c r="AB160" s="4">
        <f t="shared" si="169"/>
        <v>-8.0170654623701598E-2</v>
      </c>
      <c r="AC160" s="4">
        <f t="shared" si="170"/>
        <v>-3.2309963263037561E-2</v>
      </c>
      <c r="AD160" s="4"/>
      <c r="AE160" s="4">
        <f t="shared" si="171"/>
        <v>3.5367236086442423E-6</v>
      </c>
      <c r="AF160" s="101">
        <f t="shared" si="172"/>
        <v>-3.2309963263037561E-2</v>
      </c>
      <c r="AG160" s="159"/>
      <c r="AH160" s="101">
        <f t="shared" si="173"/>
        <v>-3.0429345383551076E-2</v>
      </c>
      <c r="AI160" s="101">
        <f t="shared" si="174"/>
        <v>0.50931771443057294</v>
      </c>
      <c r="AJ160" s="101">
        <f t="shared" si="175"/>
        <v>-0.92855537478619643</v>
      </c>
      <c r="AK160" s="101">
        <f t="shared" si="176"/>
        <v>0.36316651642876974</v>
      </c>
      <c r="AL160" s="101">
        <f t="shared" si="177"/>
        <v>-0.63715147628303515</v>
      </c>
      <c r="AM160" s="101">
        <f t="shared" si="178"/>
        <v>-0.32980947707570873</v>
      </c>
      <c r="AN160" s="4">
        <f t="shared" si="181"/>
        <v>11.38493516579509</v>
      </c>
      <c r="AO160" s="4">
        <f t="shared" si="181"/>
        <v>11.38490423005145</v>
      </c>
      <c r="AP160" s="4">
        <f t="shared" si="181"/>
        <v>11.385037718544384</v>
      </c>
      <c r="AQ160" s="4">
        <f t="shared" si="181"/>
        <v>11.384461401434034</v>
      </c>
      <c r="AR160" s="4">
        <f t="shared" si="181"/>
        <v>11.386943799261108</v>
      </c>
      <c r="AS160" s="4">
        <f t="shared" si="181"/>
        <v>11.376141834238817</v>
      </c>
      <c r="AT160" s="4">
        <f t="shared" si="181"/>
        <v>11.421251927209081</v>
      </c>
      <c r="AU160" s="4">
        <f t="shared" si="179"/>
        <v>10.820161603558507</v>
      </c>
      <c r="AW160" s="101">
        <v>21600</v>
      </c>
      <c r="AX160" s="101">
        <f t="shared" si="183"/>
        <v>-0.1119495893321374</v>
      </c>
      <c r="AY160" s="101">
        <f t="shared" si="184"/>
        <v>-7.7544949154472659E-2</v>
      </c>
      <c r="AZ160" s="101">
        <f t="shared" si="185"/>
        <v>-3.4404640177664744E-2</v>
      </c>
      <c r="BA160" s="101">
        <f t="shared" si="186"/>
        <v>0.48925668307959225</v>
      </c>
      <c r="BB160" s="101">
        <f t="shared" si="187"/>
        <v>-0.94835399553296873</v>
      </c>
      <c r="BC160" s="101">
        <f t="shared" si="188"/>
        <v>-0.57964729723424802</v>
      </c>
      <c r="BD160" s="101">
        <f t="shared" si="189"/>
        <v>-0.29822074116669017</v>
      </c>
      <c r="BE160" s="101">
        <f t="shared" si="190"/>
        <v>11.476194929333408</v>
      </c>
      <c r="BF160" s="101">
        <f t="shared" si="191"/>
        <v>11.476031299084338</v>
      </c>
      <c r="BG160" s="101">
        <f t="shared" si="192"/>
        <v>11.476610929271873</v>
      </c>
      <c r="BH160" s="101">
        <f t="shared" si="193"/>
        <v>11.474554784173462</v>
      </c>
      <c r="BI160" s="101">
        <f t="shared" si="194"/>
        <v>11.481812413192792</v>
      </c>
      <c r="BJ160" s="101">
        <f t="shared" si="195"/>
        <v>11.455724340063473</v>
      </c>
      <c r="BK160" s="101">
        <f t="shared" si="196"/>
        <v>11.54418353013808</v>
      </c>
      <c r="BL160" s="101">
        <f t="shared" si="197"/>
        <v>10.934850629973823</v>
      </c>
    </row>
    <row r="161" spans="1:64" ht="12.95" customHeight="1">
      <c r="A161" s="186" t="s">
        <v>619</v>
      </c>
      <c r="B161" s="187" t="s">
        <v>100</v>
      </c>
      <c r="C161" s="188">
        <v>59037.387600000002</v>
      </c>
      <c r="D161" s="188" t="s">
        <v>616</v>
      </c>
      <c r="E161" s="101">
        <f t="shared" si="162"/>
        <v>20384.213307698021</v>
      </c>
      <c r="F161" s="189">
        <f t="shared" si="182"/>
        <v>20384.5</v>
      </c>
      <c r="G161" s="101">
        <f t="shared" si="144"/>
        <v>-0.10795800000050804</v>
      </c>
      <c r="K161" s="101">
        <f t="shared" si="143"/>
        <v>-0.10795800000050804</v>
      </c>
      <c r="O161" s="101">
        <f t="shared" ca="1" si="180"/>
        <v>-0.10872718769812464</v>
      </c>
      <c r="P161" s="101">
        <f t="shared" si="164"/>
        <v>-7.8274556407296011E-2</v>
      </c>
      <c r="Q161" s="158">
        <f t="shared" si="165"/>
        <v>44018.887600000002</v>
      </c>
      <c r="R161" s="101">
        <f t="shared" si="145"/>
        <v>8.8110682355140003E-4</v>
      </c>
      <c r="S161" s="129">
        <v>1</v>
      </c>
      <c r="T161" s="101">
        <f t="shared" si="166"/>
        <v>8.8110682355140003E-4</v>
      </c>
      <c r="Z161" s="101">
        <f t="shared" si="167"/>
        <v>20384.5</v>
      </c>
      <c r="AA161" s="4">
        <f t="shared" si="168"/>
        <v>-0.10881942228534003</v>
      </c>
      <c r="AB161" s="4">
        <f t="shared" si="169"/>
        <v>-7.741313412246402E-2</v>
      </c>
      <c r="AC161" s="4">
        <f t="shared" si="170"/>
        <v>-2.9683443593212025E-2</v>
      </c>
      <c r="AD161" s="4"/>
      <c r="AE161" s="4">
        <f t="shared" si="171"/>
        <v>7.4204835280516941E-7</v>
      </c>
      <c r="AF161" s="101">
        <f t="shared" si="172"/>
        <v>-2.9683443593212025E-2</v>
      </c>
      <c r="AG161" s="159"/>
      <c r="AH161" s="101">
        <f t="shared" si="173"/>
        <v>-3.054486587804402E-2</v>
      </c>
      <c r="AI161" s="101">
        <f t="shared" si="174"/>
        <v>0.50871885023400076</v>
      </c>
      <c r="AJ161" s="101">
        <f t="shared" si="175"/>
        <v>-0.92916689431721167</v>
      </c>
      <c r="AK161" s="101">
        <f t="shared" si="176"/>
        <v>0.36235597954393206</v>
      </c>
      <c r="AL161" s="101">
        <f t="shared" si="177"/>
        <v>-0.63550062723593004</v>
      </c>
      <c r="AM161" s="101">
        <f t="shared" si="178"/>
        <v>-0.32889451645921625</v>
      </c>
      <c r="AN161" s="4">
        <f t="shared" ref="AN161:AT170" si="198">$AU161+$AB$7*SIN(AO161)</f>
        <v>11.387503940139851</v>
      </c>
      <c r="AO161" s="4">
        <f t="shared" si="198"/>
        <v>11.387471149818865</v>
      </c>
      <c r="AP161" s="4">
        <f t="shared" si="198"/>
        <v>11.387611760521676</v>
      </c>
      <c r="AQ161" s="4">
        <f t="shared" si="198"/>
        <v>11.387008459251533</v>
      </c>
      <c r="AR161" s="4">
        <f t="shared" si="198"/>
        <v>11.389590786946696</v>
      </c>
      <c r="AS161" s="4">
        <f t="shared" si="198"/>
        <v>11.378421657309891</v>
      </c>
      <c r="AT161" s="4">
        <f t="shared" si="198"/>
        <v>11.424751556215714</v>
      </c>
      <c r="AU161" s="4">
        <f t="shared" si="179"/>
        <v>10.823327020687568</v>
      </c>
      <c r="AW161" s="101">
        <v>21800</v>
      </c>
      <c r="AX161" s="101">
        <f t="shared" si="183"/>
        <v>-0.11239206582932398</v>
      </c>
      <c r="AY161" s="101">
        <f t="shared" si="184"/>
        <v>-7.7390576152358781E-2</v>
      </c>
      <c r="AZ161" s="101">
        <f t="shared" si="185"/>
        <v>-3.500148967696521E-2</v>
      </c>
      <c r="BA161" s="101">
        <f t="shared" si="186"/>
        <v>0.48633635121954955</v>
      </c>
      <c r="BB161" s="101">
        <f t="shared" si="187"/>
        <v>-0.95110659620590932</v>
      </c>
      <c r="BC161" s="101">
        <f t="shared" si="188"/>
        <v>-0.57085418112276209</v>
      </c>
      <c r="BD161" s="101">
        <f t="shared" si="189"/>
        <v>-0.29343941074555274</v>
      </c>
      <c r="BE161" s="101">
        <f t="shared" si="190"/>
        <v>11.490472692570279</v>
      </c>
      <c r="BF161" s="101">
        <f t="shared" si="191"/>
        <v>11.490271290244293</v>
      </c>
      <c r="BG161" s="101">
        <f t="shared" si="192"/>
        <v>11.490965755521646</v>
      </c>
      <c r="BH161" s="101">
        <f t="shared" si="193"/>
        <v>11.488567349380778</v>
      </c>
      <c r="BI161" s="101">
        <f t="shared" si="194"/>
        <v>11.496805893757246</v>
      </c>
      <c r="BJ161" s="101">
        <f t="shared" si="195"/>
        <v>11.467956013050857</v>
      </c>
      <c r="BK161" s="101">
        <f t="shared" si="196"/>
        <v>11.56311096005078</v>
      </c>
      <c r="BL161" s="101">
        <f t="shared" si="197"/>
        <v>10.953200874200274</v>
      </c>
    </row>
    <row r="162" spans="1:64" ht="12.95" customHeight="1">
      <c r="A162" s="95" t="s">
        <v>623</v>
      </c>
      <c r="B162" s="96" t="s">
        <v>97</v>
      </c>
      <c r="C162" s="209">
        <v>59269.535999999847</v>
      </c>
      <c r="D162" s="95">
        <v>1E-3</v>
      </c>
      <c r="E162" s="101">
        <f t="shared" si="162"/>
        <v>21000.704528313498</v>
      </c>
      <c r="F162" s="189">
        <f t="shared" si="182"/>
        <v>21001</v>
      </c>
      <c r="G162" s="101">
        <f t="shared" si="144"/>
        <v>-0.11126400015928084</v>
      </c>
      <c r="K162" s="101">
        <f t="shared" si="143"/>
        <v>-0.11126400015928084</v>
      </c>
      <c r="O162" s="101">
        <f t="shared" ca="1" si="180"/>
        <v>-0.11120440965940603</v>
      </c>
      <c r="P162" s="101">
        <f t="shared" si="164"/>
        <v>-7.7949271720981039E-2</v>
      </c>
      <c r="Q162" s="158">
        <f t="shared" si="165"/>
        <v>44251.035999999847</v>
      </c>
      <c r="R162" s="101">
        <f t="shared" si="145"/>
        <v>1.1098711309176616E-3</v>
      </c>
      <c r="S162" s="129">
        <v>1</v>
      </c>
      <c r="T162" s="101">
        <f t="shared" si="166"/>
        <v>1.1098711309176616E-3</v>
      </c>
      <c r="Z162" s="101">
        <f t="shared" si="167"/>
        <v>21001</v>
      </c>
      <c r="AA162" s="4">
        <f t="shared" si="168"/>
        <v>-0.11050235218857854</v>
      </c>
      <c r="AB162" s="4">
        <f t="shared" si="169"/>
        <v>-7.871091969168334E-2</v>
      </c>
      <c r="AC162" s="4">
        <f t="shared" si="170"/>
        <v>-3.3314728438299801E-2</v>
      </c>
      <c r="AD162" s="4"/>
      <c r="AE162" s="4">
        <f t="shared" si="171"/>
        <v>5.801076312749324E-7</v>
      </c>
      <c r="AF162" s="101">
        <f t="shared" si="172"/>
        <v>-3.3314728438299801E-2</v>
      </c>
      <c r="AG162" s="159"/>
      <c r="AH162" s="101">
        <f t="shared" si="173"/>
        <v>-3.2553080467597494E-2</v>
      </c>
      <c r="AI162" s="101">
        <f t="shared" si="174"/>
        <v>0.49846388421887633</v>
      </c>
      <c r="AJ162" s="101">
        <f t="shared" si="175"/>
        <v>-0.93945024245799846</v>
      </c>
      <c r="AK162" s="101">
        <f t="shared" si="176"/>
        <v>0.34802377590306666</v>
      </c>
      <c r="AL162" s="101">
        <f t="shared" si="177"/>
        <v>-0.60663084691255809</v>
      </c>
      <c r="AM162" s="101">
        <f t="shared" si="178"/>
        <v>-0.31297266510153665</v>
      </c>
      <c r="AN162" s="4">
        <f t="shared" si="198"/>
        <v>11.432915014585333</v>
      </c>
      <c r="AO162" s="4">
        <f t="shared" si="198"/>
        <v>11.432834057774455</v>
      </c>
      <c r="AP162" s="4">
        <f t="shared" si="198"/>
        <v>11.433147127567384</v>
      </c>
      <c r="AQ162" s="4">
        <f t="shared" si="198"/>
        <v>11.431935283996284</v>
      </c>
      <c r="AR162" s="4">
        <f t="shared" si="198"/>
        <v>11.436608830790929</v>
      </c>
      <c r="AS162" s="4">
        <f t="shared" si="198"/>
        <v>11.418318969292924</v>
      </c>
      <c r="AT162" s="4">
        <f t="shared" si="198"/>
        <v>11.486269527090117</v>
      </c>
      <c r="AU162" s="4">
        <f t="shared" si="179"/>
        <v>10.879891648515603</v>
      </c>
      <c r="AW162" s="101">
        <v>22000</v>
      </c>
      <c r="AX162" s="101">
        <f t="shared" si="183"/>
        <v>-0.11281431697603997</v>
      </c>
      <c r="AY162" s="101">
        <f t="shared" si="184"/>
        <v>-7.7226504119140088E-2</v>
      </c>
      <c r="AZ162" s="101">
        <f t="shared" si="185"/>
        <v>-3.5587812856899888E-2</v>
      </c>
      <c r="BA162" s="101">
        <f t="shared" si="186"/>
        <v>0.48348910271979695</v>
      </c>
      <c r="BB162" s="101">
        <f t="shared" si="187"/>
        <v>-0.95375483679416562</v>
      </c>
      <c r="BC162" s="101">
        <f t="shared" si="188"/>
        <v>-0.56216362170620615</v>
      </c>
      <c r="BD162" s="101">
        <f t="shared" si="189"/>
        <v>-0.28872595374583448</v>
      </c>
      <c r="BE162" s="101">
        <f t="shared" si="190"/>
        <v>11.504667847252053</v>
      </c>
      <c r="BF162" s="101">
        <f t="shared" si="191"/>
        <v>11.504422733170937</v>
      </c>
      <c r="BG162" s="101">
        <f t="shared" si="192"/>
        <v>11.505246320731812</v>
      </c>
      <c r="BH162" s="101">
        <f t="shared" si="193"/>
        <v>11.50247421343345</v>
      </c>
      <c r="BI162" s="101">
        <f t="shared" si="194"/>
        <v>11.511750755352088</v>
      </c>
      <c r="BJ162" s="101">
        <f t="shared" si="195"/>
        <v>11.480072653143335</v>
      </c>
      <c r="BK162" s="101">
        <f t="shared" si="196"/>
        <v>11.581833019810851</v>
      </c>
      <c r="BL162" s="101">
        <f t="shared" si="197"/>
        <v>10.971551118426724</v>
      </c>
    </row>
    <row r="163" spans="1:64" ht="12.95" customHeight="1">
      <c r="A163" s="95" t="s">
        <v>624</v>
      </c>
      <c r="B163" s="96" t="s">
        <v>97</v>
      </c>
      <c r="C163" s="209">
        <v>59328.465600000003</v>
      </c>
      <c r="D163" s="95">
        <v>6.9999999999999999E-4</v>
      </c>
      <c r="E163" s="101">
        <f t="shared" si="162"/>
        <v>21157.197448508086</v>
      </c>
      <c r="F163" s="189">
        <f t="shared" si="182"/>
        <v>21157.5</v>
      </c>
      <c r="G163" s="101">
        <f t="shared" si="144"/>
        <v>-0.11392999999952735</v>
      </c>
      <c r="K163" s="101">
        <f t="shared" si="143"/>
        <v>-0.11392999999952735</v>
      </c>
      <c r="O163" s="101">
        <f t="shared" ca="1" si="180"/>
        <v>-0.11183325838112629</v>
      </c>
      <c r="P163" s="101">
        <f t="shared" si="164"/>
        <v>-7.7852030732123934E-2</v>
      </c>
      <c r="Q163" s="158">
        <f t="shared" si="165"/>
        <v>44309.965600000003</v>
      </c>
      <c r="R163" s="101">
        <f t="shared" si="145"/>
        <v>1.3016198664597056E-3</v>
      </c>
      <c r="S163" s="129">
        <v>1</v>
      </c>
      <c r="T163" s="101">
        <f t="shared" si="166"/>
        <v>1.3016198664597056E-3</v>
      </c>
      <c r="Z163" s="101">
        <f t="shared" si="167"/>
        <v>21157.5</v>
      </c>
      <c r="AA163" s="4">
        <f t="shared" si="168"/>
        <v>-0.11089822296535565</v>
      </c>
      <c r="AB163" s="4">
        <f t="shared" si="169"/>
        <v>-8.088380776629564E-2</v>
      </c>
      <c r="AC163" s="4">
        <f t="shared" si="170"/>
        <v>-3.607796926740342E-2</v>
      </c>
      <c r="AD163" s="4"/>
      <c r="AE163" s="4">
        <f t="shared" si="171"/>
        <v>9.1916719849309896E-6</v>
      </c>
      <c r="AF163" s="101">
        <f t="shared" si="172"/>
        <v>-3.607796926740342E-2</v>
      </c>
      <c r="AG163" s="159"/>
      <c r="AH163" s="101">
        <f t="shared" si="173"/>
        <v>-3.3046192233231721E-2</v>
      </c>
      <c r="AI163" s="101">
        <f t="shared" si="174"/>
        <v>0.49598935452359716</v>
      </c>
      <c r="AJ163" s="101">
        <f t="shared" si="175"/>
        <v>-0.94187543364342863</v>
      </c>
      <c r="AK163" s="101">
        <f t="shared" si="176"/>
        <v>0.34443038958997851</v>
      </c>
      <c r="AL163" s="101">
        <f t="shared" si="177"/>
        <v>-0.59948374812934913</v>
      </c>
      <c r="AM163" s="101">
        <f t="shared" si="178"/>
        <v>-0.30905344645843258</v>
      </c>
      <c r="AN163" s="4">
        <f t="shared" si="198"/>
        <v>11.444299935212594</v>
      </c>
      <c r="AO163" s="4">
        <f t="shared" si="198"/>
        <v>11.444201320200197</v>
      </c>
      <c r="AP163" s="4">
        <f t="shared" si="198"/>
        <v>11.444573627029975</v>
      </c>
      <c r="AQ163" s="4">
        <f t="shared" si="198"/>
        <v>11.443166523997672</v>
      </c>
      <c r="AR163" s="4">
        <f t="shared" si="198"/>
        <v>11.448463152791625</v>
      </c>
      <c r="AS163" s="4">
        <f t="shared" si="198"/>
        <v>11.428211357740155</v>
      </c>
      <c r="AT163" s="4">
        <f t="shared" si="198"/>
        <v>11.501577815575221</v>
      </c>
      <c r="AU163" s="4">
        <f t="shared" si="179"/>
        <v>10.8942507146228</v>
      </c>
      <c r="AW163" s="101">
        <v>22200</v>
      </c>
      <c r="AX163" s="101">
        <f t="shared" si="183"/>
        <v>-0.11321644203352108</v>
      </c>
      <c r="AY163" s="101">
        <f t="shared" si="184"/>
        <v>-7.7052733054816525E-2</v>
      </c>
      <c r="AZ163" s="101">
        <f t="shared" si="185"/>
        <v>-3.6163708978704544E-2</v>
      </c>
      <c r="BA163" s="101">
        <f t="shared" si="186"/>
        <v>0.48071272156533573</v>
      </c>
      <c r="BB163" s="101">
        <f t="shared" si="187"/>
        <v>-0.95630202393870734</v>
      </c>
      <c r="BC163" s="101">
        <f t="shared" si="188"/>
        <v>-0.55357233524539484</v>
      </c>
      <c r="BD163" s="101">
        <f t="shared" si="189"/>
        <v>-0.28407795035964345</v>
      </c>
      <c r="BE163" s="101">
        <f t="shared" si="190"/>
        <v>11.518782693262118</v>
      </c>
      <c r="BF163" s="101">
        <f t="shared" si="191"/>
        <v>11.518487412566904</v>
      </c>
      <c r="BG163" s="101">
        <f t="shared" si="192"/>
        <v>11.519455157849567</v>
      </c>
      <c r="BH163" s="101">
        <f t="shared" si="193"/>
        <v>11.516277406640219</v>
      </c>
      <c r="BI163" s="101">
        <f t="shared" si="194"/>
        <v>11.526647399704423</v>
      </c>
      <c r="BJ163" s="101">
        <f t="shared" si="195"/>
        <v>11.492082390259634</v>
      </c>
      <c r="BK163" s="101">
        <f t="shared" si="196"/>
        <v>11.600349584219815</v>
      </c>
      <c r="BL163" s="101">
        <f t="shared" si="197"/>
        <v>10.989901362653175</v>
      </c>
    </row>
    <row r="164" spans="1:64" ht="12.95" customHeight="1">
      <c r="A164" s="95" t="s">
        <v>625</v>
      </c>
      <c r="B164" s="96" t="s">
        <v>97</v>
      </c>
      <c r="C164" s="209">
        <v>59419.406000000003</v>
      </c>
      <c r="D164" s="95">
        <v>3.0000000000000001E-3</v>
      </c>
      <c r="E164" s="101">
        <f t="shared" si="162"/>
        <v>21398.697963692757</v>
      </c>
      <c r="F164" s="189">
        <f t="shared" si="182"/>
        <v>21399</v>
      </c>
      <c r="G164" s="101">
        <f t="shared" si="144"/>
        <v>-0.11373599999933504</v>
      </c>
      <c r="K164" s="101">
        <f t="shared" si="143"/>
        <v>-0.11373599999933504</v>
      </c>
      <c r="O164" s="101">
        <f t="shared" ca="1" si="180"/>
        <v>-0.11280365433189589</v>
      </c>
      <c r="P164" s="101">
        <f t="shared" si="164"/>
        <v>-7.7690322126521077E-2</v>
      </c>
      <c r="Q164" s="158">
        <f t="shared" si="165"/>
        <v>44400.906000000003</v>
      </c>
      <c r="R164" s="101">
        <f t="shared" si="145"/>
        <v>1.2992908933106698E-3</v>
      </c>
      <c r="S164" s="129">
        <v>1</v>
      </c>
      <c r="T164" s="101">
        <f t="shared" si="166"/>
        <v>1.2992908933106698E-3</v>
      </c>
      <c r="Z164" s="101">
        <f t="shared" si="167"/>
        <v>21399</v>
      </c>
      <c r="AA164" s="4">
        <f t="shared" si="168"/>
        <v>-0.11148442074319057</v>
      </c>
      <c r="AB164" s="4">
        <f t="shared" si="169"/>
        <v>-7.9941901382665548E-2</v>
      </c>
      <c r="AC164" s="4">
        <f t="shared" si="170"/>
        <v>-3.6045677872813958E-2</v>
      </c>
      <c r="AD164" s="4"/>
      <c r="AE164" s="4">
        <f t="shared" si="171"/>
        <v>5.0696091467000859E-6</v>
      </c>
      <c r="AF164" s="101">
        <f t="shared" si="172"/>
        <v>-3.6045677872813958E-2</v>
      </c>
      <c r="AG164" s="159"/>
      <c r="AH164" s="101">
        <f t="shared" si="173"/>
        <v>-3.3794098616669495E-2</v>
      </c>
      <c r="AI164" s="101">
        <f t="shared" si="174"/>
        <v>0.49226758565744233</v>
      </c>
      <c r="AJ164" s="101">
        <f t="shared" si="175"/>
        <v>-0.94547898901789029</v>
      </c>
      <c r="AK164" s="101">
        <f t="shared" si="176"/>
        <v>0.33892007826701848</v>
      </c>
      <c r="AL164" s="101">
        <f t="shared" si="177"/>
        <v>-0.58859114691653935</v>
      </c>
      <c r="AM164" s="101">
        <f t="shared" si="178"/>
        <v>-0.30309691484467371</v>
      </c>
      <c r="AN164" s="4">
        <f t="shared" si="198"/>
        <v>11.461760166961053</v>
      </c>
      <c r="AO164" s="4">
        <f t="shared" si="198"/>
        <v>11.461629031646719</v>
      </c>
      <c r="AP164" s="4">
        <f t="shared" si="198"/>
        <v>11.462106844798285</v>
      </c>
      <c r="AQ164" s="4">
        <f t="shared" si="198"/>
        <v>11.460363661945522</v>
      </c>
      <c r="AR164" s="4">
        <f t="shared" si="198"/>
        <v>11.466694362407544</v>
      </c>
      <c r="AS164" s="4">
        <f t="shared" si="198"/>
        <v>11.443307245134038</v>
      </c>
      <c r="AT164" s="4">
        <f t="shared" si="198"/>
        <v>11.524954746304624</v>
      </c>
      <c r="AU164" s="4">
        <f t="shared" si="179"/>
        <v>10.916408634526238</v>
      </c>
      <c r="AW164" s="101">
        <v>22400</v>
      </c>
      <c r="AX164" s="101">
        <f t="shared" si="183"/>
        <v>-0.11359853800180193</v>
      </c>
      <c r="AY164" s="101">
        <f t="shared" si="184"/>
        <v>-7.6869262959388118E-2</v>
      </c>
      <c r="AZ164" s="101">
        <f t="shared" si="185"/>
        <v>-3.6729275042413814E-2</v>
      </c>
      <c r="BA164" s="101">
        <f t="shared" si="186"/>
        <v>0.4780050862794567</v>
      </c>
      <c r="BB164" s="101">
        <f t="shared" si="187"/>
        <v>-0.95875131239696187</v>
      </c>
      <c r="BC164" s="101">
        <f t="shared" si="188"/>
        <v>-0.54507715806849877</v>
      </c>
      <c r="BD164" s="101">
        <f t="shared" si="189"/>
        <v>-0.27949308491211339</v>
      </c>
      <c r="BE164" s="101">
        <f t="shared" si="190"/>
        <v>11.532819472236797</v>
      </c>
      <c r="BF164" s="101">
        <f t="shared" si="191"/>
        <v>11.532467058134067</v>
      </c>
      <c r="BG164" s="101">
        <f t="shared" si="192"/>
        <v>11.533594690515923</v>
      </c>
      <c r="BH164" s="101">
        <f t="shared" si="193"/>
        <v>11.529979011845919</v>
      </c>
      <c r="BI164" s="101">
        <f t="shared" si="194"/>
        <v>11.541496032752383</v>
      </c>
      <c r="BJ164" s="101">
        <f t="shared" si="195"/>
        <v>11.503993186808975</v>
      </c>
      <c r="BK164" s="101">
        <f t="shared" si="196"/>
        <v>11.618660597274005</v>
      </c>
      <c r="BL164" s="101">
        <f t="shared" si="197"/>
        <v>11.008251606879625</v>
      </c>
    </row>
    <row r="165" spans="1:64" ht="12.95" customHeight="1">
      <c r="A165" s="190" t="s">
        <v>620</v>
      </c>
      <c r="B165" s="166"/>
      <c r="C165" s="91">
        <v>59605.993000000002</v>
      </c>
      <c r="D165" s="92">
        <v>1E-4</v>
      </c>
      <c r="E165" s="101">
        <f t="shared" si="162"/>
        <v>21894.196736809674</v>
      </c>
      <c r="F165" s="189">
        <f t="shared" si="182"/>
        <v>21894.5</v>
      </c>
      <c r="G165" s="101">
        <f t="shared" si="144"/>
        <v>-0.11419800000294344</v>
      </c>
      <c r="K165" s="101">
        <f t="shared" si="143"/>
        <v>-0.11419800000294344</v>
      </c>
      <c r="O165" s="101">
        <f t="shared" ca="1" si="180"/>
        <v>-0.1147946737671188</v>
      </c>
      <c r="P165" s="101">
        <f t="shared" si="164"/>
        <v>-7.7314260828104928E-2</v>
      </c>
      <c r="Q165" s="158">
        <f t="shared" si="165"/>
        <v>44587.493000000002</v>
      </c>
      <c r="R165" s="101">
        <f t="shared" si="145"/>
        <v>1.3604102155175175E-3</v>
      </c>
      <c r="S165" s="129">
        <v>1</v>
      </c>
      <c r="T165" s="101">
        <f t="shared" si="166"/>
        <v>1.3604102155175175E-3</v>
      </c>
      <c r="Z165" s="101">
        <f t="shared" si="167"/>
        <v>21894.5</v>
      </c>
      <c r="AA165" s="4">
        <f t="shared" si="168"/>
        <v>-0.11259409389326289</v>
      </c>
      <c r="AB165" s="4">
        <f t="shared" si="169"/>
        <v>-7.8918166937785486E-2</v>
      </c>
      <c r="AC165" s="4">
        <f t="shared" si="170"/>
        <v>-3.6883739174838517E-2</v>
      </c>
      <c r="AD165" s="4"/>
      <c r="AE165" s="4">
        <f t="shared" si="171"/>
        <v>2.5725148086706238E-6</v>
      </c>
      <c r="AF165" s="101">
        <f t="shared" si="172"/>
        <v>-3.6883739174838517E-2</v>
      </c>
      <c r="AG165" s="159"/>
      <c r="AH165" s="101">
        <f t="shared" si="173"/>
        <v>-3.5279833065157959E-2</v>
      </c>
      <c r="AI165" s="101">
        <f t="shared" si="174"/>
        <v>0.48498205633075242</v>
      </c>
      <c r="AJ165" s="101">
        <f t="shared" si="175"/>
        <v>-0.95237068952928916</v>
      </c>
      <c r="AK165" s="101">
        <f t="shared" si="176"/>
        <v>0.32774310324603989</v>
      </c>
      <c r="AL165" s="101">
        <f t="shared" si="177"/>
        <v>-0.56673531472017624</v>
      </c>
      <c r="AM165" s="101">
        <f t="shared" si="178"/>
        <v>-0.29120399431658217</v>
      </c>
      <c r="AN165" s="4">
        <f t="shared" si="198"/>
        <v>11.497190055935651</v>
      </c>
      <c r="AO165" s="4">
        <f t="shared" si="198"/>
        <v>11.49696877154995</v>
      </c>
      <c r="AP165" s="4">
        <f t="shared" si="198"/>
        <v>11.497722419659901</v>
      </c>
      <c r="AQ165" s="4">
        <f t="shared" si="198"/>
        <v>11.49515139232604</v>
      </c>
      <c r="AR165" s="4">
        <f t="shared" si="198"/>
        <v>11.503873370524719</v>
      </c>
      <c r="AS165" s="4">
        <f t="shared" si="198"/>
        <v>11.473694959984671</v>
      </c>
      <c r="AT165" s="4">
        <f t="shared" si="198"/>
        <v>11.571982736175034</v>
      </c>
      <c r="AU165" s="4">
        <f t="shared" si="179"/>
        <v>10.96187136459727</v>
      </c>
      <c r="AW165" s="101">
        <v>22600</v>
      </c>
      <c r="AX165" s="101">
        <f t="shared" si="183"/>
        <v>-0.11396069957681013</v>
      </c>
      <c r="AY165" s="101">
        <f t="shared" si="184"/>
        <v>-7.6676093832854869E-2</v>
      </c>
      <c r="AZ165" s="101">
        <f t="shared" si="185"/>
        <v>-3.7284605743955264E-2</v>
      </c>
      <c r="BA165" s="101">
        <f t="shared" si="186"/>
        <v>0.47536416551933425</v>
      </c>
      <c r="BB165" s="101">
        <f t="shared" si="187"/>
        <v>-0.96110571269295608</v>
      </c>
      <c r="BC165" s="101">
        <f t="shared" si="188"/>
        <v>-0.53667504147315392</v>
      </c>
      <c r="BD165" s="101">
        <f t="shared" si="189"/>
        <v>-0.27496914038008219</v>
      </c>
      <c r="BE165" s="101">
        <f t="shared" si="190"/>
        <v>11.546780368563818</v>
      </c>
      <c r="BF165" s="101">
        <f t="shared" si="191"/>
        <v>11.546363350546315</v>
      </c>
      <c r="BG165" s="101">
        <f t="shared" si="192"/>
        <v>11.54766723182501</v>
      </c>
      <c r="BH165" s="101">
        <f t="shared" si="193"/>
        <v>11.543581166657948</v>
      </c>
      <c r="BI165" s="101">
        <f t="shared" si="194"/>
        <v>11.556296679328938</v>
      </c>
      <c r="BJ165" s="101">
        <f t="shared" si="195"/>
        <v>11.515812830998042</v>
      </c>
      <c r="BK165" s="101">
        <f t="shared" si="196"/>
        <v>11.63676607218342</v>
      </c>
      <c r="BL165" s="101">
        <f t="shared" si="197"/>
        <v>11.026601851106076</v>
      </c>
    </row>
    <row r="166" spans="1:64" ht="12.95" customHeight="1">
      <c r="A166" s="193" t="s">
        <v>627</v>
      </c>
      <c r="B166" s="193" t="s">
        <v>100</v>
      </c>
      <c r="C166" s="206">
        <v>59605.993000000002</v>
      </c>
      <c r="D166" s="206">
        <v>1E-4</v>
      </c>
      <c r="E166" s="101">
        <f t="shared" si="162"/>
        <v>21894.196736809674</v>
      </c>
      <c r="F166" s="192">
        <f t="shared" si="182"/>
        <v>21894.5</v>
      </c>
      <c r="G166" s="101">
        <f t="shared" si="144"/>
        <v>-0.11419800000294344</v>
      </c>
      <c r="K166" s="101">
        <f t="shared" si="143"/>
        <v>-0.11419800000294344</v>
      </c>
      <c r="O166" s="101">
        <f t="shared" ca="1" si="180"/>
        <v>-0.1147946737671188</v>
      </c>
      <c r="P166" s="101">
        <f t="shared" si="164"/>
        <v>-7.7314260828104928E-2</v>
      </c>
      <c r="Q166" s="158">
        <f t="shared" si="165"/>
        <v>44587.493000000002</v>
      </c>
      <c r="R166" s="101">
        <f t="shared" si="145"/>
        <v>1.3604102155175175E-3</v>
      </c>
      <c r="S166" s="129">
        <v>1</v>
      </c>
      <c r="T166" s="101">
        <f t="shared" si="166"/>
        <v>1.3604102155175175E-3</v>
      </c>
      <c r="Z166" s="101">
        <f t="shared" si="167"/>
        <v>21894.5</v>
      </c>
      <c r="AA166" s="4">
        <f t="shared" si="168"/>
        <v>-0.11259409389326289</v>
      </c>
      <c r="AB166" s="4">
        <f t="shared" si="169"/>
        <v>-7.8918166937785486E-2</v>
      </c>
      <c r="AC166" s="4">
        <f t="shared" si="170"/>
        <v>-3.6883739174838517E-2</v>
      </c>
      <c r="AD166" s="4"/>
      <c r="AE166" s="4">
        <f t="shared" si="171"/>
        <v>2.5725148086706238E-6</v>
      </c>
      <c r="AF166" s="101">
        <f t="shared" si="172"/>
        <v>-3.6883739174838517E-2</v>
      </c>
      <c r="AG166" s="159"/>
      <c r="AH166" s="101">
        <f t="shared" si="173"/>
        <v>-3.5279833065157959E-2</v>
      </c>
      <c r="AI166" s="101">
        <f t="shared" si="174"/>
        <v>0.48498205633075242</v>
      </c>
      <c r="AJ166" s="101">
        <f t="shared" si="175"/>
        <v>-0.95237068952928916</v>
      </c>
      <c r="AK166" s="101">
        <f t="shared" si="176"/>
        <v>0.32774310324603989</v>
      </c>
      <c r="AL166" s="101">
        <f t="shared" si="177"/>
        <v>-0.56673531472017624</v>
      </c>
      <c r="AM166" s="101">
        <f t="shared" si="178"/>
        <v>-0.29120399431658217</v>
      </c>
      <c r="AN166" s="4">
        <f t="shared" si="198"/>
        <v>11.497190055935651</v>
      </c>
      <c r="AO166" s="4">
        <f t="shared" si="198"/>
        <v>11.49696877154995</v>
      </c>
      <c r="AP166" s="4">
        <f t="shared" si="198"/>
        <v>11.497722419659901</v>
      </c>
      <c r="AQ166" s="4">
        <f t="shared" si="198"/>
        <v>11.49515139232604</v>
      </c>
      <c r="AR166" s="4">
        <f t="shared" si="198"/>
        <v>11.503873370524719</v>
      </c>
      <c r="AS166" s="4">
        <f t="shared" si="198"/>
        <v>11.473694959984671</v>
      </c>
      <c r="AT166" s="4">
        <f t="shared" si="198"/>
        <v>11.571982736175034</v>
      </c>
      <c r="AU166" s="4">
        <f t="shared" si="179"/>
        <v>10.96187136459727</v>
      </c>
    </row>
    <row r="167" spans="1:64" ht="12.95" customHeight="1">
      <c r="A167" s="191" t="s">
        <v>626</v>
      </c>
      <c r="B167" s="191" t="s">
        <v>97</v>
      </c>
      <c r="C167" s="99">
        <v>60064.456999999937</v>
      </c>
      <c r="D167" s="207">
        <v>3.0000000000000001E-3</v>
      </c>
      <c r="E167" s="101">
        <f t="shared" si="162"/>
        <v>23111.689646381314</v>
      </c>
      <c r="F167" s="192">
        <f t="shared" si="182"/>
        <v>23112</v>
      </c>
      <c r="G167" s="101">
        <f t="shared" si="144"/>
        <v>-0.11686800007009879</v>
      </c>
      <c r="K167" s="101">
        <f t="shared" si="143"/>
        <v>-0.11686800007009879</v>
      </c>
      <c r="O167" s="101">
        <f t="shared" ca="1" si="180"/>
        <v>-0.11968683554791376</v>
      </c>
      <c r="P167" s="101">
        <f t="shared" si="164"/>
        <v>-7.613738432399117E-2</v>
      </c>
      <c r="Q167" s="158">
        <f t="shared" si="165"/>
        <v>45045.956999999937</v>
      </c>
      <c r="R167" s="101">
        <f t="shared" si="145"/>
        <v>1.6589830590570697E-3</v>
      </c>
      <c r="S167" s="129">
        <v>1</v>
      </c>
      <c r="T167" s="101">
        <f t="shared" si="166"/>
        <v>1.6589830590570697E-3</v>
      </c>
      <c r="Z167" s="101">
        <f t="shared" si="167"/>
        <v>23112</v>
      </c>
      <c r="AA167" s="4">
        <f t="shared" si="168"/>
        <v>-0.1147976293479326</v>
      </c>
      <c r="AB167" s="4">
        <f t="shared" si="169"/>
        <v>-7.820775504615736E-2</v>
      </c>
      <c r="AC167" s="4">
        <f t="shared" si="170"/>
        <v>-4.0730615746107618E-2</v>
      </c>
      <c r="AD167" s="4"/>
      <c r="AE167" s="4">
        <f t="shared" si="171"/>
        <v>4.2864349272029503E-6</v>
      </c>
      <c r="AF167" s="101">
        <f t="shared" si="172"/>
        <v>-4.0730615746107618E-2</v>
      </c>
      <c r="AG167" s="159"/>
      <c r="AH167" s="101">
        <f t="shared" si="173"/>
        <v>-3.8660245023941428E-2</v>
      </c>
      <c r="AI167" s="101">
        <f t="shared" si="174"/>
        <v>0.46889415965690062</v>
      </c>
      <c r="AJ167" s="101">
        <f t="shared" si="175"/>
        <v>-0.96672014383727256</v>
      </c>
      <c r="AK167" s="101">
        <f t="shared" si="176"/>
        <v>0.30097443476165026</v>
      </c>
      <c r="AL167" s="101">
        <f t="shared" si="177"/>
        <v>-0.5155696137469602</v>
      </c>
      <c r="AM167" s="101">
        <f t="shared" si="178"/>
        <v>-0.26365097807708532</v>
      </c>
      <c r="AN167" s="4">
        <f t="shared" si="198"/>
        <v>11.582189068497355</v>
      </c>
      <c r="AO167" s="4">
        <f t="shared" si="198"/>
        <v>11.581569277039534</v>
      </c>
      <c r="AP167" s="4">
        <f t="shared" si="198"/>
        <v>11.583402617123214</v>
      </c>
      <c r="AQ167" s="4">
        <f t="shared" si="198"/>
        <v>11.577964856643932</v>
      </c>
      <c r="AR167" s="4">
        <f t="shared" si="198"/>
        <v>11.593966275782401</v>
      </c>
      <c r="AS167" s="4">
        <f t="shared" si="198"/>
        <v>11.545707948890037</v>
      </c>
      <c r="AT167" s="4">
        <f t="shared" si="198"/>
        <v>11.682180249459574</v>
      </c>
      <c r="AU167" s="4">
        <f t="shared" si="179"/>
        <v>11.073578476325789</v>
      </c>
    </row>
    <row r="168" spans="1:64" ht="12.95" customHeight="1">
      <c r="A168" s="166"/>
      <c r="B168" s="166"/>
      <c r="C168" s="92"/>
      <c r="D168" s="92"/>
      <c r="AA168" s="4"/>
      <c r="AB168" s="4"/>
      <c r="AC168" s="4"/>
      <c r="AD168" s="4"/>
      <c r="AE168" s="4"/>
      <c r="AG168" s="159"/>
      <c r="AN168" s="4"/>
      <c r="AO168" s="4"/>
      <c r="AP168" s="4"/>
      <c r="AQ168" s="4"/>
      <c r="AR168" s="4"/>
      <c r="AS168" s="4"/>
      <c r="AT168" s="4"/>
      <c r="AU168" s="4"/>
    </row>
    <row r="169" spans="1:64" ht="12.95" customHeight="1">
      <c r="A169" s="166"/>
      <c r="B169" s="166"/>
      <c r="C169" s="92"/>
      <c r="D169" s="92"/>
      <c r="AA169" s="4"/>
      <c r="AB169" s="4"/>
      <c r="AC169" s="4"/>
      <c r="AD169" s="4"/>
      <c r="AE169" s="4"/>
      <c r="AG169" s="159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64" ht="12.95" customHeight="1">
      <c r="A170" s="166"/>
      <c r="B170" s="166"/>
      <c r="C170" s="92"/>
      <c r="D170" s="92"/>
      <c r="AA170" s="4"/>
      <c r="AB170" s="4"/>
      <c r="AC170" s="4"/>
      <c r="AD170" s="4"/>
      <c r="AE170" s="4"/>
      <c r="AG170" s="159"/>
      <c r="AN170" s="4"/>
      <c r="AO170" s="4"/>
      <c r="AP170" s="4"/>
      <c r="AQ170" s="4"/>
      <c r="AR170" s="4"/>
      <c r="AS170" s="4"/>
      <c r="AT170" s="4"/>
      <c r="AU170" s="4"/>
    </row>
    <row r="171" spans="1:64" ht="12.95" customHeight="1">
      <c r="A171" s="166"/>
      <c r="B171" s="166"/>
      <c r="C171" s="92"/>
      <c r="D171" s="92"/>
      <c r="AA171" s="4"/>
      <c r="AB171" s="4"/>
      <c r="AC171" s="4"/>
      <c r="AD171" s="4"/>
      <c r="AE171" s="4"/>
      <c r="AG171" s="159"/>
      <c r="AN171" s="4"/>
      <c r="AO171" s="4"/>
      <c r="AP171" s="4"/>
      <c r="AQ171" s="4"/>
      <c r="AR171" s="4"/>
      <c r="AS171" s="4"/>
      <c r="AT171" s="4"/>
      <c r="AU171" s="4"/>
    </row>
    <row r="172" spans="1:64" ht="12.95" customHeight="1">
      <c r="A172" s="166"/>
      <c r="B172" s="166"/>
      <c r="C172" s="92"/>
      <c r="D172" s="92"/>
      <c r="AA172" s="4"/>
      <c r="AB172" s="4"/>
      <c r="AC172" s="4"/>
      <c r="AD172" s="4"/>
      <c r="AE172" s="4"/>
      <c r="AG172" s="159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64" ht="12.95" customHeight="1">
      <c r="A173" s="166"/>
      <c r="B173" s="166"/>
      <c r="C173" s="92"/>
      <c r="D173" s="92"/>
      <c r="AA173" s="4"/>
      <c r="AB173" s="4"/>
      <c r="AC173" s="4"/>
      <c r="AD173" s="4"/>
      <c r="AE173" s="4"/>
      <c r="AG173" s="159"/>
      <c r="AN173" s="4"/>
      <c r="AO173" s="4"/>
      <c r="AP173" s="4"/>
      <c r="AQ173" s="4"/>
      <c r="AR173" s="4"/>
      <c r="AS173" s="4"/>
      <c r="AT173" s="4"/>
      <c r="AU173" s="4"/>
    </row>
    <row r="174" spans="1:64" ht="12.95" customHeight="1">
      <c r="A174" s="166"/>
      <c r="B174" s="166"/>
      <c r="C174" s="92"/>
      <c r="D174" s="92"/>
      <c r="AA174" s="4"/>
      <c r="AB174" s="4"/>
      <c r="AC174" s="4"/>
      <c r="AD174" s="4"/>
      <c r="AE174" s="4"/>
      <c r="AG174" s="159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64" ht="12.95" customHeight="1">
      <c r="A175" s="166"/>
      <c r="B175" s="166"/>
      <c r="C175" s="92"/>
      <c r="D175" s="92"/>
      <c r="AA175" s="4"/>
      <c r="AB175" s="4"/>
      <c r="AC175" s="4"/>
      <c r="AD175" s="4"/>
      <c r="AE175" s="4"/>
      <c r="AG175" s="159"/>
      <c r="AN175" s="4"/>
      <c r="AO175" s="4"/>
      <c r="AP175" s="4"/>
      <c r="AQ175" s="4"/>
      <c r="AR175" s="4"/>
      <c r="AS175" s="4"/>
      <c r="AT175" s="4"/>
      <c r="AU175" s="4"/>
    </row>
    <row r="176" spans="1:64" ht="12.95" customHeight="1">
      <c r="A176" s="166"/>
      <c r="B176" s="166"/>
      <c r="C176" s="92"/>
      <c r="D176" s="92"/>
      <c r="AA176" s="4"/>
      <c r="AB176" s="4"/>
      <c r="AC176" s="4"/>
      <c r="AD176" s="4"/>
      <c r="AE176" s="4"/>
      <c r="AG176" s="159"/>
      <c r="AN176" s="4"/>
      <c r="AO176" s="4"/>
      <c r="AP176" s="4"/>
      <c r="AQ176" s="4"/>
      <c r="AR176" s="4"/>
      <c r="AS176" s="4"/>
      <c r="AT176" s="4"/>
      <c r="AU176" s="4"/>
    </row>
    <row r="177" spans="1:48" ht="12.95" customHeight="1">
      <c r="A177" s="166"/>
      <c r="B177" s="166"/>
      <c r="C177" s="92"/>
      <c r="D177" s="92"/>
      <c r="AA177" s="4"/>
      <c r="AB177" s="4"/>
      <c r="AC177" s="4"/>
      <c r="AD177" s="4"/>
      <c r="AE177" s="4"/>
      <c r="AG177" s="159"/>
      <c r="AN177" s="4"/>
      <c r="AO177" s="4"/>
      <c r="AP177" s="4"/>
      <c r="AQ177" s="4"/>
      <c r="AR177" s="4"/>
      <c r="AS177" s="4"/>
      <c r="AT177" s="4"/>
      <c r="AU177" s="4"/>
    </row>
    <row r="178" spans="1:48" ht="12.95" customHeight="1">
      <c r="A178" s="166"/>
      <c r="B178" s="166"/>
      <c r="C178" s="92"/>
      <c r="D178" s="92"/>
      <c r="AA178" s="4"/>
      <c r="AB178" s="4"/>
      <c r="AC178" s="4"/>
      <c r="AD178" s="4"/>
      <c r="AE178" s="4"/>
      <c r="AG178" s="159"/>
      <c r="AN178" s="4"/>
      <c r="AO178" s="4"/>
      <c r="AP178" s="4"/>
      <c r="AQ178" s="4"/>
      <c r="AR178" s="4"/>
      <c r="AS178" s="4"/>
      <c r="AT178" s="4"/>
      <c r="AU178" s="4"/>
    </row>
    <row r="179" spans="1:48" ht="12.95" customHeight="1">
      <c r="A179" s="166"/>
      <c r="B179" s="166"/>
      <c r="C179" s="92"/>
      <c r="D179" s="92"/>
      <c r="AA179" s="4"/>
      <c r="AB179" s="4"/>
      <c r="AC179" s="4"/>
      <c r="AD179" s="4"/>
      <c r="AE179" s="4"/>
      <c r="AG179" s="159"/>
      <c r="AN179" s="4"/>
      <c r="AO179" s="4"/>
      <c r="AP179" s="4"/>
      <c r="AQ179" s="4"/>
      <c r="AR179" s="4"/>
      <c r="AS179" s="4"/>
      <c r="AT179" s="4"/>
      <c r="AU179" s="4"/>
    </row>
    <row r="180" spans="1:48" ht="12.95" customHeight="1">
      <c r="A180" s="166"/>
      <c r="B180" s="166"/>
      <c r="C180" s="92"/>
      <c r="D180" s="92"/>
      <c r="AA180" s="4"/>
      <c r="AB180" s="4"/>
      <c r="AC180" s="4"/>
      <c r="AD180" s="4"/>
      <c r="AE180" s="4"/>
      <c r="AG180" s="159"/>
      <c r="AN180" s="4"/>
      <c r="AO180" s="4"/>
      <c r="AP180" s="4"/>
      <c r="AQ180" s="4"/>
      <c r="AR180" s="4"/>
      <c r="AS180" s="4"/>
      <c r="AT180" s="4"/>
      <c r="AU180" s="4"/>
    </row>
    <row r="181" spans="1:48" ht="12.95" customHeight="1">
      <c r="A181" s="166"/>
      <c r="B181" s="166"/>
      <c r="C181" s="92"/>
      <c r="D181" s="92"/>
      <c r="AA181" s="4"/>
      <c r="AB181" s="4"/>
      <c r="AC181" s="4"/>
      <c r="AD181" s="4"/>
      <c r="AE181" s="4"/>
      <c r="AG181" s="159"/>
      <c r="AN181" s="4"/>
      <c r="AO181" s="4"/>
      <c r="AP181" s="4"/>
      <c r="AQ181" s="4"/>
      <c r="AR181" s="4"/>
      <c r="AS181" s="4"/>
      <c r="AT181" s="4"/>
      <c r="AU181" s="4"/>
    </row>
    <row r="182" spans="1:48" ht="12.95" customHeight="1">
      <c r="A182" s="166"/>
      <c r="B182" s="166"/>
      <c r="C182" s="92"/>
      <c r="D182" s="92"/>
      <c r="AA182" s="4"/>
      <c r="AB182" s="4"/>
      <c r="AC182" s="4"/>
      <c r="AD182" s="4"/>
      <c r="AE182" s="4"/>
      <c r="AG182" s="159"/>
      <c r="AN182" s="4"/>
      <c r="AO182" s="4"/>
      <c r="AP182" s="4"/>
      <c r="AQ182" s="4"/>
      <c r="AR182" s="4"/>
      <c r="AS182" s="4"/>
      <c r="AT182" s="4"/>
      <c r="AU182" s="4"/>
    </row>
    <row r="183" spans="1:48" ht="12.95" customHeight="1">
      <c r="A183" s="166"/>
      <c r="B183" s="166"/>
      <c r="C183" s="92"/>
      <c r="D183" s="92"/>
      <c r="AA183" s="4"/>
      <c r="AB183" s="4"/>
      <c r="AC183" s="4"/>
      <c r="AD183" s="4"/>
      <c r="AE183" s="4"/>
      <c r="AG183" s="159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ht="12.95" customHeight="1">
      <c r="A184" s="166"/>
      <c r="B184" s="166"/>
      <c r="C184" s="92"/>
      <c r="D184" s="92"/>
      <c r="AA184" s="4"/>
      <c r="AB184" s="4"/>
      <c r="AC184" s="4"/>
      <c r="AD184" s="4"/>
      <c r="AE184" s="4"/>
      <c r="AG184" s="159"/>
      <c r="AN184" s="4"/>
      <c r="AO184" s="4"/>
      <c r="AP184" s="4"/>
      <c r="AQ184" s="4"/>
      <c r="AR184" s="4"/>
      <c r="AS184" s="4"/>
      <c r="AT184" s="4"/>
      <c r="AU184" s="4"/>
    </row>
    <row r="185" spans="1:48" ht="12.95" customHeight="1">
      <c r="A185" s="166"/>
      <c r="B185" s="166"/>
      <c r="C185" s="92"/>
      <c r="D185" s="92"/>
      <c r="AA185" s="4"/>
      <c r="AB185" s="4"/>
      <c r="AC185" s="4"/>
      <c r="AD185" s="4"/>
      <c r="AE185" s="4"/>
      <c r="AG185" s="159"/>
      <c r="AN185" s="4"/>
      <c r="AO185" s="4"/>
      <c r="AP185" s="4"/>
      <c r="AQ185" s="4"/>
      <c r="AR185" s="4"/>
      <c r="AS185" s="4"/>
      <c r="AT185" s="4"/>
      <c r="AU185" s="4"/>
    </row>
    <row r="186" spans="1:48" ht="12.95" customHeight="1">
      <c r="A186" s="166"/>
      <c r="B186" s="166"/>
      <c r="C186" s="92"/>
      <c r="D186" s="92"/>
      <c r="AA186" s="4"/>
      <c r="AB186" s="4"/>
      <c r="AC186" s="4"/>
      <c r="AD186" s="4"/>
      <c r="AE186" s="4"/>
      <c r="AG186" s="159"/>
      <c r="AN186" s="4"/>
      <c r="AO186" s="4"/>
      <c r="AP186" s="4"/>
      <c r="AQ186" s="4"/>
      <c r="AR186" s="4"/>
      <c r="AS186" s="4"/>
      <c r="AT186" s="4"/>
      <c r="AU186" s="4"/>
    </row>
    <row r="187" spans="1:48" ht="12.95" customHeight="1">
      <c r="A187" s="166"/>
      <c r="B187" s="166"/>
      <c r="C187" s="92"/>
      <c r="D187" s="92"/>
      <c r="AA187" s="4"/>
      <c r="AB187" s="4"/>
      <c r="AC187" s="4"/>
      <c r="AD187" s="4"/>
      <c r="AE187" s="4"/>
      <c r="AG187" s="159"/>
      <c r="AN187" s="4"/>
      <c r="AO187" s="4"/>
      <c r="AP187" s="4"/>
      <c r="AQ187" s="4"/>
      <c r="AR187" s="4"/>
      <c r="AS187" s="4"/>
      <c r="AT187" s="4"/>
      <c r="AU187" s="4"/>
    </row>
    <row r="188" spans="1:48" ht="12.95" customHeight="1">
      <c r="A188" s="166"/>
      <c r="B188" s="166"/>
      <c r="C188" s="92"/>
      <c r="D188" s="92"/>
      <c r="AA188" s="4"/>
      <c r="AB188" s="4"/>
      <c r="AC188" s="4"/>
      <c r="AD188" s="4"/>
      <c r="AE188" s="4"/>
      <c r="AG188" s="159"/>
      <c r="AN188" s="4"/>
      <c r="AO188" s="4"/>
      <c r="AP188" s="4"/>
      <c r="AQ188" s="4"/>
      <c r="AR188" s="4"/>
      <c r="AS188" s="4"/>
      <c r="AT188" s="4"/>
      <c r="AU188" s="4"/>
    </row>
    <row r="189" spans="1:48" ht="12.95" customHeight="1">
      <c r="A189" s="166"/>
      <c r="B189" s="166"/>
      <c r="C189" s="92"/>
      <c r="D189" s="92"/>
      <c r="AA189" s="4"/>
      <c r="AB189" s="4"/>
      <c r="AC189" s="4"/>
      <c r="AD189" s="4"/>
      <c r="AE189" s="4"/>
      <c r="AG189" s="159"/>
      <c r="AN189" s="4"/>
      <c r="AO189" s="4"/>
      <c r="AP189" s="4"/>
      <c r="AQ189" s="4"/>
      <c r="AR189" s="4"/>
      <c r="AS189" s="4"/>
      <c r="AT189" s="4"/>
      <c r="AU189" s="4"/>
    </row>
    <row r="190" spans="1:48" ht="12.95" customHeight="1">
      <c r="A190" s="166"/>
      <c r="B190" s="166"/>
      <c r="C190" s="92"/>
      <c r="D190" s="92"/>
      <c r="AA190" s="4"/>
      <c r="AB190" s="4"/>
      <c r="AC190" s="4"/>
      <c r="AD190" s="4"/>
      <c r="AE190" s="4"/>
      <c r="AG190" s="159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 ht="12.95" customHeight="1">
      <c r="A191" s="166"/>
      <c r="B191" s="166"/>
      <c r="C191" s="92"/>
      <c r="D191" s="92"/>
      <c r="AA191" s="4"/>
      <c r="AB191" s="4"/>
      <c r="AC191" s="4"/>
      <c r="AD191" s="4"/>
      <c r="AE191" s="4"/>
      <c r="AG191" s="159"/>
      <c r="AN191" s="4"/>
      <c r="AO191" s="4"/>
      <c r="AP191" s="4"/>
      <c r="AQ191" s="4"/>
      <c r="AR191" s="4"/>
      <c r="AS191" s="4"/>
      <c r="AT191" s="4"/>
      <c r="AU191" s="4"/>
    </row>
    <row r="192" spans="1:48" ht="12.95" customHeight="1">
      <c r="A192" s="166"/>
      <c r="B192" s="166"/>
      <c r="C192" s="92"/>
      <c r="D192" s="92"/>
      <c r="AA192" s="4"/>
      <c r="AB192" s="4"/>
      <c r="AC192" s="4"/>
      <c r="AD192" s="4"/>
      <c r="AE192" s="4"/>
      <c r="AG192" s="159"/>
      <c r="AN192" s="4"/>
      <c r="AO192" s="4"/>
      <c r="AP192" s="4"/>
      <c r="AQ192" s="4"/>
      <c r="AR192" s="4"/>
      <c r="AS192" s="4"/>
      <c r="AT192" s="4"/>
      <c r="AU192" s="4"/>
    </row>
    <row r="193" spans="1:48" ht="12.95" customHeight="1">
      <c r="A193" s="166"/>
      <c r="B193" s="166"/>
      <c r="C193" s="92"/>
      <c r="D193" s="92"/>
      <c r="AA193" s="4"/>
      <c r="AB193" s="4"/>
      <c r="AC193" s="4"/>
      <c r="AD193" s="4"/>
      <c r="AE193" s="4"/>
      <c r="AG193" s="159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ht="12.95" customHeight="1">
      <c r="A194" s="166"/>
      <c r="B194" s="166"/>
      <c r="C194" s="92"/>
      <c r="D194" s="92"/>
      <c r="AA194" s="4"/>
      <c r="AB194" s="4"/>
      <c r="AC194" s="4"/>
      <c r="AD194" s="4"/>
      <c r="AE194" s="4"/>
      <c r="AG194" s="159"/>
      <c r="AN194" s="4"/>
      <c r="AO194" s="4"/>
      <c r="AP194" s="4"/>
      <c r="AQ194" s="4"/>
      <c r="AR194" s="4"/>
      <c r="AS194" s="4"/>
      <c r="AT194" s="4"/>
      <c r="AU194" s="4"/>
    </row>
    <row r="195" spans="1:48" ht="12.95" customHeight="1">
      <c r="A195" s="166"/>
      <c r="B195" s="166"/>
      <c r="C195" s="92"/>
      <c r="D195" s="92"/>
      <c r="AA195" s="4"/>
      <c r="AB195" s="4"/>
      <c r="AC195" s="4"/>
      <c r="AD195" s="4"/>
      <c r="AE195" s="4"/>
      <c r="AG195" s="159"/>
      <c r="AN195" s="4"/>
      <c r="AO195" s="4"/>
      <c r="AP195" s="4"/>
      <c r="AQ195" s="4"/>
      <c r="AR195" s="4"/>
      <c r="AS195" s="4"/>
      <c r="AT195" s="4"/>
      <c r="AU195" s="4"/>
    </row>
    <row r="196" spans="1:48" ht="12.95" customHeight="1">
      <c r="A196" s="166"/>
      <c r="B196" s="166"/>
      <c r="C196" s="92"/>
      <c r="D196" s="92"/>
      <c r="AA196" s="4"/>
      <c r="AB196" s="4"/>
      <c r="AC196" s="4"/>
      <c r="AD196" s="4"/>
      <c r="AE196" s="4"/>
      <c r="AG196" s="159"/>
      <c r="AN196" s="4"/>
      <c r="AO196" s="4"/>
      <c r="AP196" s="4"/>
      <c r="AQ196" s="4"/>
      <c r="AR196" s="4"/>
      <c r="AS196" s="4"/>
      <c r="AT196" s="4"/>
      <c r="AU196" s="4"/>
    </row>
    <row r="197" spans="1:48" ht="12.95" customHeight="1">
      <c r="A197" s="166"/>
      <c r="B197" s="166"/>
      <c r="C197" s="92"/>
      <c r="D197" s="92"/>
      <c r="AA197" s="4"/>
      <c r="AB197" s="4"/>
      <c r="AC197" s="4"/>
      <c r="AD197" s="4"/>
      <c r="AE197" s="4"/>
      <c r="AG197" s="159"/>
      <c r="AN197" s="4"/>
      <c r="AO197" s="4"/>
      <c r="AP197" s="4"/>
      <c r="AQ197" s="4"/>
      <c r="AR197" s="4"/>
      <c r="AS197" s="4"/>
      <c r="AT197" s="4"/>
      <c r="AU197" s="4"/>
    </row>
    <row r="198" spans="1:48" ht="12.95" customHeight="1">
      <c r="A198" s="166"/>
      <c r="B198" s="166"/>
      <c r="C198" s="92"/>
      <c r="D198" s="92"/>
      <c r="AA198" s="4"/>
      <c r="AB198" s="4"/>
      <c r="AC198" s="4"/>
      <c r="AD198" s="4"/>
      <c r="AE198" s="4"/>
      <c r="AG198" s="159"/>
      <c r="AN198" s="4"/>
      <c r="AO198" s="4"/>
      <c r="AP198" s="4"/>
      <c r="AQ198" s="4"/>
      <c r="AR198" s="4"/>
      <c r="AS198" s="4"/>
      <c r="AT198" s="4"/>
      <c r="AU198" s="4"/>
    </row>
    <row r="199" spans="1:48" ht="12.95" customHeight="1">
      <c r="A199" s="166"/>
      <c r="B199" s="166"/>
      <c r="C199" s="92"/>
      <c r="D199" s="92"/>
      <c r="AA199" s="4"/>
      <c r="AB199" s="4"/>
      <c r="AC199" s="4"/>
      <c r="AD199" s="4"/>
      <c r="AE199" s="4"/>
      <c r="AG199" s="159"/>
      <c r="AN199" s="4"/>
      <c r="AO199" s="4"/>
      <c r="AP199" s="4"/>
      <c r="AQ199" s="4"/>
      <c r="AR199" s="4"/>
      <c r="AS199" s="4"/>
      <c r="AT199" s="4"/>
      <c r="AU199" s="4"/>
    </row>
    <row r="200" spans="1:48" ht="12.95" customHeight="1">
      <c r="A200" s="166"/>
      <c r="B200" s="166"/>
      <c r="C200" s="92"/>
      <c r="D200" s="92"/>
      <c r="AA200" s="4"/>
      <c r="AB200" s="4"/>
      <c r="AC200" s="4"/>
      <c r="AD200" s="4"/>
      <c r="AE200" s="4"/>
      <c r="AG200" s="159"/>
      <c r="AN200" s="4"/>
      <c r="AO200" s="4"/>
      <c r="AP200" s="4"/>
      <c r="AQ200" s="4"/>
      <c r="AR200" s="4"/>
      <c r="AS200" s="4"/>
      <c r="AT200" s="4"/>
      <c r="AU200" s="4"/>
    </row>
    <row r="201" spans="1:48" ht="12.95" customHeight="1">
      <c r="A201" s="166"/>
      <c r="B201" s="166"/>
      <c r="C201" s="92"/>
      <c r="D201" s="92"/>
      <c r="AA201" s="4"/>
      <c r="AB201" s="4"/>
      <c r="AC201" s="4"/>
      <c r="AD201" s="4"/>
      <c r="AE201" s="4"/>
      <c r="AG201" s="159"/>
      <c r="AN201" s="4"/>
      <c r="AO201" s="4"/>
      <c r="AP201" s="4"/>
      <c r="AQ201" s="4"/>
      <c r="AR201" s="4"/>
      <c r="AS201" s="4"/>
      <c r="AT201" s="4"/>
      <c r="AU201" s="4"/>
    </row>
    <row r="202" spans="1:48" ht="12.95" customHeight="1">
      <c r="A202" s="166"/>
      <c r="B202" s="166"/>
      <c r="C202" s="92"/>
      <c r="D202" s="92"/>
      <c r="AA202" s="4"/>
      <c r="AB202" s="4"/>
      <c r="AC202" s="4"/>
      <c r="AD202" s="4"/>
      <c r="AE202" s="4"/>
      <c r="AG202" s="159"/>
      <c r="AN202" s="4"/>
      <c r="AO202" s="4"/>
      <c r="AP202" s="4"/>
      <c r="AQ202" s="4"/>
      <c r="AR202" s="4"/>
      <c r="AS202" s="4"/>
      <c r="AT202" s="4"/>
      <c r="AU202" s="4"/>
    </row>
    <row r="203" spans="1:48" ht="12.95" customHeight="1">
      <c r="A203" s="166"/>
      <c r="B203" s="166"/>
      <c r="C203" s="92"/>
      <c r="D203" s="92"/>
      <c r="AA203" s="4"/>
      <c r="AB203" s="4"/>
      <c r="AC203" s="4"/>
      <c r="AD203" s="4"/>
      <c r="AE203" s="4"/>
      <c r="AG203" s="159"/>
      <c r="AN203" s="4"/>
      <c r="AO203" s="4"/>
      <c r="AP203" s="4"/>
      <c r="AQ203" s="4"/>
      <c r="AR203" s="4"/>
      <c r="AS203" s="4"/>
      <c r="AT203" s="4"/>
      <c r="AU203" s="4"/>
    </row>
    <row r="204" spans="1:48" ht="12.95" customHeight="1">
      <c r="A204" s="166"/>
      <c r="B204" s="166"/>
      <c r="C204" s="92"/>
      <c r="D204" s="92"/>
      <c r="AA204" s="4"/>
      <c r="AB204" s="4"/>
      <c r="AC204" s="4"/>
      <c r="AD204" s="4"/>
      <c r="AE204" s="4"/>
      <c r="AG204" s="159"/>
      <c r="AN204" s="4"/>
      <c r="AO204" s="4"/>
      <c r="AP204" s="4"/>
      <c r="AQ204" s="4"/>
      <c r="AR204" s="4"/>
      <c r="AS204" s="4"/>
      <c r="AT204" s="4"/>
      <c r="AU204" s="4"/>
    </row>
    <row r="205" spans="1:48" ht="12.95" customHeight="1">
      <c r="A205" s="166"/>
      <c r="B205" s="166"/>
      <c r="C205" s="92"/>
      <c r="D205" s="92"/>
      <c r="AA205" s="4"/>
      <c r="AB205" s="4"/>
      <c r="AC205" s="4"/>
      <c r="AD205" s="4"/>
      <c r="AE205" s="4"/>
      <c r="AG205" s="159"/>
      <c r="AN205" s="4"/>
      <c r="AO205" s="4"/>
      <c r="AP205" s="4"/>
      <c r="AQ205" s="4"/>
      <c r="AR205" s="4"/>
      <c r="AS205" s="4"/>
      <c r="AT205" s="4"/>
      <c r="AU205" s="4"/>
    </row>
    <row r="206" spans="1:48" ht="12.95" customHeight="1">
      <c r="A206" s="166"/>
      <c r="B206" s="166"/>
      <c r="C206" s="92"/>
      <c r="D206" s="92"/>
      <c r="AA206" s="4"/>
      <c r="AB206" s="4"/>
      <c r="AC206" s="4"/>
      <c r="AD206" s="4"/>
      <c r="AE206" s="4"/>
      <c r="AG206" s="159"/>
      <c r="AN206" s="4"/>
      <c r="AO206" s="4"/>
      <c r="AP206" s="4"/>
      <c r="AQ206" s="4"/>
      <c r="AR206" s="4"/>
      <c r="AS206" s="4"/>
      <c r="AT206" s="4"/>
      <c r="AU206" s="4"/>
    </row>
    <row r="207" spans="1:48" ht="12.95" customHeight="1">
      <c r="A207" s="166"/>
      <c r="B207" s="166"/>
      <c r="C207" s="92"/>
      <c r="D207" s="92"/>
      <c r="AA207" s="4"/>
      <c r="AB207" s="4"/>
      <c r="AC207" s="4"/>
      <c r="AD207" s="4"/>
      <c r="AE207" s="4"/>
      <c r="AG207" s="159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 ht="12.95" customHeight="1">
      <c r="A208" s="166"/>
      <c r="B208" s="166"/>
      <c r="C208" s="92"/>
      <c r="D208" s="92"/>
      <c r="AA208" s="4"/>
      <c r="AB208" s="4"/>
      <c r="AC208" s="4"/>
      <c r="AD208" s="4"/>
      <c r="AE208" s="4"/>
      <c r="AG208" s="159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 ht="12.95" customHeight="1">
      <c r="A209" s="166"/>
      <c r="B209" s="166"/>
      <c r="C209" s="92"/>
      <c r="D209" s="92"/>
      <c r="AA209" s="4"/>
      <c r="AB209" s="4"/>
      <c r="AC209" s="4"/>
      <c r="AD209" s="4"/>
      <c r="AE209" s="4"/>
      <c r="AG209" s="159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 ht="12.95" customHeight="1">
      <c r="A210" s="166"/>
      <c r="B210" s="166"/>
      <c r="C210" s="92"/>
      <c r="D210" s="92"/>
      <c r="AA210" s="4"/>
      <c r="AB210" s="4"/>
      <c r="AC210" s="4"/>
      <c r="AD210" s="4"/>
      <c r="AE210" s="4"/>
      <c r="AG210" s="159"/>
      <c r="AN210" s="4"/>
      <c r="AO210" s="4"/>
      <c r="AP210" s="4"/>
      <c r="AQ210" s="4"/>
      <c r="AR210" s="4"/>
      <c r="AS210" s="4"/>
      <c r="AT210" s="4"/>
      <c r="AU210" s="4"/>
    </row>
    <row r="211" spans="1:48" ht="12.95" customHeight="1">
      <c r="A211" s="166"/>
      <c r="B211" s="166"/>
      <c r="C211" s="92"/>
      <c r="D211" s="92"/>
      <c r="AA211" s="4"/>
      <c r="AB211" s="4"/>
      <c r="AC211" s="4"/>
      <c r="AD211" s="4"/>
      <c r="AE211" s="4"/>
      <c r="AG211" s="159"/>
      <c r="AN211" s="4"/>
      <c r="AO211" s="4"/>
      <c r="AP211" s="4"/>
      <c r="AQ211" s="4"/>
      <c r="AR211" s="4"/>
      <c r="AS211" s="4"/>
      <c r="AT211" s="4"/>
      <c r="AU211" s="4"/>
    </row>
    <row r="212" spans="1:48" ht="12.95" customHeight="1">
      <c r="A212" s="166"/>
      <c r="B212" s="166"/>
      <c r="C212" s="92"/>
      <c r="D212" s="92"/>
      <c r="AA212" s="4"/>
      <c r="AB212" s="4"/>
      <c r="AC212" s="4"/>
      <c r="AD212" s="4"/>
      <c r="AE212" s="4"/>
      <c r="AG212" s="159"/>
      <c r="AN212" s="4"/>
      <c r="AO212" s="4"/>
      <c r="AP212" s="4"/>
      <c r="AQ212" s="4"/>
      <c r="AR212" s="4"/>
      <c r="AS212" s="4"/>
      <c r="AT212" s="4"/>
      <c r="AU212" s="4"/>
    </row>
    <row r="213" spans="1:48" ht="12.95" customHeight="1">
      <c r="A213" s="166"/>
      <c r="B213" s="166"/>
      <c r="C213" s="92"/>
      <c r="D213" s="92"/>
      <c r="AA213" s="4"/>
      <c r="AB213" s="4"/>
      <c r="AC213" s="4"/>
      <c r="AD213" s="4"/>
      <c r="AE213" s="4"/>
      <c r="AG213" s="159"/>
      <c r="AN213" s="4"/>
      <c r="AO213" s="4"/>
      <c r="AP213" s="4"/>
      <c r="AQ213" s="4"/>
      <c r="AR213" s="4"/>
      <c r="AS213" s="4"/>
      <c r="AT213" s="4"/>
      <c r="AU213" s="4"/>
    </row>
    <row r="214" spans="1:48" ht="12.95" customHeight="1">
      <c r="A214" s="166"/>
      <c r="B214" s="166"/>
      <c r="C214" s="92"/>
      <c r="D214" s="92"/>
      <c r="AA214" s="4"/>
      <c r="AB214" s="4"/>
      <c r="AC214" s="4"/>
      <c r="AD214" s="4"/>
      <c r="AE214" s="4"/>
      <c r="AG214" s="159"/>
      <c r="AN214" s="4"/>
      <c r="AO214" s="4"/>
      <c r="AP214" s="4"/>
      <c r="AQ214" s="4"/>
      <c r="AR214" s="4"/>
      <c r="AS214" s="4"/>
      <c r="AT214" s="4"/>
      <c r="AU214" s="4"/>
    </row>
    <row r="215" spans="1:48" ht="12.95" customHeight="1">
      <c r="A215" s="166"/>
      <c r="B215" s="166"/>
      <c r="C215" s="92"/>
      <c r="D215" s="92"/>
      <c r="AA215" s="4"/>
      <c r="AB215" s="4"/>
      <c r="AC215" s="4"/>
      <c r="AD215" s="4"/>
      <c r="AE215" s="4"/>
      <c r="AG215" s="159"/>
      <c r="AN215" s="4"/>
      <c r="AO215" s="4"/>
      <c r="AP215" s="4"/>
      <c r="AQ215" s="4"/>
      <c r="AR215" s="4"/>
      <c r="AS215" s="4"/>
      <c r="AT215" s="4"/>
      <c r="AU215" s="4"/>
    </row>
    <row r="216" spans="1:48" ht="12.95" customHeight="1">
      <c r="A216" s="166"/>
      <c r="B216" s="166"/>
      <c r="C216" s="92"/>
      <c r="D216" s="92"/>
      <c r="AA216" s="4"/>
      <c r="AB216" s="4"/>
      <c r="AC216" s="4"/>
      <c r="AD216" s="4"/>
      <c r="AE216" s="4"/>
      <c r="AG216" s="159"/>
      <c r="AN216" s="4"/>
      <c r="AO216" s="4"/>
      <c r="AP216" s="4"/>
      <c r="AQ216" s="4"/>
      <c r="AR216" s="4"/>
      <c r="AS216" s="4"/>
      <c r="AT216" s="4"/>
      <c r="AU216" s="4"/>
    </row>
    <row r="217" spans="1:48" ht="12.95" customHeight="1">
      <c r="A217" s="166"/>
      <c r="B217" s="166"/>
      <c r="C217" s="92"/>
      <c r="D217" s="92"/>
      <c r="AA217" s="4"/>
      <c r="AB217" s="4"/>
      <c r="AC217" s="4"/>
      <c r="AD217" s="4"/>
      <c r="AE217" s="4"/>
      <c r="AG217" s="159"/>
      <c r="AN217" s="4"/>
      <c r="AO217" s="4"/>
      <c r="AP217" s="4"/>
      <c r="AQ217" s="4"/>
      <c r="AR217" s="4"/>
      <c r="AS217" s="4"/>
      <c r="AT217" s="4"/>
      <c r="AU217" s="4"/>
    </row>
    <row r="218" spans="1:48" ht="12.95" customHeight="1">
      <c r="A218" s="166"/>
      <c r="B218" s="166"/>
      <c r="C218" s="92"/>
      <c r="D218" s="92"/>
      <c r="AA218" s="4"/>
      <c r="AB218" s="4"/>
      <c r="AC218" s="4"/>
      <c r="AD218" s="4"/>
      <c r="AE218" s="4"/>
      <c r="AG218" s="159"/>
      <c r="AN218" s="4"/>
      <c r="AO218" s="4"/>
      <c r="AP218" s="4"/>
      <c r="AQ218" s="4"/>
      <c r="AR218" s="4"/>
      <c r="AS218" s="4"/>
      <c r="AT218" s="4"/>
      <c r="AU218" s="4"/>
    </row>
    <row r="219" spans="1:48" ht="12.95" customHeight="1">
      <c r="A219" s="166"/>
      <c r="B219" s="166"/>
      <c r="C219" s="92"/>
      <c r="D219" s="92"/>
      <c r="AA219" s="4"/>
      <c r="AB219" s="4"/>
      <c r="AC219" s="4"/>
      <c r="AD219" s="4"/>
      <c r="AE219" s="4"/>
      <c r="AG219" s="159"/>
      <c r="AN219" s="4"/>
      <c r="AO219" s="4"/>
      <c r="AP219" s="4"/>
      <c r="AQ219" s="4"/>
      <c r="AR219" s="4"/>
      <c r="AS219" s="4"/>
      <c r="AT219" s="4"/>
      <c r="AU219" s="4"/>
    </row>
    <row r="220" spans="1:48" ht="12.95" customHeight="1">
      <c r="A220" s="166"/>
      <c r="B220" s="166"/>
      <c r="C220" s="92"/>
      <c r="D220" s="92"/>
      <c r="AA220" s="4"/>
      <c r="AB220" s="4"/>
      <c r="AC220" s="4"/>
      <c r="AD220" s="4"/>
      <c r="AE220" s="4"/>
      <c r="AG220" s="159"/>
      <c r="AN220" s="4"/>
      <c r="AO220" s="4"/>
      <c r="AP220" s="4"/>
      <c r="AQ220" s="4"/>
      <c r="AR220" s="4"/>
      <c r="AS220" s="4"/>
      <c r="AT220" s="4"/>
      <c r="AU220" s="4"/>
    </row>
    <row r="221" spans="1:48" ht="12.95" customHeight="1">
      <c r="A221" s="166"/>
      <c r="B221" s="166"/>
      <c r="C221" s="92"/>
      <c r="D221" s="92"/>
      <c r="AA221" s="4"/>
      <c r="AB221" s="4"/>
      <c r="AC221" s="4"/>
      <c r="AD221" s="4"/>
      <c r="AE221" s="4"/>
      <c r="AG221" s="159"/>
      <c r="AN221" s="4"/>
      <c r="AO221" s="4"/>
      <c r="AP221" s="4"/>
      <c r="AQ221" s="4"/>
      <c r="AR221" s="4"/>
      <c r="AS221" s="4"/>
      <c r="AT221" s="4"/>
      <c r="AU221" s="4"/>
    </row>
    <row r="222" spans="1:48" ht="12.95" customHeight="1">
      <c r="A222" s="166"/>
      <c r="B222" s="166"/>
      <c r="C222" s="92"/>
      <c r="D222" s="92"/>
      <c r="AA222" s="4"/>
      <c r="AB222" s="4"/>
      <c r="AC222" s="4"/>
      <c r="AD222" s="4"/>
      <c r="AE222" s="4"/>
      <c r="AG222" s="159"/>
      <c r="AN222" s="4"/>
      <c r="AO222" s="4"/>
      <c r="AP222" s="4"/>
      <c r="AQ222" s="4"/>
      <c r="AR222" s="4"/>
      <c r="AS222" s="4"/>
      <c r="AT222" s="4"/>
      <c r="AU222" s="4"/>
    </row>
    <row r="223" spans="1:48" ht="12.95" customHeight="1">
      <c r="A223" s="166"/>
      <c r="B223" s="166"/>
      <c r="C223" s="92"/>
      <c r="D223" s="92"/>
      <c r="AA223" s="4"/>
      <c r="AB223" s="4"/>
      <c r="AC223" s="4"/>
      <c r="AD223" s="4"/>
      <c r="AE223" s="4"/>
      <c r="AG223" s="159"/>
      <c r="AN223" s="4"/>
      <c r="AO223" s="4"/>
      <c r="AP223" s="4"/>
      <c r="AQ223" s="4"/>
      <c r="AR223" s="4"/>
      <c r="AS223" s="4"/>
      <c r="AT223" s="4"/>
      <c r="AU223" s="4"/>
    </row>
    <row r="224" spans="1:48" ht="12.95" customHeight="1">
      <c r="A224" s="166"/>
      <c r="B224" s="166"/>
      <c r="C224" s="92"/>
      <c r="D224" s="92"/>
      <c r="AA224" s="4"/>
      <c r="AB224" s="4"/>
      <c r="AC224" s="4"/>
      <c r="AD224" s="4"/>
      <c r="AE224" s="4"/>
      <c r="AG224" s="159"/>
      <c r="AN224" s="4"/>
      <c r="AO224" s="4"/>
      <c r="AP224" s="4"/>
      <c r="AQ224" s="4"/>
      <c r="AR224" s="4"/>
      <c r="AS224" s="4"/>
      <c r="AT224" s="4"/>
      <c r="AU224" s="4"/>
    </row>
    <row r="225" spans="1:48" ht="12.95" customHeight="1">
      <c r="A225" s="166"/>
      <c r="B225" s="166"/>
      <c r="C225" s="92"/>
      <c r="D225" s="92"/>
      <c r="AA225" s="4"/>
      <c r="AB225" s="4"/>
      <c r="AC225" s="4"/>
      <c r="AD225" s="4"/>
      <c r="AE225" s="4"/>
      <c r="AG225" s="159"/>
      <c r="AN225" s="4"/>
      <c r="AO225" s="4"/>
      <c r="AP225" s="4"/>
      <c r="AQ225" s="4"/>
      <c r="AR225" s="4"/>
      <c r="AS225" s="4"/>
      <c r="AT225" s="4"/>
      <c r="AU225" s="4"/>
    </row>
    <row r="226" spans="1:48" ht="12.95" customHeight="1">
      <c r="A226" s="166"/>
      <c r="B226" s="166"/>
      <c r="C226" s="92"/>
      <c r="D226" s="92"/>
      <c r="AA226" s="4"/>
      <c r="AB226" s="4"/>
      <c r="AC226" s="4"/>
      <c r="AD226" s="4"/>
      <c r="AE226" s="4"/>
      <c r="AG226" s="159"/>
      <c r="AN226" s="4"/>
      <c r="AO226" s="4"/>
      <c r="AP226" s="4"/>
      <c r="AQ226" s="4"/>
      <c r="AR226" s="4"/>
      <c r="AS226" s="4"/>
      <c r="AT226" s="4"/>
      <c r="AU226" s="4"/>
    </row>
    <row r="227" spans="1:48" ht="12.95" customHeight="1">
      <c r="A227" s="166"/>
      <c r="B227" s="166"/>
      <c r="C227" s="92"/>
      <c r="D227" s="92"/>
      <c r="AA227" s="4"/>
      <c r="AB227" s="4"/>
      <c r="AC227" s="4"/>
      <c r="AD227" s="4"/>
      <c r="AE227" s="4"/>
      <c r="AG227" s="159"/>
      <c r="AN227" s="4"/>
      <c r="AO227" s="4"/>
      <c r="AP227" s="4"/>
      <c r="AQ227" s="4"/>
      <c r="AR227" s="4"/>
      <c r="AS227" s="4"/>
      <c r="AT227" s="4"/>
      <c r="AU227" s="4"/>
    </row>
    <row r="228" spans="1:48" ht="12.95" customHeight="1">
      <c r="A228" s="166"/>
      <c r="B228" s="166"/>
      <c r="C228" s="92"/>
      <c r="D228" s="92"/>
      <c r="AA228" s="4"/>
      <c r="AB228" s="4"/>
      <c r="AC228" s="4"/>
      <c r="AD228" s="4"/>
      <c r="AE228" s="4"/>
      <c r="AG228" s="159"/>
      <c r="AN228" s="4"/>
      <c r="AO228" s="4"/>
      <c r="AP228" s="4"/>
      <c r="AQ228" s="4"/>
      <c r="AR228" s="4"/>
      <c r="AS228" s="4"/>
      <c r="AT228" s="4"/>
      <c r="AU228" s="4"/>
    </row>
    <row r="229" spans="1:48" ht="12.95" customHeight="1">
      <c r="A229" s="166"/>
      <c r="B229" s="166"/>
      <c r="C229" s="92"/>
      <c r="D229" s="92"/>
      <c r="AA229" s="4"/>
      <c r="AB229" s="4"/>
      <c r="AC229" s="4"/>
      <c r="AD229" s="4"/>
      <c r="AE229" s="4"/>
      <c r="AG229" s="159"/>
      <c r="AN229" s="4"/>
      <c r="AO229" s="4"/>
      <c r="AP229" s="4"/>
      <c r="AQ229" s="4"/>
      <c r="AR229" s="4"/>
      <c r="AS229" s="4"/>
      <c r="AT229" s="4"/>
      <c r="AU229" s="4"/>
    </row>
    <row r="230" spans="1:48" ht="12.95" customHeight="1">
      <c r="A230" s="166"/>
      <c r="B230" s="166"/>
      <c r="C230" s="92"/>
      <c r="D230" s="92"/>
      <c r="AA230" s="4"/>
      <c r="AB230" s="4"/>
      <c r="AC230" s="4"/>
      <c r="AD230" s="4"/>
      <c r="AE230" s="4"/>
      <c r="AG230" s="159"/>
      <c r="AN230" s="4"/>
      <c r="AO230" s="4"/>
      <c r="AP230" s="4"/>
      <c r="AQ230" s="4"/>
      <c r="AR230" s="4"/>
      <c r="AS230" s="4"/>
      <c r="AT230" s="4"/>
      <c r="AU230" s="4"/>
    </row>
    <row r="231" spans="1:48" ht="12.95" customHeight="1">
      <c r="A231" s="166"/>
      <c r="B231" s="166"/>
      <c r="C231" s="92"/>
      <c r="D231" s="92"/>
      <c r="AA231" s="4"/>
      <c r="AB231" s="4"/>
      <c r="AC231" s="4"/>
      <c r="AD231" s="4"/>
      <c r="AE231" s="4"/>
      <c r="AG231" s="159"/>
      <c r="AN231" s="4"/>
      <c r="AO231" s="4"/>
      <c r="AP231" s="4"/>
      <c r="AQ231" s="4"/>
      <c r="AR231" s="4"/>
      <c r="AS231" s="4"/>
      <c r="AT231" s="4"/>
      <c r="AU231" s="4"/>
      <c r="AV231" s="4"/>
    </row>
    <row r="232" spans="1:48" ht="12.95" customHeight="1">
      <c r="A232" s="166"/>
      <c r="B232" s="166"/>
      <c r="C232" s="92"/>
      <c r="D232" s="92"/>
      <c r="AA232" s="4"/>
      <c r="AB232" s="4"/>
      <c r="AC232" s="4"/>
      <c r="AD232" s="4"/>
      <c r="AE232" s="4"/>
      <c r="AG232" s="159"/>
      <c r="AN232" s="4"/>
      <c r="AO232" s="4"/>
      <c r="AP232" s="4"/>
      <c r="AQ232" s="4"/>
      <c r="AR232" s="4"/>
      <c r="AS232" s="4"/>
      <c r="AT232" s="4"/>
      <c r="AU232" s="4"/>
    </row>
    <row r="233" spans="1:48" ht="12.95" customHeight="1">
      <c r="A233" s="166"/>
      <c r="B233" s="166"/>
      <c r="C233" s="92"/>
      <c r="D233" s="92"/>
      <c r="AA233" s="4"/>
      <c r="AB233" s="4"/>
      <c r="AC233" s="4"/>
      <c r="AD233" s="4"/>
      <c r="AE233" s="4"/>
      <c r="AG233" s="159"/>
      <c r="AN233" s="4"/>
      <c r="AO233" s="4"/>
      <c r="AP233" s="4"/>
      <c r="AQ233" s="4"/>
      <c r="AR233" s="4"/>
      <c r="AS233" s="4"/>
      <c r="AT233" s="4"/>
      <c r="AU233" s="4"/>
    </row>
    <row r="234" spans="1:48" ht="12.95" customHeight="1">
      <c r="A234" s="166"/>
      <c r="B234" s="166"/>
      <c r="C234" s="92"/>
      <c r="D234" s="92"/>
      <c r="AA234" s="4"/>
      <c r="AB234" s="4"/>
      <c r="AC234" s="4"/>
      <c r="AD234" s="4"/>
      <c r="AE234" s="4"/>
      <c r="AG234" s="159"/>
      <c r="AN234" s="4"/>
      <c r="AO234" s="4"/>
      <c r="AP234" s="4"/>
      <c r="AQ234" s="4"/>
      <c r="AR234" s="4"/>
      <c r="AS234" s="4"/>
      <c r="AT234" s="4"/>
      <c r="AU234" s="4"/>
    </row>
    <row r="235" spans="1:48" ht="12.95" customHeight="1">
      <c r="A235" s="166"/>
      <c r="B235" s="166"/>
      <c r="C235" s="92"/>
      <c r="D235" s="92"/>
      <c r="AA235" s="4"/>
      <c r="AB235" s="4"/>
      <c r="AC235" s="4"/>
      <c r="AD235" s="4"/>
      <c r="AE235" s="4"/>
      <c r="AG235" s="159"/>
      <c r="AN235" s="4"/>
      <c r="AO235" s="4"/>
      <c r="AP235" s="4"/>
      <c r="AQ235" s="4"/>
      <c r="AR235" s="4"/>
      <c r="AS235" s="4"/>
      <c r="AT235" s="4"/>
      <c r="AU235" s="4"/>
    </row>
    <row r="236" spans="1:48" ht="12.95" customHeight="1">
      <c r="A236" s="166"/>
      <c r="B236" s="166"/>
      <c r="C236" s="92"/>
      <c r="D236" s="92"/>
      <c r="AA236" s="4"/>
      <c r="AB236" s="4"/>
      <c r="AC236" s="4"/>
      <c r="AD236" s="4"/>
      <c r="AE236" s="4"/>
      <c r="AG236" s="159"/>
      <c r="AN236" s="4"/>
      <c r="AO236" s="4"/>
      <c r="AP236" s="4"/>
      <c r="AQ236" s="4"/>
      <c r="AR236" s="4"/>
      <c r="AS236" s="4"/>
      <c r="AT236" s="4"/>
      <c r="AU236" s="4"/>
    </row>
    <row r="237" spans="1:48" ht="12.95" customHeight="1">
      <c r="A237" s="166"/>
      <c r="B237" s="166"/>
      <c r="C237" s="92"/>
      <c r="D237" s="92"/>
      <c r="AA237" s="4"/>
      <c r="AB237" s="4"/>
      <c r="AC237" s="4"/>
      <c r="AD237" s="4"/>
      <c r="AE237" s="4"/>
      <c r="AG237" s="159"/>
      <c r="AN237" s="4"/>
      <c r="AO237" s="4"/>
      <c r="AP237" s="4"/>
      <c r="AQ237" s="4"/>
      <c r="AR237" s="4"/>
      <c r="AS237" s="4"/>
      <c r="AT237" s="4"/>
      <c r="AU237" s="4"/>
    </row>
    <row r="238" spans="1:48" ht="12.95" customHeight="1">
      <c r="A238" s="166"/>
      <c r="B238" s="166"/>
      <c r="C238" s="92"/>
      <c r="D238" s="92"/>
      <c r="AA238" s="4"/>
      <c r="AB238" s="4"/>
      <c r="AC238" s="4"/>
      <c r="AD238" s="4"/>
      <c r="AE238" s="4"/>
      <c r="AG238" s="159"/>
      <c r="AN238" s="4"/>
      <c r="AO238" s="4"/>
      <c r="AP238" s="4"/>
      <c r="AQ238" s="4"/>
      <c r="AR238" s="4"/>
      <c r="AS238" s="4"/>
      <c r="AT238" s="4"/>
      <c r="AU238" s="4"/>
    </row>
    <row r="239" spans="1:48" ht="12.95" customHeight="1">
      <c r="A239" s="166"/>
      <c r="B239" s="166"/>
      <c r="C239" s="92"/>
      <c r="D239" s="92"/>
      <c r="AA239" s="4"/>
      <c r="AB239" s="4"/>
      <c r="AC239" s="4"/>
      <c r="AD239" s="4"/>
      <c r="AE239" s="4"/>
      <c r="AG239" s="159"/>
      <c r="AN239" s="4"/>
      <c r="AO239" s="4"/>
      <c r="AP239" s="4"/>
      <c r="AQ239" s="4"/>
      <c r="AR239" s="4"/>
      <c r="AS239" s="4"/>
      <c r="AT239" s="4"/>
      <c r="AU239" s="4"/>
    </row>
    <row r="240" spans="1:48" ht="12.95" customHeight="1">
      <c r="A240" s="166"/>
      <c r="B240" s="166"/>
      <c r="C240" s="92"/>
      <c r="D240" s="92"/>
      <c r="AA240" s="4"/>
      <c r="AB240" s="4"/>
      <c r="AC240" s="4"/>
      <c r="AD240" s="4"/>
      <c r="AE240" s="4"/>
      <c r="AG240" s="159"/>
      <c r="AN240" s="4"/>
      <c r="AO240" s="4"/>
      <c r="AP240" s="4"/>
      <c r="AQ240" s="4"/>
      <c r="AR240" s="4"/>
      <c r="AS240" s="4"/>
      <c r="AT240" s="4"/>
      <c r="AU240" s="4"/>
    </row>
    <row r="241" spans="1:48" ht="12.95" customHeight="1">
      <c r="A241" s="166"/>
      <c r="B241" s="166"/>
      <c r="C241" s="92"/>
      <c r="D241" s="92"/>
      <c r="AA241" s="4"/>
      <c r="AB241" s="4"/>
      <c r="AC241" s="4"/>
      <c r="AD241" s="4"/>
      <c r="AE241" s="4"/>
      <c r="AG241" s="159"/>
      <c r="AN241" s="4"/>
      <c r="AO241" s="4"/>
      <c r="AP241" s="4"/>
      <c r="AQ241" s="4"/>
      <c r="AR241" s="4"/>
      <c r="AS241" s="4"/>
      <c r="AT241" s="4"/>
      <c r="AU241" s="4"/>
    </row>
    <row r="242" spans="1:48" ht="12.95" customHeight="1">
      <c r="A242" s="166"/>
      <c r="B242" s="166"/>
      <c r="C242" s="92"/>
      <c r="D242" s="92"/>
      <c r="AA242" s="4"/>
      <c r="AB242" s="4"/>
      <c r="AC242" s="4"/>
      <c r="AD242" s="4"/>
      <c r="AE242" s="4"/>
      <c r="AG242" s="159"/>
      <c r="AN242" s="4"/>
      <c r="AO242" s="4"/>
      <c r="AP242" s="4"/>
      <c r="AQ242" s="4"/>
      <c r="AR242" s="4"/>
      <c r="AS242" s="4"/>
      <c r="AT242" s="4"/>
      <c r="AU242" s="4"/>
    </row>
    <row r="243" spans="1:48" ht="12.95" customHeight="1">
      <c r="A243" s="166"/>
      <c r="B243" s="166"/>
      <c r="C243" s="92"/>
      <c r="D243" s="92"/>
      <c r="AA243" s="4"/>
      <c r="AB243" s="4"/>
      <c r="AC243" s="4"/>
      <c r="AD243" s="4"/>
      <c r="AE243" s="4"/>
      <c r="AG243" s="159"/>
      <c r="AN243" s="4"/>
      <c r="AO243" s="4"/>
      <c r="AP243" s="4"/>
      <c r="AQ243" s="4"/>
      <c r="AR243" s="4"/>
      <c r="AS243" s="4"/>
      <c r="AT243" s="4"/>
      <c r="AU243" s="4"/>
    </row>
    <row r="244" spans="1:48" ht="12.95" customHeight="1">
      <c r="A244" s="166"/>
      <c r="B244" s="166"/>
      <c r="C244" s="92"/>
      <c r="D244" s="92"/>
      <c r="AA244" s="4"/>
      <c r="AB244" s="4"/>
      <c r="AC244" s="4"/>
      <c r="AD244" s="4"/>
      <c r="AE244" s="4"/>
      <c r="AG244" s="159"/>
      <c r="AN244" s="4"/>
      <c r="AO244" s="4"/>
      <c r="AP244" s="4"/>
      <c r="AQ244" s="4"/>
      <c r="AR244" s="4"/>
      <c r="AS244" s="4"/>
      <c r="AT244" s="4"/>
      <c r="AU244" s="4"/>
    </row>
    <row r="245" spans="1:48" ht="12.95" customHeight="1">
      <c r="A245" s="166"/>
      <c r="B245" s="166"/>
      <c r="C245" s="92"/>
      <c r="D245" s="92"/>
      <c r="AA245" s="4"/>
      <c r="AB245" s="4"/>
      <c r="AC245" s="4"/>
      <c r="AD245" s="4"/>
      <c r="AE245" s="4"/>
      <c r="AG245" s="159"/>
      <c r="AN245" s="4"/>
      <c r="AO245" s="4"/>
      <c r="AP245" s="4"/>
      <c r="AQ245" s="4"/>
      <c r="AR245" s="4"/>
      <c r="AS245" s="4"/>
      <c r="AT245" s="4"/>
      <c r="AU245" s="4"/>
    </row>
    <row r="246" spans="1:48" ht="12.95" customHeight="1">
      <c r="A246" s="166"/>
      <c r="B246" s="166"/>
      <c r="C246" s="92"/>
      <c r="D246" s="92"/>
      <c r="AA246" s="4"/>
      <c r="AB246" s="4"/>
      <c r="AC246" s="4"/>
      <c r="AD246" s="4"/>
      <c r="AE246" s="4"/>
      <c r="AG246" s="159"/>
      <c r="AN246" s="4"/>
      <c r="AO246" s="4"/>
      <c r="AP246" s="4"/>
      <c r="AQ246" s="4"/>
      <c r="AR246" s="4"/>
      <c r="AS246" s="4"/>
      <c r="AT246" s="4"/>
      <c r="AU246" s="4"/>
    </row>
    <row r="247" spans="1:48" ht="12.95" customHeight="1">
      <c r="A247" s="166"/>
      <c r="B247" s="166"/>
      <c r="C247" s="92"/>
      <c r="D247" s="92"/>
      <c r="AA247" s="4"/>
      <c r="AB247" s="4"/>
      <c r="AC247" s="4"/>
      <c r="AD247" s="4"/>
      <c r="AE247" s="4"/>
      <c r="AG247" s="159"/>
      <c r="AN247" s="4"/>
      <c r="AO247" s="4"/>
      <c r="AP247" s="4"/>
      <c r="AQ247" s="4"/>
      <c r="AR247" s="4"/>
      <c r="AS247" s="4"/>
      <c r="AT247" s="4"/>
      <c r="AU247" s="4"/>
    </row>
    <row r="248" spans="1:48" ht="12.95" customHeight="1">
      <c r="A248" s="166"/>
      <c r="B248" s="166"/>
      <c r="C248" s="166"/>
      <c r="D248" s="166"/>
      <c r="AA248" s="4"/>
      <c r="AB248" s="4"/>
      <c r="AC248" s="4"/>
      <c r="AD248" s="4"/>
      <c r="AE248" s="4"/>
      <c r="AG248" s="159"/>
      <c r="AN248" s="4"/>
      <c r="AO248" s="4"/>
      <c r="AP248" s="4"/>
      <c r="AQ248" s="4"/>
      <c r="AR248" s="4"/>
      <c r="AS248" s="4"/>
      <c r="AT248" s="4"/>
      <c r="AU248" s="4"/>
    </row>
    <row r="249" spans="1:48" ht="12.95" customHeight="1">
      <c r="A249" s="166"/>
      <c r="B249" s="166"/>
      <c r="C249" s="166"/>
      <c r="D249" s="166"/>
      <c r="AA249" s="4"/>
      <c r="AB249" s="4"/>
      <c r="AC249" s="4"/>
      <c r="AD249" s="4"/>
      <c r="AE249" s="4"/>
      <c r="AG249" s="159"/>
      <c r="AN249" s="4"/>
      <c r="AO249" s="4"/>
      <c r="AP249" s="4"/>
      <c r="AQ249" s="4"/>
      <c r="AR249" s="4"/>
      <c r="AS249" s="4"/>
      <c r="AT249" s="4"/>
      <c r="AU249" s="4"/>
    </row>
    <row r="250" spans="1:48" ht="12.95" customHeight="1">
      <c r="A250" s="166"/>
      <c r="B250" s="166"/>
      <c r="C250" s="166"/>
      <c r="D250" s="166"/>
      <c r="AA250" s="4"/>
      <c r="AB250" s="4"/>
      <c r="AC250" s="4"/>
      <c r="AD250" s="4"/>
      <c r="AE250" s="4"/>
      <c r="AG250" s="159"/>
      <c r="AN250" s="4"/>
      <c r="AO250" s="4"/>
      <c r="AP250" s="4"/>
      <c r="AQ250" s="4"/>
      <c r="AR250" s="4"/>
      <c r="AS250" s="4"/>
      <c r="AT250" s="4"/>
      <c r="AU250" s="4"/>
    </row>
    <row r="251" spans="1:48" ht="12.95" customHeight="1">
      <c r="A251" s="166"/>
      <c r="B251" s="166"/>
      <c r="C251" s="166"/>
      <c r="D251" s="166"/>
      <c r="AA251" s="4"/>
      <c r="AB251" s="4"/>
      <c r="AC251" s="4"/>
      <c r="AD251" s="4"/>
      <c r="AE251" s="4"/>
      <c r="AG251" s="159"/>
      <c r="AN251" s="4"/>
      <c r="AO251" s="4"/>
      <c r="AP251" s="4"/>
      <c r="AQ251" s="4"/>
      <c r="AR251" s="4"/>
      <c r="AS251" s="4"/>
      <c r="AT251" s="4"/>
      <c r="AU251" s="4"/>
    </row>
    <row r="252" spans="1:48" ht="12.95" customHeight="1">
      <c r="A252" s="166"/>
      <c r="B252" s="166"/>
      <c r="C252" s="166"/>
      <c r="D252" s="166"/>
      <c r="AA252" s="4"/>
      <c r="AB252" s="4"/>
      <c r="AC252" s="4"/>
      <c r="AD252" s="4"/>
      <c r="AE252" s="4"/>
      <c r="AG252" s="159"/>
      <c r="AN252" s="4"/>
      <c r="AO252" s="4"/>
      <c r="AP252" s="4"/>
      <c r="AQ252" s="4"/>
      <c r="AR252" s="4"/>
      <c r="AS252" s="4"/>
      <c r="AT252" s="4"/>
      <c r="AU252" s="4"/>
      <c r="AV252" s="4"/>
    </row>
    <row r="253" spans="1:48" ht="12.95" customHeight="1">
      <c r="A253" s="166"/>
      <c r="B253" s="166"/>
      <c r="C253" s="166"/>
      <c r="D253" s="166"/>
      <c r="AA253" s="4"/>
      <c r="AB253" s="4"/>
      <c r="AC253" s="4"/>
      <c r="AD253" s="4"/>
      <c r="AE253" s="4"/>
      <c r="AG253" s="159"/>
      <c r="AN253" s="4"/>
      <c r="AO253" s="4"/>
      <c r="AP253" s="4"/>
      <c r="AQ253" s="4"/>
      <c r="AR253" s="4"/>
      <c r="AS253" s="4"/>
      <c r="AT253" s="4"/>
      <c r="AU253" s="4"/>
    </row>
    <row r="254" spans="1:48" ht="12.95" customHeight="1">
      <c r="A254" s="166"/>
      <c r="B254" s="166"/>
      <c r="C254" s="166"/>
      <c r="D254" s="166"/>
      <c r="AA254" s="4"/>
      <c r="AB254" s="4"/>
      <c r="AC254" s="4"/>
      <c r="AD254" s="4"/>
      <c r="AE254" s="4"/>
      <c r="AG254" s="159"/>
      <c r="AN254" s="4"/>
      <c r="AO254" s="4"/>
      <c r="AP254" s="4"/>
      <c r="AQ254" s="4"/>
      <c r="AR254" s="4"/>
      <c r="AS254" s="4"/>
      <c r="AT254" s="4"/>
      <c r="AU254" s="4"/>
      <c r="AV254" s="4"/>
    </row>
    <row r="255" spans="1:48" ht="12.95" customHeight="1">
      <c r="A255" s="166"/>
      <c r="B255" s="166"/>
      <c r="C255" s="166"/>
      <c r="D255" s="166"/>
      <c r="AA255" s="4"/>
      <c r="AB255" s="4"/>
      <c r="AC255" s="4"/>
      <c r="AD255" s="4"/>
      <c r="AE255" s="4"/>
      <c r="AG255" s="159"/>
      <c r="AN255" s="4"/>
      <c r="AO255" s="4"/>
      <c r="AP255" s="4"/>
      <c r="AQ255" s="4"/>
      <c r="AR255" s="4"/>
      <c r="AS255" s="4"/>
      <c r="AT255" s="4"/>
      <c r="AU255" s="4"/>
    </row>
    <row r="256" spans="1:48" ht="12.95" customHeight="1">
      <c r="A256" s="166"/>
      <c r="B256" s="166"/>
      <c r="C256" s="166"/>
      <c r="D256" s="166"/>
      <c r="AA256" s="4"/>
      <c r="AB256" s="4"/>
      <c r="AC256" s="4"/>
      <c r="AD256" s="4"/>
      <c r="AE256" s="4"/>
      <c r="AG256" s="159"/>
      <c r="AN256" s="4"/>
      <c r="AO256" s="4"/>
      <c r="AP256" s="4"/>
      <c r="AQ256" s="4"/>
      <c r="AR256" s="4"/>
      <c r="AS256" s="4"/>
      <c r="AT256" s="4"/>
      <c r="AU256" s="4"/>
      <c r="AV256" s="4"/>
    </row>
    <row r="257" spans="1:48" ht="12.95" customHeight="1">
      <c r="A257" s="166"/>
      <c r="B257" s="166"/>
      <c r="C257" s="166"/>
      <c r="D257" s="166"/>
      <c r="AA257" s="4"/>
      <c r="AB257" s="4"/>
      <c r="AC257" s="4"/>
      <c r="AD257" s="4"/>
      <c r="AE257" s="4"/>
      <c r="AG257" s="159"/>
      <c r="AN257" s="4"/>
      <c r="AO257" s="4"/>
      <c r="AP257" s="4"/>
      <c r="AQ257" s="4"/>
      <c r="AR257" s="4"/>
      <c r="AS257" s="4"/>
      <c r="AT257" s="4"/>
      <c r="AU257" s="4"/>
      <c r="AV257" s="4"/>
    </row>
    <row r="258" spans="1:48" ht="12.95" customHeight="1">
      <c r="A258" s="166"/>
      <c r="B258" s="166"/>
      <c r="C258" s="166"/>
      <c r="D258" s="166"/>
      <c r="AA258" s="4"/>
      <c r="AB258" s="4"/>
      <c r="AC258" s="4"/>
      <c r="AD258" s="4"/>
      <c r="AE258" s="4"/>
      <c r="AG258" s="159"/>
      <c r="AN258" s="4"/>
      <c r="AO258" s="4"/>
      <c r="AP258" s="4"/>
      <c r="AQ258" s="4"/>
      <c r="AR258" s="4"/>
      <c r="AS258" s="4"/>
      <c r="AT258" s="4"/>
      <c r="AU258" s="4"/>
    </row>
    <row r="259" spans="1:48" ht="12.95" customHeight="1">
      <c r="A259" s="166"/>
      <c r="B259" s="166"/>
      <c r="C259" s="166"/>
      <c r="D259" s="166"/>
      <c r="AA259" s="4"/>
      <c r="AB259" s="4"/>
      <c r="AC259" s="4"/>
      <c r="AD259" s="4"/>
      <c r="AE259" s="4"/>
      <c r="AG259" s="159"/>
      <c r="AN259" s="4"/>
      <c r="AO259" s="4"/>
      <c r="AP259" s="4"/>
      <c r="AQ259" s="4"/>
      <c r="AR259" s="4"/>
      <c r="AS259" s="4"/>
      <c r="AT259" s="4"/>
      <c r="AU259" s="4"/>
      <c r="AV259" s="4"/>
    </row>
    <row r="260" spans="1:48" ht="12.95" customHeight="1">
      <c r="A260" s="166"/>
      <c r="B260" s="166"/>
      <c r="C260" s="166"/>
      <c r="D260" s="166"/>
      <c r="AA260" s="4"/>
      <c r="AB260" s="4"/>
      <c r="AC260" s="4"/>
      <c r="AD260" s="4"/>
      <c r="AE260" s="4"/>
      <c r="AG260" s="159"/>
      <c r="AN260" s="4"/>
      <c r="AO260" s="4"/>
      <c r="AP260" s="4"/>
      <c r="AQ260" s="4"/>
      <c r="AR260" s="4"/>
      <c r="AS260" s="4"/>
      <c r="AT260" s="4"/>
      <c r="AU260" s="4"/>
      <c r="AV260" s="4"/>
    </row>
    <row r="261" spans="1:48" ht="12.95" customHeight="1">
      <c r="A261" s="166"/>
      <c r="B261" s="166"/>
      <c r="C261" s="166"/>
      <c r="D261" s="166"/>
      <c r="AA261" s="4"/>
      <c r="AB261" s="4"/>
      <c r="AC261" s="4"/>
      <c r="AD261" s="4"/>
      <c r="AE261" s="4"/>
      <c r="AG261" s="159"/>
      <c r="AN261" s="4"/>
      <c r="AO261" s="4"/>
      <c r="AP261" s="4"/>
      <c r="AQ261" s="4"/>
      <c r="AR261" s="4"/>
      <c r="AS261" s="4"/>
      <c r="AT261" s="4"/>
      <c r="AU261" s="4"/>
    </row>
    <row r="262" spans="1:48" ht="12.95" customHeight="1">
      <c r="A262" s="166"/>
      <c r="B262" s="166"/>
      <c r="C262" s="166"/>
      <c r="D262" s="166"/>
      <c r="AA262" s="4"/>
      <c r="AB262" s="4"/>
      <c r="AC262" s="4"/>
      <c r="AD262" s="4"/>
      <c r="AE262" s="4"/>
      <c r="AG262" s="159"/>
      <c r="AN262" s="4"/>
      <c r="AO262" s="4"/>
      <c r="AP262" s="4"/>
      <c r="AQ262" s="4"/>
      <c r="AR262" s="4"/>
      <c r="AS262" s="4"/>
      <c r="AT262" s="4"/>
      <c r="AU262" s="4"/>
      <c r="AV262" s="4"/>
    </row>
    <row r="263" spans="1:48" ht="12.95" customHeight="1">
      <c r="A263" s="166"/>
      <c r="B263" s="166"/>
      <c r="C263" s="166"/>
      <c r="D263" s="166"/>
      <c r="AA263" s="4"/>
      <c r="AB263" s="4"/>
      <c r="AC263" s="4"/>
      <c r="AD263" s="4"/>
      <c r="AE263" s="4"/>
      <c r="AG263" s="159"/>
      <c r="AN263" s="4"/>
      <c r="AO263" s="4"/>
      <c r="AP263" s="4"/>
      <c r="AQ263" s="4"/>
      <c r="AR263" s="4"/>
      <c r="AS263" s="4"/>
      <c r="AT263" s="4"/>
      <c r="AU263" s="4"/>
      <c r="AV263" s="4"/>
    </row>
    <row r="264" spans="1:48" ht="12.95" customHeight="1">
      <c r="A264" s="166"/>
      <c r="B264" s="166"/>
      <c r="C264" s="166"/>
      <c r="D264" s="166"/>
      <c r="AA264" s="4"/>
      <c r="AB264" s="4"/>
      <c r="AC264" s="4"/>
      <c r="AD264" s="4"/>
      <c r="AE264" s="4"/>
      <c r="AG264" s="159"/>
      <c r="AN264" s="4"/>
      <c r="AO264" s="4"/>
      <c r="AP264" s="4"/>
      <c r="AQ264" s="4"/>
      <c r="AR264" s="4"/>
      <c r="AS264" s="4"/>
      <c r="AT264" s="4"/>
      <c r="AU264" s="4"/>
      <c r="AV264" s="4"/>
    </row>
    <row r="265" spans="1:48" ht="12.95" customHeight="1">
      <c r="A265" s="166"/>
      <c r="B265" s="166"/>
      <c r="C265" s="166"/>
      <c r="D265" s="166"/>
      <c r="AA265" s="4"/>
      <c r="AB265" s="4"/>
      <c r="AC265" s="4"/>
      <c r="AD265" s="4"/>
      <c r="AE265" s="4"/>
      <c r="AG265" s="159"/>
      <c r="AN265" s="4"/>
      <c r="AO265" s="4"/>
      <c r="AP265" s="4"/>
      <c r="AQ265" s="4"/>
      <c r="AR265" s="4"/>
      <c r="AS265" s="4"/>
      <c r="AT265" s="4"/>
      <c r="AU265" s="4"/>
      <c r="AV265" s="4"/>
    </row>
    <row r="266" spans="1:48" ht="12.95" customHeight="1">
      <c r="A266" s="166"/>
      <c r="B266" s="166"/>
      <c r="C266" s="166"/>
      <c r="D266" s="166"/>
      <c r="AA266" s="4"/>
      <c r="AB266" s="4"/>
      <c r="AC266" s="4"/>
      <c r="AD266" s="4"/>
      <c r="AE266" s="4"/>
      <c r="AG266" s="159"/>
      <c r="AN266" s="4"/>
      <c r="AO266" s="4"/>
      <c r="AP266" s="4"/>
      <c r="AQ266" s="4"/>
      <c r="AR266" s="4"/>
      <c r="AS266" s="4"/>
      <c r="AT266" s="4"/>
      <c r="AU266" s="4"/>
    </row>
    <row r="267" spans="1:48" ht="12.95" customHeight="1">
      <c r="A267" s="166"/>
      <c r="B267" s="166"/>
      <c r="C267" s="166"/>
      <c r="D267" s="166"/>
      <c r="AA267" s="4"/>
      <c r="AB267" s="4"/>
      <c r="AC267" s="4"/>
      <c r="AD267" s="4"/>
      <c r="AE267" s="4"/>
      <c r="AG267" s="159"/>
      <c r="AN267" s="4"/>
      <c r="AO267" s="4"/>
      <c r="AP267" s="4"/>
      <c r="AQ267" s="4"/>
      <c r="AR267" s="4"/>
      <c r="AS267" s="4"/>
      <c r="AT267" s="4"/>
      <c r="AU267" s="4"/>
      <c r="AV267" s="4"/>
    </row>
    <row r="268" spans="1:48" ht="12.95" customHeight="1">
      <c r="A268" s="166"/>
      <c r="B268" s="166"/>
      <c r="C268" s="166"/>
      <c r="D268" s="166"/>
      <c r="AA268" s="4"/>
      <c r="AB268" s="4"/>
      <c r="AC268" s="4"/>
      <c r="AD268" s="4"/>
      <c r="AE268" s="4"/>
      <c r="AG268" s="159"/>
      <c r="AN268" s="4"/>
      <c r="AO268" s="4"/>
      <c r="AP268" s="4"/>
      <c r="AQ268" s="4"/>
      <c r="AR268" s="4"/>
      <c r="AS268" s="4"/>
      <c r="AT268" s="4"/>
      <c r="AU268" s="4"/>
    </row>
    <row r="269" spans="1:48" ht="12.95" customHeight="1">
      <c r="A269" s="166"/>
      <c r="B269" s="166"/>
      <c r="C269" s="166"/>
      <c r="D269" s="166"/>
      <c r="AA269" s="4"/>
      <c r="AB269" s="4"/>
      <c r="AC269" s="4"/>
      <c r="AD269" s="4"/>
      <c r="AE269" s="4"/>
      <c r="AG269" s="159"/>
      <c r="AN269" s="4"/>
      <c r="AO269" s="4"/>
      <c r="AP269" s="4"/>
      <c r="AQ269" s="4"/>
      <c r="AR269" s="4"/>
      <c r="AS269" s="4"/>
      <c r="AT269" s="4"/>
      <c r="AU269" s="4"/>
    </row>
    <row r="270" spans="1:48" ht="12.95" customHeight="1">
      <c r="A270" s="166"/>
      <c r="B270" s="166"/>
      <c r="C270" s="166"/>
      <c r="D270" s="166"/>
      <c r="AA270" s="4"/>
      <c r="AB270" s="4"/>
      <c r="AC270" s="4"/>
      <c r="AD270" s="4"/>
      <c r="AE270" s="4"/>
      <c r="AG270" s="159"/>
      <c r="AN270" s="4"/>
      <c r="AO270" s="4"/>
      <c r="AP270" s="4"/>
      <c r="AQ270" s="4"/>
      <c r="AR270" s="4"/>
      <c r="AS270" s="4"/>
      <c r="AT270" s="4"/>
      <c r="AU270" s="4"/>
    </row>
    <row r="271" spans="1:48" ht="12.95" customHeight="1">
      <c r="A271" s="166"/>
      <c r="B271" s="166"/>
      <c r="C271" s="166"/>
      <c r="D271" s="166"/>
      <c r="AA271" s="4"/>
      <c r="AB271" s="4"/>
      <c r="AC271" s="4"/>
      <c r="AD271" s="4"/>
      <c r="AE271" s="4"/>
      <c r="AG271" s="159"/>
      <c r="AN271" s="4"/>
      <c r="AO271" s="4"/>
      <c r="AP271" s="4"/>
      <c r="AQ271" s="4"/>
      <c r="AR271" s="4"/>
      <c r="AS271" s="4"/>
      <c r="AT271" s="4"/>
      <c r="AU271" s="4"/>
    </row>
    <row r="272" spans="1:48" ht="12.95" customHeight="1">
      <c r="A272" s="166"/>
      <c r="B272" s="166"/>
      <c r="C272" s="166"/>
      <c r="D272" s="166"/>
      <c r="AA272" s="4"/>
      <c r="AB272" s="4"/>
      <c r="AC272" s="4"/>
      <c r="AD272" s="4"/>
      <c r="AE272" s="4"/>
      <c r="AG272" s="159"/>
      <c r="AN272" s="4"/>
      <c r="AO272" s="4"/>
      <c r="AP272" s="4"/>
      <c r="AQ272" s="4"/>
      <c r="AR272" s="4"/>
      <c r="AS272" s="4"/>
      <c r="AT272" s="4"/>
      <c r="AU272" s="4"/>
    </row>
    <row r="273" spans="1:48" ht="12.95" customHeight="1">
      <c r="A273" s="166"/>
      <c r="B273" s="166"/>
      <c r="C273" s="166"/>
      <c r="D273" s="166"/>
      <c r="AA273" s="4"/>
      <c r="AB273" s="4"/>
      <c r="AC273" s="4"/>
      <c r="AD273" s="4"/>
      <c r="AE273" s="4"/>
      <c r="AG273" s="159"/>
      <c r="AN273" s="4"/>
      <c r="AO273" s="4"/>
      <c r="AP273" s="4"/>
      <c r="AQ273" s="4"/>
      <c r="AR273" s="4"/>
      <c r="AS273" s="4"/>
      <c r="AT273" s="4"/>
      <c r="AU273" s="4"/>
    </row>
    <row r="274" spans="1:48" ht="12.95" customHeight="1">
      <c r="A274" s="166"/>
      <c r="B274" s="166"/>
      <c r="C274" s="166"/>
      <c r="D274" s="166"/>
      <c r="AA274" s="4"/>
      <c r="AB274" s="4"/>
      <c r="AC274" s="4"/>
      <c r="AD274" s="4"/>
      <c r="AE274" s="4"/>
      <c r="AG274" s="159"/>
      <c r="AN274" s="4"/>
      <c r="AO274" s="4"/>
      <c r="AP274" s="4"/>
      <c r="AQ274" s="4"/>
      <c r="AR274" s="4"/>
      <c r="AS274" s="4"/>
      <c r="AT274" s="4"/>
      <c r="AU274" s="4"/>
    </row>
    <row r="275" spans="1:48" ht="12.95" customHeight="1">
      <c r="A275" s="166"/>
      <c r="B275" s="166"/>
      <c r="C275" s="166"/>
      <c r="D275" s="166"/>
      <c r="AA275" s="4"/>
      <c r="AB275" s="4"/>
      <c r="AC275" s="4"/>
      <c r="AD275" s="4"/>
      <c r="AE275" s="4"/>
      <c r="AG275" s="159"/>
      <c r="AN275" s="4"/>
      <c r="AO275" s="4"/>
      <c r="AP275" s="4"/>
      <c r="AQ275" s="4"/>
      <c r="AR275" s="4"/>
      <c r="AS275" s="4"/>
      <c r="AT275" s="4"/>
      <c r="AU275" s="4"/>
      <c r="AV275" s="4"/>
    </row>
    <row r="276" spans="1:48" ht="12.95" customHeight="1">
      <c r="A276" s="166"/>
      <c r="B276" s="166"/>
      <c r="C276" s="166"/>
      <c r="D276" s="166"/>
      <c r="AA276" s="4"/>
      <c r="AB276" s="4"/>
      <c r="AC276" s="4"/>
      <c r="AD276" s="4"/>
      <c r="AE276" s="4"/>
      <c r="AG276" s="159"/>
      <c r="AN276" s="4"/>
      <c r="AO276" s="4"/>
      <c r="AP276" s="4"/>
      <c r="AQ276" s="4"/>
      <c r="AR276" s="4"/>
      <c r="AS276" s="4"/>
      <c r="AT276" s="4"/>
      <c r="AU276" s="4"/>
    </row>
    <row r="277" spans="1:48" ht="12.95" customHeight="1">
      <c r="A277" s="166"/>
      <c r="B277" s="166"/>
      <c r="C277" s="166"/>
      <c r="D277" s="166"/>
      <c r="AA277" s="4"/>
      <c r="AB277" s="4"/>
      <c r="AC277" s="4"/>
      <c r="AD277" s="4"/>
      <c r="AE277" s="4"/>
      <c r="AG277" s="159"/>
      <c r="AN277" s="4"/>
      <c r="AO277" s="4"/>
      <c r="AP277" s="4"/>
      <c r="AQ277" s="4"/>
      <c r="AR277" s="4"/>
      <c r="AS277" s="4"/>
      <c r="AT277" s="4"/>
      <c r="AU277" s="4"/>
    </row>
    <row r="278" spans="1:48" ht="12.95" customHeight="1">
      <c r="A278" s="166"/>
      <c r="B278" s="166"/>
      <c r="C278" s="166"/>
      <c r="D278" s="166"/>
      <c r="AA278" s="4"/>
      <c r="AB278" s="4"/>
      <c r="AC278" s="4"/>
      <c r="AD278" s="4"/>
      <c r="AE278" s="4"/>
      <c r="AG278" s="159"/>
      <c r="AN278" s="4"/>
      <c r="AO278" s="4"/>
      <c r="AP278" s="4"/>
      <c r="AQ278" s="4"/>
      <c r="AR278" s="4"/>
      <c r="AS278" s="4"/>
      <c r="AT278" s="4"/>
      <c r="AU278" s="4"/>
    </row>
    <row r="279" spans="1:48" ht="12.95" customHeight="1">
      <c r="A279" s="166"/>
      <c r="B279" s="166"/>
      <c r="C279" s="166"/>
      <c r="D279" s="166"/>
      <c r="AA279" s="4"/>
      <c r="AB279" s="4"/>
      <c r="AC279" s="4"/>
      <c r="AD279" s="4"/>
      <c r="AE279" s="4"/>
      <c r="AG279" s="159"/>
      <c r="AN279" s="4"/>
      <c r="AO279" s="4"/>
      <c r="AP279" s="4"/>
      <c r="AQ279" s="4"/>
      <c r="AR279" s="4"/>
      <c r="AS279" s="4"/>
      <c r="AT279" s="4"/>
      <c r="AU279" s="4"/>
    </row>
    <row r="280" spans="1:48" ht="12.95" customHeight="1">
      <c r="A280" s="166"/>
      <c r="B280" s="166"/>
      <c r="C280" s="166"/>
      <c r="D280" s="166"/>
      <c r="AA280" s="4"/>
      <c r="AB280" s="4"/>
      <c r="AC280" s="4"/>
      <c r="AD280" s="4"/>
      <c r="AE280" s="4"/>
      <c r="AG280" s="159"/>
      <c r="AN280" s="4"/>
      <c r="AO280" s="4"/>
      <c r="AP280" s="4"/>
      <c r="AQ280" s="4"/>
      <c r="AR280" s="4"/>
      <c r="AS280" s="4"/>
      <c r="AT280" s="4"/>
      <c r="AU280" s="4"/>
      <c r="AV280" s="4"/>
    </row>
    <row r="281" spans="1:48" ht="12.95" customHeight="1">
      <c r="A281" s="166"/>
      <c r="B281" s="166"/>
      <c r="C281" s="166"/>
      <c r="D281" s="166"/>
      <c r="AA281" s="4"/>
      <c r="AB281" s="4"/>
      <c r="AC281" s="4"/>
      <c r="AD281" s="4"/>
      <c r="AE281" s="4"/>
      <c r="AG281" s="159"/>
      <c r="AN281" s="4"/>
      <c r="AO281" s="4"/>
      <c r="AP281" s="4"/>
      <c r="AQ281" s="4"/>
      <c r="AR281" s="4"/>
      <c r="AS281" s="4"/>
      <c r="AT281" s="4"/>
      <c r="AU281" s="4"/>
      <c r="AV281" s="4"/>
    </row>
    <row r="282" spans="1:48" ht="12.95" customHeight="1">
      <c r="A282" s="166"/>
      <c r="B282" s="166"/>
      <c r="C282" s="166"/>
      <c r="D282" s="166"/>
      <c r="AA282" s="4"/>
      <c r="AB282" s="4"/>
      <c r="AC282" s="4"/>
      <c r="AD282" s="4"/>
      <c r="AE282" s="4"/>
      <c r="AG282" s="159"/>
      <c r="AN282" s="4"/>
      <c r="AO282" s="4"/>
      <c r="AP282" s="4"/>
      <c r="AQ282" s="4"/>
      <c r="AR282" s="4"/>
      <c r="AS282" s="4"/>
      <c r="AT282" s="4"/>
      <c r="AU282" s="4"/>
    </row>
    <row r="283" spans="1:48" ht="12.95" customHeight="1">
      <c r="A283" s="166"/>
      <c r="B283" s="166"/>
      <c r="C283" s="166"/>
      <c r="D283" s="166"/>
      <c r="AA283" s="4"/>
      <c r="AB283" s="4"/>
      <c r="AC283" s="4"/>
      <c r="AD283" s="4"/>
      <c r="AE283" s="4"/>
      <c r="AG283" s="159"/>
      <c r="AN283" s="4"/>
      <c r="AO283" s="4"/>
      <c r="AP283" s="4"/>
      <c r="AQ283" s="4"/>
      <c r="AR283" s="4"/>
      <c r="AS283" s="4"/>
      <c r="AT283" s="4"/>
      <c r="AU283" s="4"/>
    </row>
    <row r="284" spans="1:48" ht="12.95" customHeight="1">
      <c r="A284" s="166"/>
      <c r="B284" s="166"/>
      <c r="C284" s="166"/>
      <c r="D284" s="166"/>
      <c r="AA284" s="4"/>
      <c r="AB284" s="4"/>
      <c r="AC284" s="4"/>
      <c r="AD284" s="4"/>
      <c r="AE284" s="4"/>
      <c r="AG284" s="159"/>
      <c r="AN284" s="4"/>
      <c r="AO284" s="4"/>
      <c r="AP284" s="4"/>
      <c r="AQ284" s="4"/>
      <c r="AR284" s="4"/>
      <c r="AS284" s="4"/>
      <c r="AT284" s="4"/>
      <c r="AU284" s="4"/>
    </row>
    <row r="285" spans="1:48" ht="12.95" customHeight="1">
      <c r="A285" s="166"/>
      <c r="B285" s="166"/>
      <c r="C285" s="166"/>
      <c r="D285" s="166"/>
      <c r="AA285" s="4"/>
      <c r="AB285" s="4"/>
      <c r="AC285" s="4"/>
      <c r="AD285" s="4"/>
      <c r="AE285" s="4"/>
      <c r="AG285" s="159"/>
      <c r="AN285" s="4"/>
      <c r="AO285" s="4"/>
      <c r="AP285" s="4"/>
      <c r="AQ285" s="4"/>
      <c r="AR285" s="4"/>
      <c r="AS285" s="4"/>
      <c r="AT285" s="4"/>
      <c r="AU285" s="4"/>
    </row>
    <row r="286" spans="1:48" ht="12.95" customHeight="1">
      <c r="A286" s="166"/>
      <c r="B286" s="166"/>
      <c r="C286" s="166"/>
      <c r="D286" s="166"/>
      <c r="AA286" s="4"/>
      <c r="AB286" s="4"/>
      <c r="AC286" s="4"/>
      <c r="AD286" s="4"/>
      <c r="AE286" s="4"/>
      <c r="AG286" s="159"/>
      <c r="AN286" s="4"/>
      <c r="AO286" s="4"/>
      <c r="AP286" s="4"/>
      <c r="AQ286" s="4"/>
      <c r="AR286" s="4"/>
      <c r="AS286" s="4"/>
      <c r="AT286" s="4"/>
      <c r="AU286" s="4"/>
      <c r="AV286" s="4"/>
    </row>
    <row r="287" spans="1:48" ht="12.95" customHeight="1">
      <c r="A287" s="166"/>
      <c r="B287" s="166"/>
      <c r="C287" s="166"/>
      <c r="D287" s="166"/>
      <c r="AA287" s="4"/>
      <c r="AB287" s="4"/>
      <c r="AC287" s="4"/>
      <c r="AD287" s="4"/>
      <c r="AE287" s="4"/>
      <c r="AG287" s="159"/>
      <c r="AN287" s="4"/>
      <c r="AO287" s="4"/>
      <c r="AP287" s="4"/>
      <c r="AQ287" s="4"/>
      <c r="AR287" s="4"/>
      <c r="AS287" s="4"/>
      <c r="AT287" s="4"/>
      <c r="AU287" s="4"/>
      <c r="AV287" s="4"/>
    </row>
    <row r="288" spans="1:48" ht="12.95" customHeight="1">
      <c r="A288" s="166"/>
      <c r="B288" s="166"/>
      <c r="C288" s="166"/>
      <c r="D288" s="166"/>
      <c r="AA288" s="4"/>
      <c r="AB288" s="4"/>
      <c r="AC288" s="4"/>
      <c r="AD288" s="4"/>
      <c r="AE288" s="4"/>
      <c r="AG288" s="159"/>
      <c r="AN288" s="4"/>
      <c r="AO288" s="4"/>
      <c r="AP288" s="4"/>
      <c r="AQ288" s="4"/>
      <c r="AR288" s="4"/>
      <c r="AS288" s="4"/>
      <c r="AT288" s="4"/>
      <c r="AU288" s="4"/>
    </row>
    <row r="289" spans="1:48" ht="12.95" customHeight="1">
      <c r="A289" s="166"/>
      <c r="B289" s="166"/>
      <c r="C289" s="166"/>
      <c r="D289" s="166"/>
      <c r="AA289" s="4"/>
      <c r="AB289" s="4"/>
      <c r="AC289" s="4"/>
      <c r="AD289" s="4"/>
      <c r="AE289" s="4"/>
      <c r="AG289" s="159"/>
      <c r="AN289" s="4"/>
      <c r="AO289" s="4"/>
      <c r="AP289" s="4"/>
      <c r="AQ289" s="4"/>
      <c r="AR289" s="4"/>
      <c r="AS289" s="4"/>
      <c r="AT289" s="4"/>
      <c r="AU289" s="4"/>
    </row>
    <row r="290" spans="1:48" ht="12.95" customHeight="1">
      <c r="A290" s="166"/>
      <c r="B290" s="166"/>
      <c r="C290" s="166"/>
      <c r="D290" s="166"/>
      <c r="AA290" s="4"/>
      <c r="AB290" s="4"/>
      <c r="AC290" s="4"/>
      <c r="AD290" s="4"/>
      <c r="AE290" s="4"/>
      <c r="AG290" s="159"/>
      <c r="AN290" s="4"/>
      <c r="AO290" s="4"/>
      <c r="AP290" s="4"/>
      <c r="AQ290" s="4"/>
      <c r="AR290" s="4"/>
      <c r="AS290" s="4"/>
      <c r="AT290" s="4"/>
      <c r="AU290" s="4"/>
    </row>
    <row r="291" spans="1:48" ht="12.95" customHeight="1">
      <c r="A291" s="166"/>
      <c r="B291" s="166"/>
      <c r="C291" s="166"/>
      <c r="D291" s="166"/>
      <c r="AA291" s="4"/>
      <c r="AB291" s="4"/>
      <c r="AC291" s="4"/>
      <c r="AD291" s="4"/>
      <c r="AE291" s="4"/>
      <c r="AG291" s="159"/>
      <c r="AN291" s="4"/>
      <c r="AO291" s="4"/>
      <c r="AP291" s="4"/>
      <c r="AQ291" s="4"/>
      <c r="AR291" s="4"/>
      <c r="AS291" s="4"/>
      <c r="AT291" s="4"/>
      <c r="AU291" s="4"/>
    </row>
    <row r="292" spans="1:48" ht="12.95" customHeight="1">
      <c r="A292" s="166"/>
      <c r="B292" s="166"/>
      <c r="C292" s="166"/>
      <c r="D292" s="166"/>
      <c r="AA292" s="4"/>
      <c r="AB292" s="4"/>
      <c r="AC292" s="4"/>
      <c r="AD292" s="4"/>
      <c r="AE292" s="4"/>
      <c r="AG292" s="159"/>
      <c r="AN292" s="4"/>
      <c r="AO292" s="4"/>
      <c r="AP292" s="4"/>
      <c r="AQ292" s="4"/>
      <c r="AR292" s="4"/>
      <c r="AS292" s="4"/>
      <c r="AT292" s="4"/>
      <c r="AU292" s="4"/>
    </row>
    <row r="293" spans="1:48" ht="12.95" customHeight="1">
      <c r="A293" s="166"/>
      <c r="B293" s="166"/>
      <c r="C293" s="166"/>
      <c r="D293" s="166"/>
      <c r="AA293" s="4"/>
      <c r="AB293" s="4"/>
      <c r="AC293" s="4"/>
      <c r="AD293" s="4"/>
      <c r="AE293" s="4"/>
      <c r="AG293" s="159"/>
      <c r="AN293" s="4"/>
      <c r="AO293" s="4"/>
      <c r="AP293" s="4"/>
      <c r="AQ293" s="4"/>
      <c r="AR293" s="4"/>
      <c r="AS293" s="4"/>
      <c r="AT293" s="4"/>
      <c r="AU293" s="4"/>
    </row>
    <row r="294" spans="1:48" ht="12.95" customHeight="1">
      <c r="A294" s="166"/>
      <c r="B294" s="166"/>
      <c r="C294" s="166"/>
      <c r="D294" s="166"/>
      <c r="AA294" s="4"/>
      <c r="AB294" s="4"/>
      <c r="AC294" s="4"/>
      <c r="AD294" s="4"/>
      <c r="AE294" s="4"/>
      <c r="AG294" s="159"/>
      <c r="AN294" s="4"/>
      <c r="AO294" s="4"/>
      <c r="AP294" s="4"/>
      <c r="AQ294" s="4"/>
      <c r="AR294" s="4"/>
      <c r="AS294" s="4"/>
      <c r="AT294" s="4"/>
      <c r="AU294" s="4"/>
      <c r="AV294" s="4"/>
    </row>
    <row r="295" spans="1:48" ht="12.95" customHeight="1">
      <c r="A295" s="166"/>
      <c r="B295" s="166"/>
      <c r="C295" s="166"/>
      <c r="D295" s="166"/>
      <c r="AA295" s="4"/>
      <c r="AB295" s="4"/>
      <c r="AC295" s="4"/>
      <c r="AD295" s="4"/>
      <c r="AE295" s="4"/>
      <c r="AG295" s="159"/>
      <c r="AN295" s="4"/>
      <c r="AO295" s="4"/>
      <c r="AP295" s="4"/>
      <c r="AQ295" s="4"/>
      <c r="AR295" s="4"/>
      <c r="AS295" s="4"/>
      <c r="AT295" s="4"/>
      <c r="AU295" s="4"/>
      <c r="AV295" s="4"/>
    </row>
    <row r="296" spans="1:48" ht="12.95" customHeight="1">
      <c r="A296" s="166"/>
      <c r="B296" s="166"/>
      <c r="C296" s="166"/>
      <c r="D296" s="166"/>
      <c r="AA296" s="4"/>
      <c r="AB296" s="4"/>
      <c r="AC296" s="4"/>
      <c r="AD296" s="4"/>
      <c r="AE296" s="4"/>
      <c r="AG296" s="159"/>
      <c r="AN296" s="4"/>
      <c r="AO296" s="4"/>
      <c r="AP296" s="4"/>
      <c r="AQ296" s="4"/>
      <c r="AR296" s="4"/>
      <c r="AS296" s="4"/>
      <c r="AT296" s="4"/>
      <c r="AU296" s="4"/>
      <c r="AV296" s="4"/>
    </row>
    <row r="297" spans="1:48" ht="12.95" customHeight="1">
      <c r="A297" s="166"/>
      <c r="B297" s="166"/>
      <c r="C297" s="166"/>
      <c r="D297" s="166"/>
      <c r="AA297" s="4"/>
      <c r="AB297" s="4"/>
      <c r="AC297" s="4"/>
      <c r="AD297" s="4"/>
      <c r="AE297" s="4"/>
      <c r="AG297" s="159"/>
      <c r="AN297" s="4"/>
      <c r="AO297" s="4"/>
      <c r="AP297" s="4"/>
      <c r="AQ297" s="4"/>
      <c r="AR297" s="4"/>
      <c r="AS297" s="4"/>
      <c r="AT297" s="4"/>
      <c r="AU297" s="4"/>
    </row>
    <row r="298" spans="1:48" ht="12.95" customHeight="1">
      <c r="A298" s="166"/>
      <c r="B298" s="166"/>
      <c r="C298" s="166"/>
      <c r="D298" s="166"/>
      <c r="AA298" s="4"/>
      <c r="AB298" s="4"/>
      <c r="AC298" s="4"/>
      <c r="AD298" s="4"/>
      <c r="AE298" s="4"/>
      <c r="AG298" s="159"/>
      <c r="AN298" s="4"/>
      <c r="AO298" s="4"/>
      <c r="AP298" s="4"/>
      <c r="AQ298" s="4"/>
      <c r="AR298" s="4"/>
      <c r="AS298" s="4"/>
      <c r="AT298" s="4"/>
      <c r="AU298" s="4"/>
    </row>
    <row r="299" spans="1:48" ht="12.95" customHeight="1">
      <c r="A299" s="166"/>
      <c r="B299" s="166"/>
      <c r="C299" s="166"/>
      <c r="D299" s="166"/>
      <c r="AA299" s="4"/>
      <c r="AB299" s="4"/>
      <c r="AC299" s="4"/>
      <c r="AD299" s="4"/>
      <c r="AE299" s="4"/>
      <c r="AG299" s="159"/>
      <c r="AN299" s="4"/>
      <c r="AO299" s="4"/>
      <c r="AP299" s="4"/>
      <c r="AQ299" s="4"/>
      <c r="AR299" s="4"/>
      <c r="AS299" s="4"/>
      <c r="AT299" s="4"/>
      <c r="AU299" s="4"/>
    </row>
    <row r="300" spans="1:48" ht="12.95" customHeight="1">
      <c r="A300" s="166"/>
      <c r="B300" s="166"/>
      <c r="C300" s="166"/>
      <c r="D300" s="166"/>
      <c r="AA300" s="4"/>
      <c r="AB300" s="4"/>
      <c r="AC300" s="4"/>
      <c r="AD300" s="4"/>
      <c r="AE300" s="4"/>
      <c r="AG300" s="159"/>
      <c r="AN300" s="4"/>
      <c r="AO300" s="4"/>
      <c r="AP300" s="4"/>
      <c r="AQ300" s="4"/>
      <c r="AR300" s="4"/>
      <c r="AS300" s="4"/>
      <c r="AT300" s="4"/>
      <c r="AU300" s="4"/>
    </row>
    <row r="301" spans="1:48" ht="12.95" customHeight="1">
      <c r="A301" s="166"/>
      <c r="B301" s="166"/>
      <c r="C301" s="166"/>
      <c r="D301" s="166"/>
      <c r="AA301" s="4"/>
      <c r="AB301" s="4"/>
      <c r="AC301" s="4"/>
      <c r="AD301" s="4"/>
      <c r="AE301" s="4"/>
      <c r="AG301" s="159"/>
      <c r="AN301" s="4"/>
      <c r="AO301" s="4"/>
      <c r="AP301" s="4"/>
      <c r="AQ301" s="4"/>
      <c r="AR301" s="4"/>
      <c r="AS301" s="4"/>
      <c r="AT301" s="4"/>
      <c r="AU301" s="4"/>
    </row>
    <row r="302" spans="1:48" ht="12.95" customHeight="1">
      <c r="A302" s="166"/>
      <c r="B302" s="166"/>
      <c r="C302" s="166"/>
      <c r="D302" s="166"/>
      <c r="AA302" s="4"/>
      <c r="AB302" s="4"/>
      <c r="AC302" s="4"/>
      <c r="AD302" s="4"/>
      <c r="AE302" s="4"/>
      <c r="AG302" s="159"/>
      <c r="AN302" s="4"/>
      <c r="AO302" s="4"/>
      <c r="AP302" s="4"/>
      <c r="AQ302" s="4"/>
      <c r="AR302" s="4"/>
      <c r="AS302" s="4"/>
      <c r="AT302" s="4"/>
      <c r="AU302" s="4"/>
    </row>
    <row r="303" spans="1:48" ht="12.95" customHeight="1">
      <c r="A303" s="166"/>
      <c r="B303" s="166"/>
      <c r="C303" s="166"/>
      <c r="D303" s="166"/>
      <c r="AA303" s="4"/>
      <c r="AB303" s="4"/>
      <c r="AC303" s="4"/>
      <c r="AD303" s="4"/>
      <c r="AE303" s="4"/>
      <c r="AG303" s="159"/>
      <c r="AN303" s="4"/>
      <c r="AO303" s="4"/>
      <c r="AP303" s="4"/>
      <c r="AQ303" s="4"/>
      <c r="AR303" s="4"/>
      <c r="AS303" s="4"/>
      <c r="AT303" s="4"/>
      <c r="AU303" s="4"/>
    </row>
    <row r="304" spans="1:48" ht="12.95" customHeight="1">
      <c r="A304" s="166"/>
      <c r="B304" s="166"/>
      <c r="C304" s="166"/>
      <c r="D304" s="166"/>
      <c r="AA304" s="4"/>
      <c r="AB304" s="4"/>
      <c r="AC304" s="4"/>
      <c r="AD304" s="4"/>
      <c r="AE304" s="4"/>
      <c r="AG304" s="159"/>
      <c r="AN304" s="4"/>
      <c r="AO304" s="4"/>
      <c r="AP304" s="4"/>
      <c r="AQ304" s="4"/>
      <c r="AR304" s="4"/>
      <c r="AS304" s="4"/>
      <c r="AT304" s="4"/>
      <c r="AU304" s="4"/>
      <c r="AV304" s="4"/>
    </row>
    <row r="305" spans="1:48" ht="12.95" customHeight="1">
      <c r="A305" s="166"/>
      <c r="B305" s="166"/>
      <c r="C305" s="166"/>
      <c r="D305" s="166"/>
      <c r="AA305" s="4"/>
      <c r="AB305" s="4"/>
      <c r="AC305" s="4"/>
      <c r="AD305" s="4"/>
      <c r="AE305" s="4"/>
      <c r="AG305" s="159"/>
      <c r="AN305" s="4"/>
      <c r="AO305" s="4"/>
      <c r="AP305" s="4"/>
      <c r="AQ305" s="4"/>
      <c r="AR305" s="4"/>
      <c r="AS305" s="4"/>
      <c r="AT305" s="4"/>
      <c r="AU305" s="4"/>
      <c r="AV305" s="4"/>
    </row>
    <row r="306" spans="1:48" ht="12.95" customHeight="1">
      <c r="A306" s="166"/>
      <c r="B306" s="166"/>
      <c r="C306" s="166"/>
      <c r="D306" s="166"/>
      <c r="AA306" s="4"/>
      <c r="AB306" s="4"/>
      <c r="AC306" s="4"/>
      <c r="AD306" s="4"/>
      <c r="AE306" s="4"/>
      <c r="AG306" s="159"/>
      <c r="AN306" s="4"/>
      <c r="AO306" s="4"/>
      <c r="AP306" s="4"/>
      <c r="AQ306" s="4"/>
      <c r="AR306" s="4"/>
      <c r="AS306" s="4"/>
      <c r="AT306" s="4"/>
      <c r="AU306" s="4"/>
      <c r="AV306" s="4"/>
    </row>
    <row r="307" spans="1:48" ht="12.95" customHeight="1">
      <c r="A307" s="166"/>
      <c r="B307" s="166"/>
      <c r="C307" s="166"/>
      <c r="D307" s="166"/>
      <c r="AA307" s="4"/>
      <c r="AB307" s="4"/>
      <c r="AC307" s="4"/>
      <c r="AD307" s="4"/>
      <c r="AE307" s="4"/>
      <c r="AG307" s="159"/>
      <c r="AN307" s="4"/>
      <c r="AO307" s="4"/>
      <c r="AP307" s="4"/>
      <c r="AQ307" s="4"/>
      <c r="AR307" s="4"/>
      <c r="AS307" s="4"/>
      <c r="AT307" s="4"/>
      <c r="AU307" s="4"/>
    </row>
    <row r="308" spans="1:48" ht="12.95" customHeight="1">
      <c r="A308" s="166"/>
      <c r="B308" s="166"/>
      <c r="C308" s="166"/>
      <c r="D308" s="166"/>
      <c r="AA308" s="4"/>
      <c r="AB308" s="4"/>
      <c r="AC308" s="4"/>
      <c r="AD308" s="4"/>
      <c r="AE308" s="4"/>
      <c r="AG308" s="159"/>
      <c r="AN308" s="4"/>
      <c r="AO308" s="4"/>
      <c r="AP308" s="4"/>
      <c r="AQ308" s="4"/>
      <c r="AR308" s="4"/>
      <c r="AS308" s="4"/>
      <c r="AT308" s="4"/>
      <c r="AU308" s="4"/>
    </row>
    <row r="309" spans="1:48" ht="12.95" customHeight="1">
      <c r="A309" s="166"/>
      <c r="B309" s="166"/>
      <c r="C309" s="166"/>
      <c r="D309" s="166"/>
      <c r="AA309" s="4"/>
      <c r="AB309" s="4"/>
      <c r="AC309" s="4"/>
      <c r="AD309" s="4"/>
      <c r="AE309" s="4"/>
      <c r="AG309" s="159"/>
      <c r="AN309" s="4"/>
      <c r="AO309" s="4"/>
      <c r="AP309" s="4"/>
      <c r="AQ309" s="4"/>
      <c r="AR309" s="4"/>
      <c r="AS309" s="4"/>
      <c r="AT309" s="4"/>
      <c r="AU309" s="4"/>
    </row>
    <row r="310" spans="1:48" ht="12.95" customHeight="1">
      <c r="A310" s="166"/>
      <c r="B310" s="166"/>
      <c r="C310" s="166"/>
      <c r="D310" s="166"/>
      <c r="AA310" s="4"/>
      <c r="AB310" s="4"/>
      <c r="AC310" s="4"/>
      <c r="AD310" s="4"/>
      <c r="AE310" s="4"/>
      <c r="AG310" s="159"/>
      <c r="AN310" s="4"/>
      <c r="AO310" s="4"/>
      <c r="AP310" s="4"/>
      <c r="AQ310" s="4"/>
      <c r="AR310" s="4"/>
      <c r="AS310" s="4"/>
      <c r="AT310" s="4"/>
      <c r="AU310" s="4"/>
    </row>
    <row r="311" spans="1:48" ht="12.95" customHeight="1">
      <c r="A311" s="166"/>
      <c r="B311" s="166"/>
      <c r="C311" s="166"/>
      <c r="D311" s="166"/>
      <c r="AA311" s="4"/>
      <c r="AB311" s="4"/>
      <c r="AC311" s="4"/>
      <c r="AD311" s="4"/>
      <c r="AE311" s="4"/>
      <c r="AG311" s="159"/>
      <c r="AN311" s="4"/>
      <c r="AO311" s="4"/>
      <c r="AP311" s="4"/>
      <c r="AQ311" s="4"/>
      <c r="AR311" s="4"/>
      <c r="AS311" s="4"/>
      <c r="AT311" s="4"/>
      <c r="AU311" s="4"/>
    </row>
    <row r="312" spans="1:48" ht="12.95" customHeight="1">
      <c r="A312" s="166"/>
      <c r="B312" s="166"/>
      <c r="C312" s="166"/>
      <c r="D312" s="166"/>
      <c r="AA312" s="4"/>
      <c r="AB312" s="4"/>
      <c r="AC312" s="4"/>
      <c r="AD312" s="4"/>
      <c r="AE312" s="4"/>
      <c r="AG312" s="159"/>
      <c r="AN312" s="4"/>
      <c r="AO312" s="4"/>
      <c r="AP312" s="4"/>
      <c r="AQ312" s="4"/>
      <c r="AR312" s="4"/>
      <c r="AS312" s="4"/>
      <c r="AT312" s="4"/>
      <c r="AU312" s="4"/>
    </row>
    <row r="313" spans="1:48" ht="12.95" customHeight="1">
      <c r="A313" s="166"/>
      <c r="B313" s="166"/>
      <c r="C313" s="166"/>
      <c r="D313" s="166"/>
      <c r="AA313" s="4"/>
      <c r="AB313" s="4"/>
      <c r="AC313" s="4"/>
      <c r="AD313" s="4"/>
      <c r="AE313" s="4"/>
      <c r="AG313" s="159"/>
      <c r="AN313" s="4"/>
      <c r="AO313" s="4"/>
      <c r="AP313" s="4"/>
      <c r="AQ313" s="4"/>
      <c r="AR313" s="4"/>
      <c r="AS313" s="4"/>
      <c r="AT313" s="4"/>
      <c r="AU313" s="4"/>
    </row>
    <row r="314" spans="1:48" ht="12.95" customHeight="1">
      <c r="A314" s="166"/>
      <c r="B314" s="166"/>
      <c r="C314" s="166"/>
      <c r="D314" s="166"/>
      <c r="AA314" s="4"/>
      <c r="AB314" s="4"/>
      <c r="AC314" s="4"/>
      <c r="AD314" s="4"/>
      <c r="AE314" s="4"/>
      <c r="AG314" s="159"/>
      <c r="AN314" s="4"/>
      <c r="AO314" s="4"/>
      <c r="AP314" s="4"/>
      <c r="AQ314" s="4"/>
      <c r="AR314" s="4"/>
      <c r="AS314" s="4"/>
      <c r="AT314" s="4"/>
      <c r="AU314" s="4"/>
    </row>
    <row r="315" spans="1:48" ht="12.95" customHeight="1">
      <c r="A315" s="166"/>
      <c r="B315" s="166"/>
      <c r="C315" s="166"/>
      <c r="D315" s="166"/>
      <c r="AA315" s="4"/>
      <c r="AB315" s="4"/>
      <c r="AC315" s="4"/>
      <c r="AD315" s="4"/>
      <c r="AE315" s="4"/>
      <c r="AG315" s="159"/>
      <c r="AN315" s="4"/>
      <c r="AO315" s="4"/>
      <c r="AP315" s="4"/>
      <c r="AQ315" s="4"/>
      <c r="AR315" s="4"/>
      <c r="AS315" s="4"/>
      <c r="AT315" s="4"/>
      <c r="AU315" s="4"/>
    </row>
    <row r="316" spans="1:48" ht="12.95" customHeight="1">
      <c r="A316" s="166"/>
      <c r="B316" s="166"/>
      <c r="C316" s="166"/>
      <c r="D316" s="166"/>
      <c r="AA316" s="4"/>
      <c r="AB316" s="4"/>
      <c r="AC316" s="4"/>
      <c r="AD316" s="4"/>
      <c r="AE316" s="4"/>
      <c r="AG316" s="159"/>
      <c r="AN316" s="4"/>
      <c r="AO316" s="4"/>
      <c r="AP316" s="4"/>
      <c r="AQ316" s="4"/>
      <c r="AR316" s="4"/>
      <c r="AS316" s="4"/>
      <c r="AT316" s="4"/>
      <c r="AU316" s="4"/>
    </row>
    <row r="317" spans="1:48" ht="12.95" customHeight="1">
      <c r="A317" s="166"/>
      <c r="B317" s="166"/>
      <c r="C317" s="166"/>
      <c r="D317" s="166"/>
      <c r="AA317" s="4"/>
      <c r="AB317" s="4"/>
      <c r="AC317" s="4"/>
      <c r="AD317" s="4"/>
      <c r="AE317" s="4"/>
      <c r="AG317" s="159"/>
      <c r="AN317" s="4"/>
      <c r="AO317" s="4"/>
      <c r="AP317" s="4"/>
      <c r="AQ317" s="4"/>
      <c r="AR317" s="4"/>
      <c r="AS317" s="4"/>
      <c r="AT317" s="4"/>
      <c r="AU317" s="4"/>
    </row>
    <row r="318" spans="1:48" ht="12.95" customHeight="1">
      <c r="A318" s="166"/>
      <c r="B318" s="166"/>
      <c r="C318" s="166"/>
      <c r="D318" s="166"/>
      <c r="AA318" s="4"/>
      <c r="AB318" s="4"/>
      <c r="AC318" s="4"/>
      <c r="AD318" s="4"/>
      <c r="AE318" s="4"/>
      <c r="AG318" s="159"/>
      <c r="AN318" s="4"/>
      <c r="AO318" s="4"/>
      <c r="AP318" s="4"/>
      <c r="AQ318" s="4"/>
      <c r="AR318" s="4"/>
      <c r="AS318" s="4"/>
      <c r="AT318" s="4"/>
      <c r="AU318" s="4"/>
    </row>
    <row r="319" spans="1:48" ht="12.95" customHeight="1">
      <c r="A319" s="166"/>
      <c r="B319" s="166"/>
      <c r="C319" s="166"/>
      <c r="D319" s="166"/>
      <c r="AA319" s="4"/>
      <c r="AB319" s="4"/>
      <c r="AC319" s="4"/>
      <c r="AD319" s="4"/>
      <c r="AE319" s="4"/>
      <c r="AG319" s="159"/>
      <c r="AN319" s="4"/>
      <c r="AO319" s="4"/>
      <c r="AP319" s="4"/>
      <c r="AQ319" s="4"/>
      <c r="AR319" s="4"/>
      <c r="AS319" s="4"/>
      <c r="AT319" s="4"/>
      <c r="AU319" s="4"/>
    </row>
    <row r="320" spans="1:48" ht="12.95" customHeight="1">
      <c r="A320" s="166"/>
      <c r="B320" s="166"/>
      <c r="C320" s="166"/>
      <c r="D320" s="166"/>
      <c r="AA320" s="4"/>
      <c r="AB320" s="4"/>
      <c r="AC320" s="4"/>
      <c r="AD320" s="4"/>
      <c r="AE320" s="4"/>
      <c r="AG320" s="159"/>
      <c r="AN320" s="4"/>
      <c r="AO320" s="4"/>
      <c r="AP320" s="4"/>
      <c r="AQ320" s="4"/>
      <c r="AR320" s="4"/>
      <c r="AS320" s="4"/>
      <c r="AT320" s="4"/>
      <c r="AU320" s="4"/>
    </row>
    <row r="321" spans="1:48" ht="12.95" customHeight="1">
      <c r="A321" s="166"/>
      <c r="B321" s="166"/>
      <c r="C321" s="166"/>
      <c r="D321" s="166"/>
      <c r="AA321" s="4"/>
      <c r="AB321" s="4"/>
      <c r="AC321" s="4"/>
      <c r="AD321" s="4"/>
      <c r="AE321" s="4"/>
      <c r="AG321" s="159"/>
      <c r="AN321" s="4"/>
      <c r="AO321" s="4"/>
      <c r="AP321" s="4"/>
      <c r="AQ321" s="4"/>
      <c r="AR321" s="4"/>
      <c r="AS321" s="4"/>
      <c r="AT321" s="4"/>
      <c r="AU321" s="4"/>
    </row>
    <row r="322" spans="1:48" ht="12.95" customHeight="1">
      <c r="A322" s="166"/>
      <c r="B322" s="166"/>
      <c r="C322" s="166"/>
      <c r="D322" s="166"/>
      <c r="AA322" s="4"/>
      <c r="AB322" s="4"/>
      <c r="AC322" s="4"/>
      <c r="AD322" s="4"/>
      <c r="AE322" s="4"/>
      <c r="AG322" s="159"/>
      <c r="AN322" s="4"/>
      <c r="AO322" s="4"/>
      <c r="AP322" s="4"/>
      <c r="AQ322" s="4"/>
      <c r="AR322" s="4"/>
      <c r="AS322" s="4"/>
      <c r="AT322" s="4"/>
      <c r="AU322" s="4"/>
      <c r="AV322" s="4"/>
    </row>
    <row r="323" spans="1:48" ht="12.95" customHeight="1">
      <c r="A323" s="166"/>
      <c r="B323" s="166"/>
      <c r="C323" s="166"/>
      <c r="D323" s="166"/>
      <c r="AA323" s="4"/>
      <c r="AB323" s="4"/>
      <c r="AC323" s="4"/>
      <c r="AD323" s="4"/>
      <c r="AE323" s="4"/>
      <c r="AG323" s="159"/>
      <c r="AN323" s="4"/>
      <c r="AO323" s="4"/>
      <c r="AP323" s="4"/>
      <c r="AQ323" s="4"/>
      <c r="AR323" s="4"/>
      <c r="AS323" s="4"/>
      <c r="AT323" s="4"/>
      <c r="AU323" s="4"/>
    </row>
    <row r="324" spans="1:48" ht="12.95" customHeight="1">
      <c r="A324" s="166"/>
      <c r="B324" s="166"/>
      <c r="C324" s="166"/>
      <c r="D324" s="166"/>
      <c r="AA324" s="4"/>
      <c r="AB324" s="4"/>
      <c r="AC324" s="4"/>
      <c r="AD324" s="4"/>
      <c r="AE324" s="4"/>
      <c r="AG324" s="159"/>
      <c r="AN324" s="4"/>
      <c r="AO324" s="4"/>
      <c r="AP324" s="4"/>
      <c r="AQ324" s="4"/>
      <c r="AR324" s="4"/>
      <c r="AS324" s="4"/>
      <c r="AT324" s="4"/>
      <c r="AU324" s="4"/>
    </row>
    <row r="325" spans="1:48" ht="12.95" customHeight="1">
      <c r="A325" s="166"/>
      <c r="B325" s="166"/>
      <c r="C325" s="166"/>
      <c r="D325" s="166"/>
      <c r="AA325" s="4"/>
      <c r="AB325" s="4"/>
      <c r="AC325" s="4"/>
      <c r="AD325" s="4"/>
      <c r="AE325" s="4"/>
      <c r="AG325" s="159"/>
      <c r="AN325" s="4"/>
      <c r="AO325" s="4"/>
      <c r="AP325" s="4"/>
      <c r="AQ325" s="4"/>
      <c r="AR325" s="4"/>
      <c r="AS325" s="4"/>
      <c r="AT325" s="4"/>
      <c r="AU325" s="4"/>
    </row>
    <row r="326" spans="1:48" ht="12.95" customHeight="1">
      <c r="A326" s="166"/>
      <c r="B326" s="166"/>
      <c r="C326" s="166"/>
      <c r="D326" s="166"/>
      <c r="AA326" s="4"/>
      <c r="AB326" s="4"/>
      <c r="AC326" s="4"/>
      <c r="AD326" s="4"/>
      <c r="AE326" s="4"/>
      <c r="AG326" s="159"/>
      <c r="AN326" s="4"/>
      <c r="AO326" s="4"/>
      <c r="AP326" s="4"/>
      <c r="AQ326" s="4"/>
      <c r="AR326" s="4"/>
      <c r="AS326" s="4"/>
      <c r="AT326" s="4"/>
      <c r="AU326" s="4"/>
    </row>
    <row r="327" spans="1:48" ht="12.95" customHeight="1">
      <c r="A327" s="166"/>
      <c r="B327" s="166"/>
      <c r="C327" s="166"/>
      <c r="D327" s="166"/>
      <c r="AA327" s="4"/>
      <c r="AB327" s="4"/>
      <c r="AC327" s="4"/>
      <c r="AD327" s="4"/>
      <c r="AE327" s="4"/>
      <c r="AG327" s="159"/>
      <c r="AN327" s="4"/>
      <c r="AO327" s="4"/>
      <c r="AP327" s="4"/>
      <c r="AQ327" s="4"/>
      <c r="AR327" s="4"/>
      <c r="AS327" s="4"/>
      <c r="AT327" s="4"/>
      <c r="AU327" s="4"/>
    </row>
    <row r="328" spans="1:48" ht="12.95" customHeight="1">
      <c r="A328" s="166"/>
      <c r="B328" s="166"/>
      <c r="C328" s="166"/>
      <c r="D328" s="166"/>
      <c r="AA328" s="4"/>
      <c r="AB328" s="4"/>
      <c r="AC328" s="4"/>
      <c r="AD328" s="4"/>
      <c r="AE328" s="4"/>
      <c r="AG328" s="159"/>
      <c r="AN328" s="4"/>
      <c r="AO328" s="4"/>
      <c r="AP328" s="4"/>
      <c r="AQ328" s="4"/>
      <c r="AR328" s="4"/>
      <c r="AS328" s="4"/>
      <c r="AT328" s="4"/>
      <c r="AU328" s="4"/>
    </row>
    <row r="329" spans="1:48" ht="12.95" customHeight="1">
      <c r="A329" s="166"/>
      <c r="B329" s="166"/>
      <c r="C329" s="166"/>
      <c r="D329" s="166"/>
      <c r="AA329" s="4"/>
      <c r="AB329" s="4"/>
      <c r="AC329" s="4"/>
      <c r="AD329" s="4"/>
      <c r="AE329" s="4"/>
      <c r="AG329" s="159"/>
      <c r="AN329" s="4"/>
      <c r="AO329" s="4"/>
      <c r="AP329" s="4"/>
      <c r="AQ329" s="4"/>
      <c r="AR329" s="4"/>
      <c r="AS329" s="4"/>
      <c r="AT329" s="4"/>
      <c r="AU329" s="4"/>
    </row>
    <row r="330" spans="1:48" ht="12.95" customHeight="1">
      <c r="A330" s="166"/>
      <c r="B330" s="166"/>
      <c r="C330" s="166"/>
      <c r="D330" s="166"/>
      <c r="AA330" s="4"/>
      <c r="AB330" s="4"/>
      <c r="AC330" s="4"/>
      <c r="AD330" s="4"/>
      <c r="AE330" s="4"/>
      <c r="AG330" s="159"/>
      <c r="AN330" s="4"/>
      <c r="AO330" s="4"/>
      <c r="AP330" s="4"/>
      <c r="AQ330" s="4"/>
      <c r="AR330" s="4"/>
      <c r="AS330" s="4"/>
      <c r="AT330" s="4"/>
      <c r="AU330" s="4"/>
    </row>
    <row r="331" spans="1:48" ht="12.95" customHeight="1">
      <c r="A331" s="166"/>
      <c r="B331" s="166"/>
      <c r="C331" s="166"/>
      <c r="D331" s="166"/>
      <c r="AA331" s="4"/>
      <c r="AB331" s="4"/>
      <c r="AC331" s="4"/>
      <c r="AD331" s="4"/>
      <c r="AE331" s="4"/>
      <c r="AG331" s="159"/>
      <c r="AN331" s="4"/>
      <c r="AO331" s="4"/>
      <c r="AP331" s="4"/>
      <c r="AQ331" s="4"/>
      <c r="AR331" s="4"/>
      <c r="AS331" s="4"/>
      <c r="AT331" s="4"/>
      <c r="AU331" s="4"/>
    </row>
    <row r="332" spans="1:48" ht="12.95" customHeight="1">
      <c r="A332" s="166"/>
      <c r="B332" s="166"/>
      <c r="C332" s="166"/>
      <c r="D332" s="166"/>
      <c r="AA332" s="4"/>
      <c r="AB332" s="4"/>
      <c r="AC332" s="4"/>
      <c r="AD332" s="4"/>
      <c r="AE332" s="4"/>
      <c r="AG332" s="159"/>
      <c r="AN332" s="4"/>
      <c r="AO332" s="4"/>
      <c r="AP332" s="4"/>
      <c r="AQ332" s="4"/>
      <c r="AR332" s="4"/>
      <c r="AS332" s="4"/>
      <c r="AT332" s="4"/>
      <c r="AU332" s="4"/>
    </row>
    <row r="333" spans="1:48" ht="12.95" customHeight="1">
      <c r="A333" s="166"/>
      <c r="B333" s="166"/>
      <c r="C333" s="166"/>
      <c r="D333" s="166"/>
      <c r="AA333" s="4"/>
      <c r="AB333" s="4"/>
      <c r="AC333" s="4"/>
      <c r="AD333" s="4"/>
      <c r="AE333" s="4"/>
      <c r="AG333" s="159"/>
      <c r="AN333" s="4"/>
      <c r="AO333" s="4"/>
      <c r="AP333" s="4"/>
      <c r="AQ333" s="4"/>
      <c r="AR333" s="4"/>
      <c r="AS333" s="4"/>
      <c r="AT333" s="4"/>
      <c r="AU333" s="4"/>
    </row>
    <row r="334" spans="1:48" ht="12.95" customHeight="1">
      <c r="A334" s="166"/>
      <c r="B334" s="166"/>
      <c r="C334" s="166"/>
      <c r="D334" s="166"/>
      <c r="AA334" s="4"/>
      <c r="AB334" s="4"/>
      <c r="AC334" s="4"/>
      <c r="AD334" s="4"/>
      <c r="AE334" s="4"/>
      <c r="AG334" s="159"/>
      <c r="AN334" s="4"/>
      <c r="AO334" s="4"/>
      <c r="AP334" s="4"/>
      <c r="AQ334" s="4"/>
      <c r="AR334" s="4"/>
      <c r="AS334" s="4"/>
      <c r="AT334" s="4"/>
      <c r="AU334" s="4"/>
    </row>
    <row r="335" spans="1:48" ht="12.95" customHeight="1">
      <c r="A335" s="166"/>
      <c r="B335" s="166"/>
      <c r="C335" s="166"/>
      <c r="D335" s="166"/>
      <c r="AA335" s="4"/>
      <c r="AB335" s="4"/>
      <c r="AC335" s="4"/>
      <c r="AD335" s="4"/>
      <c r="AE335" s="4"/>
      <c r="AG335" s="159"/>
      <c r="AN335" s="4"/>
      <c r="AO335" s="4"/>
      <c r="AP335" s="4"/>
      <c r="AQ335" s="4"/>
      <c r="AR335" s="4"/>
      <c r="AS335" s="4"/>
      <c r="AT335" s="4"/>
      <c r="AU335" s="4"/>
    </row>
    <row r="336" spans="1:48" ht="12.95" customHeight="1">
      <c r="A336" s="166"/>
      <c r="B336" s="166"/>
      <c r="C336" s="166"/>
      <c r="D336" s="166"/>
      <c r="AA336" s="4"/>
      <c r="AB336" s="4"/>
      <c r="AC336" s="4"/>
      <c r="AD336" s="4"/>
      <c r="AE336" s="4"/>
      <c r="AG336" s="159"/>
      <c r="AN336" s="4"/>
      <c r="AO336" s="4"/>
      <c r="AP336" s="4"/>
      <c r="AQ336" s="4"/>
      <c r="AR336" s="4"/>
      <c r="AS336" s="4"/>
      <c r="AT336" s="4"/>
      <c r="AU336" s="4"/>
      <c r="AV336" s="4"/>
    </row>
    <row r="337" spans="1:47" ht="12.95" customHeight="1">
      <c r="A337" s="166"/>
      <c r="B337" s="166"/>
      <c r="C337" s="166"/>
      <c r="D337" s="166"/>
      <c r="AA337" s="4"/>
      <c r="AB337" s="4"/>
      <c r="AC337" s="4"/>
      <c r="AD337" s="4"/>
      <c r="AE337" s="4"/>
      <c r="AG337" s="159"/>
      <c r="AN337" s="4"/>
      <c r="AO337" s="4"/>
      <c r="AP337" s="4"/>
      <c r="AQ337" s="4"/>
      <c r="AR337" s="4"/>
      <c r="AS337" s="4"/>
      <c r="AT337" s="4"/>
      <c r="AU337" s="4"/>
    </row>
    <row r="338" spans="1:47" ht="12.95" customHeight="1">
      <c r="A338" s="166"/>
      <c r="B338" s="166"/>
      <c r="C338" s="166"/>
      <c r="D338" s="166"/>
      <c r="AA338" s="4"/>
      <c r="AB338" s="4"/>
      <c r="AC338" s="4"/>
      <c r="AD338" s="4"/>
      <c r="AE338" s="4"/>
      <c r="AG338" s="159"/>
      <c r="AN338" s="4"/>
      <c r="AO338" s="4"/>
      <c r="AP338" s="4"/>
      <c r="AQ338" s="4"/>
      <c r="AR338" s="4"/>
      <c r="AS338" s="4"/>
      <c r="AT338" s="4"/>
      <c r="AU338" s="4"/>
    </row>
    <row r="339" spans="1:47" ht="12.95" customHeight="1">
      <c r="A339" s="166"/>
      <c r="B339" s="166"/>
      <c r="C339" s="166"/>
      <c r="D339" s="166"/>
      <c r="AA339" s="4"/>
      <c r="AB339" s="4"/>
      <c r="AC339" s="4"/>
      <c r="AD339" s="4"/>
      <c r="AE339" s="4"/>
      <c r="AG339" s="159"/>
      <c r="AN339" s="4"/>
      <c r="AO339" s="4"/>
      <c r="AP339" s="4"/>
      <c r="AQ339" s="4"/>
      <c r="AR339" s="4"/>
      <c r="AS339" s="4"/>
      <c r="AT339" s="4"/>
      <c r="AU339" s="4"/>
    </row>
    <row r="340" spans="1:47" ht="12.95" customHeight="1">
      <c r="A340" s="166"/>
      <c r="B340" s="166"/>
      <c r="C340" s="166"/>
      <c r="D340" s="166"/>
      <c r="AA340" s="4"/>
      <c r="AB340" s="4"/>
      <c r="AC340" s="4"/>
      <c r="AD340" s="4"/>
      <c r="AE340" s="4"/>
      <c r="AG340" s="159"/>
      <c r="AN340" s="4"/>
      <c r="AO340" s="4"/>
      <c r="AP340" s="4"/>
      <c r="AQ340" s="4"/>
      <c r="AR340" s="4"/>
      <c r="AS340" s="4"/>
      <c r="AT340" s="4"/>
      <c r="AU340" s="4"/>
    </row>
    <row r="341" spans="1:47" ht="12.95" customHeight="1">
      <c r="A341" s="166"/>
      <c r="B341" s="166"/>
      <c r="C341" s="166"/>
      <c r="D341" s="166"/>
      <c r="AA341" s="4"/>
      <c r="AB341" s="4"/>
      <c r="AC341" s="4"/>
      <c r="AD341" s="4"/>
      <c r="AE341" s="4"/>
      <c r="AG341" s="159"/>
      <c r="AN341" s="4"/>
      <c r="AO341" s="4"/>
      <c r="AP341" s="4"/>
      <c r="AQ341" s="4"/>
      <c r="AR341" s="4"/>
      <c r="AS341" s="4"/>
      <c r="AT341" s="4"/>
      <c r="AU341" s="4"/>
    </row>
    <row r="342" spans="1:47" ht="12.95" customHeight="1">
      <c r="A342" s="166"/>
      <c r="B342" s="166"/>
      <c r="C342" s="166"/>
      <c r="D342" s="166"/>
      <c r="AA342" s="4"/>
      <c r="AB342" s="4"/>
      <c r="AC342" s="4"/>
      <c r="AD342" s="4"/>
      <c r="AE342" s="4"/>
      <c r="AG342" s="159"/>
      <c r="AN342" s="4"/>
      <c r="AO342" s="4"/>
      <c r="AP342" s="4"/>
      <c r="AQ342" s="4"/>
      <c r="AR342" s="4"/>
      <c r="AS342" s="4"/>
      <c r="AT342" s="4"/>
      <c r="AU342" s="4"/>
    </row>
    <row r="343" spans="1:47" ht="12.95" customHeight="1">
      <c r="A343" s="166"/>
      <c r="B343" s="166"/>
      <c r="C343" s="166"/>
      <c r="D343" s="166"/>
      <c r="AA343" s="4"/>
      <c r="AB343" s="4"/>
      <c r="AC343" s="4"/>
      <c r="AD343" s="4"/>
      <c r="AE343" s="4"/>
      <c r="AG343" s="159"/>
      <c r="AN343" s="4"/>
      <c r="AO343" s="4"/>
      <c r="AP343" s="4"/>
      <c r="AQ343" s="4"/>
      <c r="AR343" s="4"/>
      <c r="AS343" s="4"/>
      <c r="AT343" s="4"/>
      <c r="AU343" s="4"/>
    </row>
    <row r="344" spans="1:47" ht="12.95" customHeight="1">
      <c r="A344" s="166"/>
      <c r="B344" s="166"/>
      <c r="C344" s="166"/>
      <c r="D344" s="166"/>
      <c r="AA344" s="4"/>
      <c r="AB344" s="4"/>
      <c r="AC344" s="4"/>
      <c r="AD344" s="4"/>
      <c r="AE344" s="4"/>
      <c r="AG344" s="159"/>
      <c r="AN344" s="4"/>
      <c r="AO344" s="4"/>
      <c r="AP344" s="4"/>
      <c r="AQ344" s="4"/>
      <c r="AR344" s="4"/>
      <c r="AS344" s="4"/>
      <c r="AT344" s="4"/>
      <c r="AU344" s="4"/>
    </row>
    <row r="345" spans="1:47" ht="12.95" customHeight="1">
      <c r="A345" s="166"/>
      <c r="B345" s="166"/>
      <c r="C345" s="166"/>
      <c r="D345" s="166"/>
      <c r="AA345" s="4"/>
      <c r="AB345" s="4"/>
      <c r="AC345" s="4"/>
      <c r="AD345" s="4"/>
      <c r="AE345" s="4"/>
      <c r="AG345" s="159"/>
      <c r="AN345" s="4"/>
      <c r="AO345" s="4"/>
      <c r="AP345" s="4"/>
      <c r="AQ345" s="4"/>
      <c r="AR345" s="4"/>
      <c r="AS345" s="4"/>
      <c r="AT345" s="4"/>
      <c r="AU345" s="4"/>
    </row>
    <row r="346" spans="1:47" ht="12.95" customHeight="1">
      <c r="A346" s="166"/>
      <c r="B346" s="166"/>
      <c r="C346" s="166"/>
      <c r="D346" s="166"/>
      <c r="AA346" s="4"/>
      <c r="AB346" s="4"/>
      <c r="AC346" s="4"/>
      <c r="AD346" s="4"/>
      <c r="AE346" s="4"/>
      <c r="AG346" s="159"/>
      <c r="AN346" s="4"/>
      <c r="AO346" s="4"/>
      <c r="AP346" s="4"/>
      <c r="AQ346" s="4"/>
      <c r="AR346" s="4"/>
      <c r="AS346" s="4"/>
      <c r="AT346" s="4"/>
      <c r="AU346" s="4"/>
    </row>
    <row r="347" spans="1:47" ht="12.95" customHeight="1">
      <c r="A347" s="166"/>
      <c r="B347" s="166"/>
      <c r="C347" s="166"/>
      <c r="D347" s="166"/>
      <c r="AA347" s="4"/>
      <c r="AB347" s="4"/>
      <c r="AC347" s="4"/>
      <c r="AD347" s="4"/>
      <c r="AE347" s="4"/>
      <c r="AG347" s="159"/>
      <c r="AN347" s="4"/>
      <c r="AO347" s="4"/>
      <c r="AP347" s="4"/>
      <c r="AQ347" s="4"/>
      <c r="AR347" s="4"/>
      <c r="AS347" s="4"/>
      <c r="AT347" s="4"/>
      <c r="AU347" s="4"/>
    </row>
    <row r="348" spans="1:47" ht="12.95" customHeight="1">
      <c r="A348" s="166"/>
      <c r="B348" s="166"/>
      <c r="C348" s="166"/>
      <c r="D348" s="166"/>
      <c r="AA348" s="4"/>
      <c r="AB348" s="4"/>
      <c r="AC348" s="4"/>
      <c r="AD348" s="4"/>
      <c r="AE348" s="4"/>
      <c r="AG348" s="159"/>
      <c r="AN348" s="4"/>
      <c r="AO348" s="4"/>
      <c r="AP348" s="4"/>
      <c r="AQ348" s="4"/>
      <c r="AR348" s="4"/>
      <c r="AS348" s="4"/>
      <c r="AT348" s="4"/>
      <c r="AU348" s="4"/>
    </row>
    <row r="349" spans="1:47" ht="12.95" customHeight="1">
      <c r="A349" s="166"/>
      <c r="B349" s="166"/>
      <c r="C349" s="166"/>
      <c r="D349" s="166"/>
      <c r="AA349" s="4"/>
      <c r="AB349" s="4"/>
      <c r="AC349" s="4"/>
      <c r="AD349" s="4"/>
      <c r="AE349" s="4"/>
      <c r="AG349" s="159"/>
      <c r="AN349" s="4"/>
      <c r="AO349" s="4"/>
      <c r="AP349" s="4"/>
      <c r="AQ349" s="4"/>
      <c r="AR349" s="4"/>
      <c r="AS349" s="4"/>
      <c r="AT349" s="4"/>
      <c r="AU349" s="4"/>
    </row>
    <row r="350" spans="1:47" ht="12.95" customHeight="1">
      <c r="A350" s="166"/>
      <c r="B350" s="166"/>
      <c r="C350" s="166"/>
      <c r="D350" s="166"/>
      <c r="AA350" s="4"/>
      <c r="AB350" s="4"/>
      <c r="AC350" s="4"/>
      <c r="AD350" s="4"/>
      <c r="AE350" s="4"/>
      <c r="AG350" s="159"/>
      <c r="AN350" s="4"/>
      <c r="AO350" s="4"/>
      <c r="AP350" s="4"/>
      <c r="AQ350" s="4"/>
      <c r="AR350" s="4"/>
      <c r="AS350" s="4"/>
      <c r="AT350" s="4"/>
      <c r="AU350" s="4"/>
    </row>
    <row r="351" spans="1:47" ht="12.95" customHeight="1">
      <c r="A351" s="166"/>
      <c r="B351" s="166"/>
      <c r="C351" s="166"/>
      <c r="D351" s="166"/>
      <c r="AA351" s="4"/>
      <c r="AB351" s="4"/>
      <c r="AC351" s="4"/>
      <c r="AD351" s="4"/>
      <c r="AE351" s="4"/>
      <c r="AG351" s="159"/>
      <c r="AN351" s="4"/>
      <c r="AO351" s="4"/>
      <c r="AP351" s="4"/>
      <c r="AQ351" s="4"/>
      <c r="AR351" s="4"/>
      <c r="AS351" s="4"/>
      <c r="AT351" s="4"/>
      <c r="AU351" s="4"/>
    </row>
    <row r="352" spans="1:47" ht="12.95" customHeight="1">
      <c r="A352" s="166"/>
      <c r="B352" s="166"/>
      <c r="C352" s="166"/>
      <c r="D352" s="166"/>
      <c r="AA352" s="4"/>
      <c r="AB352" s="4"/>
      <c r="AC352" s="4"/>
      <c r="AD352" s="4"/>
      <c r="AE352" s="4"/>
      <c r="AG352" s="159"/>
      <c r="AN352" s="4"/>
      <c r="AO352" s="4"/>
      <c r="AP352" s="4"/>
      <c r="AQ352" s="4"/>
      <c r="AR352" s="4"/>
      <c r="AS352" s="4"/>
      <c r="AT352" s="4"/>
      <c r="AU352" s="4"/>
    </row>
    <row r="353" spans="1:64" ht="12.95" customHeight="1">
      <c r="A353" s="166"/>
      <c r="B353" s="166"/>
      <c r="C353" s="166"/>
      <c r="D353" s="166"/>
      <c r="AA353" s="4"/>
      <c r="AB353" s="4"/>
      <c r="AC353" s="4"/>
      <c r="AD353" s="4"/>
      <c r="AE353" s="4"/>
      <c r="AG353" s="159"/>
      <c r="AN353" s="4"/>
      <c r="AO353" s="4"/>
      <c r="AP353" s="4"/>
      <c r="AQ353" s="4"/>
      <c r="AR353" s="4"/>
      <c r="AS353" s="4"/>
      <c r="AT353" s="4"/>
      <c r="AU353" s="4"/>
    </row>
    <row r="354" spans="1:64" ht="12.95" customHeight="1">
      <c r="A354" s="166"/>
      <c r="B354" s="166"/>
      <c r="C354" s="166"/>
      <c r="D354" s="166"/>
      <c r="AA354" s="4"/>
      <c r="AB354" s="4"/>
      <c r="AC354" s="4"/>
      <c r="AD354" s="4"/>
      <c r="AE354" s="4"/>
      <c r="AG354" s="159"/>
      <c r="AN354" s="4"/>
      <c r="AO354" s="4"/>
      <c r="AP354" s="4"/>
      <c r="AQ354" s="4"/>
      <c r="AR354" s="4"/>
      <c r="AS354" s="4"/>
      <c r="AT354" s="4"/>
      <c r="AU354" s="4"/>
      <c r="AV354" s="4"/>
    </row>
    <row r="355" spans="1:64" ht="12.95" customHeight="1">
      <c r="A355" s="166"/>
      <c r="B355" s="166"/>
      <c r="C355" s="166"/>
      <c r="D355" s="166"/>
      <c r="AA355" s="4"/>
      <c r="AB355" s="4"/>
      <c r="AC355" s="4"/>
      <c r="AD355" s="4"/>
      <c r="AE355" s="4"/>
      <c r="AG355" s="159"/>
      <c r="AN355" s="4"/>
      <c r="AO355" s="4"/>
      <c r="AP355" s="4"/>
      <c r="AQ355" s="4"/>
      <c r="AR355" s="4"/>
      <c r="AS355" s="4"/>
      <c r="AT355" s="4"/>
      <c r="AU355" s="4"/>
    </row>
    <row r="356" spans="1:64" ht="12.95" customHeight="1">
      <c r="A356" s="166"/>
      <c r="B356" s="166"/>
      <c r="C356" s="166"/>
      <c r="D356" s="166"/>
      <c r="AA356" s="4"/>
      <c r="AB356" s="4"/>
      <c r="AC356" s="4"/>
      <c r="AD356" s="4"/>
      <c r="AE356" s="4"/>
      <c r="AG356" s="159"/>
      <c r="AN356" s="4"/>
      <c r="AO356" s="4"/>
      <c r="AP356" s="4"/>
      <c r="AQ356" s="4"/>
      <c r="AR356" s="4"/>
      <c r="AS356" s="4"/>
      <c r="AT356" s="4"/>
      <c r="AU356" s="4"/>
    </row>
    <row r="357" spans="1:64" ht="12.95" customHeight="1">
      <c r="A357" s="166"/>
      <c r="B357" s="166"/>
      <c r="C357" s="166"/>
      <c r="D357" s="166"/>
      <c r="AA357" s="4"/>
      <c r="AB357" s="4"/>
      <c r="AC357" s="4"/>
      <c r="AD357" s="4"/>
      <c r="AE357" s="4"/>
      <c r="AG357" s="159"/>
      <c r="AN357" s="4"/>
      <c r="AO357" s="4"/>
      <c r="AP357" s="4"/>
      <c r="AQ357" s="4"/>
      <c r="AR357" s="4"/>
      <c r="AS357" s="4"/>
      <c r="AT357" s="4"/>
      <c r="AU357" s="4"/>
    </row>
    <row r="358" spans="1:64" ht="12.95" customHeight="1">
      <c r="A358" s="166"/>
      <c r="B358" s="166"/>
      <c r="C358" s="166"/>
      <c r="D358" s="166"/>
      <c r="AA358" s="4"/>
      <c r="AB358" s="4"/>
      <c r="AC358" s="4"/>
      <c r="AD358" s="4"/>
      <c r="AE358" s="4"/>
      <c r="AG358" s="159"/>
      <c r="AN358" s="4"/>
      <c r="AO358" s="4"/>
      <c r="AP358" s="4"/>
      <c r="AQ358" s="4"/>
      <c r="AR358" s="4"/>
      <c r="AS358" s="4"/>
      <c r="AT358" s="4"/>
      <c r="AU358" s="4"/>
    </row>
    <row r="359" spans="1:64" ht="12.95" customHeight="1">
      <c r="A359" s="166"/>
      <c r="B359" s="166"/>
      <c r="C359" s="166"/>
      <c r="D359" s="166"/>
      <c r="AA359" s="4"/>
      <c r="AB359" s="4"/>
      <c r="AC359" s="4"/>
      <c r="AD359" s="4"/>
      <c r="AE359" s="4"/>
      <c r="AG359" s="159"/>
      <c r="AN359" s="4"/>
      <c r="AO359" s="4"/>
      <c r="AP359" s="4"/>
      <c r="AQ359" s="4"/>
      <c r="AR359" s="4"/>
      <c r="AS359" s="4"/>
      <c r="AT359" s="4"/>
      <c r="AU359" s="4"/>
    </row>
    <row r="360" spans="1:64" ht="12.95" customHeight="1">
      <c r="A360" s="166"/>
      <c r="B360" s="166"/>
      <c r="C360" s="166"/>
      <c r="D360" s="166"/>
      <c r="AA360" s="4"/>
      <c r="AB360" s="4"/>
      <c r="AC360" s="4"/>
      <c r="AD360" s="4"/>
      <c r="AE360" s="4"/>
      <c r="AG360" s="159"/>
      <c r="AN360" s="4"/>
      <c r="AO360" s="4"/>
      <c r="AP360" s="4"/>
      <c r="AQ360" s="4"/>
      <c r="AR360" s="4"/>
      <c r="AS360" s="4"/>
      <c r="AT360" s="4"/>
      <c r="AU360" s="4"/>
    </row>
    <row r="361" spans="1:64" ht="12.95" customHeight="1">
      <c r="A361" s="166"/>
      <c r="B361" s="166"/>
      <c r="C361" s="166"/>
      <c r="D361" s="166"/>
      <c r="AA361" s="4"/>
      <c r="AB361" s="4"/>
      <c r="AC361" s="4"/>
      <c r="AD361" s="4"/>
      <c r="AE361" s="4"/>
      <c r="AG361" s="159"/>
      <c r="AN361" s="4"/>
      <c r="AO361" s="4"/>
      <c r="AP361" s="4"/>
      <c r="AQ361" s="4"/>
      <c r="AR361" s="4"/>
      <c r="AS361" s="4"/>
      <c r="AT361" s="4"/>
      <c r="AU361" s="4"/>
    </row>
    <row r="362" spans="1:64" ht="12.95" customHeight="1">
      <c r="A362" s="166"/>
      <c r="B362" s="166"/>
      <c r="C362" s="166"/>
      <c r="D362" s="166"/>
      <c r="AA362" s="4"/>
      <c r="AB362" s="4"/>
      <c r="AC362" s="4"/>
      <c r="AD362" s="4"/>
      <c r="AE362" s="4"/>
      <c r="AG362" s="159"/>
      <c r="AN362" s="4"/>
      <c r="AO362" s="4"/>
      <c r="AP362" s="4"/>
      <c r="AQ362" s="4"/>
      <c r="AR362" s="4"/>
      <c r="AS362" s="4"/>
      <c r="AT362" s="4"/>
      <c r="AU362" s="4"/>
    </row>
    <row r="363" spans="1:64" ht="12.95" customHeight="1">
      <c r="A363" s="166"/>
      <c r="B363" s="166"/>
      <c r="C363" s="166"/>
      <c r="D363" s="166"/>
      <c r="AA363" s="4"/>
      <c r="AB363" s="4"/>
      <c r="AC363" s="4"/>
      <c r="AD363" s="4"/>
      <c r="AE363" s="4"/>
      <c r="AG363" s="159"/>
      <c r="AN363" s="4"/>
      <c r="AO363" s="4"/>
      <c r="AP363" s="4"/>
      <c r="AQ363" s="4"/>
      <c r="AR363" s="4"/>
      <c r="AS363" s="4"/>
      <c r="AT363" s="4"/>
      <c r="AU363" s="4"/>
    </row>
    <row r="364" spans="1:64" ht="12.95" customHeight="1">
      <c r="A364" s="166"/>
      <c r="B364" s="166"/>
      <c r="C364" s="166"/>
      <c r="D364" s="166"/>
      <c r="AA364" s="4"/>
      <c r="AB364" s="4"/>
      <c r="AC364" s="4"/>
      <c r="AD364" s="4"/>
      <c r="AE364" s="4"/>
      <c r="AG364" s="159"/>
      <c r="AN364" s="4"/>
      <c r="AO364" s="4"/>
      <c r="AP364" s="4"/>
      <c r="AQ364" s="4"/>
      <c r="AR364" s="4"/>
      <c r="AS364" s="4"/>
      <c r="AT364" s="4"/>
      <c r="AU364" s="4"/>
    </row>
    <row r="365" spans="1:64" ht="12.95" customHeight="1">
      <c r="A365" s="166"/>
      <c r="B365" s="166"/>
      <c r="C365" s="166"/>
      <c r="D365" s="166"/>
      <c r="AA365" s="4"/>
      <c r="AB365" s="4"/>
      <c r="AC365" s="4"/>
      <c r="AD365" s="4"/>
      <c r="AE365" s="4"/>
      <c r="AG365" s="159"/>
      <c r="AN365" s="4"/>
      <c r="AO365" s="4"/>
      <c r="AP365" s="4"/>
      <c r="AQ365" s="4"/>
      <c r="AR365" s="4"/>
      <c r="AS365" s="4"/>
      <c r="AT365" s="4"/>
      <c r="AU365" s="4"/>
    </row>
    <row r="366" spans="1:64" ht="12.95" customHeight="1">
      <c r="A366" s="166"/>
      <c r="B366" s="166"/>
      <c r="C366" s="166"/>
      <c r="D366" s="166"/>
      <c r="AA366" s="4"/>
      <c r="AB366" s="4"/>
      <c r="AC366" s="4"/>
      <c r="AD366" s="4"/>
      <c r="AE366" s="4"/>
      <c r="AG366" s="159"/>
      <c r="AN366" s="4"/>
      <c r="AO366" s="4"/>
      <c r="AP366" s="4"/>
      <c r="AQ366" s="4"/>
      <c r="AR366" s="4"/>
      <c r="AS366" s="4"/>
      <c r="AT366" s="4"/>
      <c r="AU366" s="4"/>
    </row>
    <row r="367" spans="1:64" ht="12.95" customHeight="1">
      <c r="A367" s="166"/>
      <c r="B367" s="166"/>
      <c r="C367" s="166"/>
      <c r="D367" s="166"/>
      <c r="AA367" s="4"/>
      <c r="AB367" s="4"/>
      <c r="AC367" s="4"/>
      <c r="AD367" s="4"/>
      <c r="AE367" s="4"/>
      <c r="AG367" s="159"/>
      <c r="AN367" s="4"/>
      <c r="AO367" s="4"/>
      <c r="AP367" s="4"/>
      <c r="AQ367" s="4"/>
      <c r="AR367" s="4"/>
      <c r="AS367" s="4"/>
      <c r="AT367" s="4"/>
      <c r="AU367" s="4"/>
    </row>
    <row r="368" spans="1:64" ht="12.95" customHeight="1">
      <c r="A368" s="166"/>
      <c r="B368" s="166"/>
      <c r="C368" s="166"/>
      <c r="D368" s="166"/>
      <c r="AA368" s="4"/>
      <c r="AB368" s="4"/>
      <c r="AC368" s="4"/>
      <c r="AD368" s="4"/>
      <c r="AE368" s="4"/>
      <c r="AG368" s="159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47" ht="12.95" customHeight="1">
      <c r="A369" s="166"/>
      <c r="B369" s="166"/>
      <c r="C369" s="166"/>
      <c r="D369" s="166"/>
      <c r="AA369" s="4"/>
      <c r="AB369" s="4"/>
      <c r="AC369" s="4"/>
      <c r="AD369" s="4"/>
      <c r="AE369" s="4"/>
      <c r="AG369" s="159"/>
      <c r="AN369" s="4"/>
      <c r="AO369" s="4"/>
      <c r="AP369" s="4"/>
      <c r="AQ369" s="4"/>
      <c r="AR369" s="4"/>
      <c r="AS369" s="4"/>
      <c r="AT369" s="4"/>
      <c r="AU369" s="4"/>
    </row>
    <row r="370" spans="1:47" ht="12.95" customHeight="1">
      <c r="A370" s="166"/>
      <c r="B370" s="166"/>
      <c r="C370" s="166"/>
      <c r="D370" s="166"/>
      <c r="AA370" s="4"/>
      <c r="AB370" s="4"/>
      <c r="AC370" s="4"/>
      <c r="AD370" s="4"/>
      <c r="AE370" s="4"/>
      <c r="AG370" s="159"/>
      <c r="AN370" s="4"/>
      <c r="AO370" s="4"/>
      <c r="AP370" s="4"/>
      <c r="AQ370" s="4"/>
      <c r="AR370" s="4"/>
      <c r="AS370" s="4"/>
      <c r="AT370" s="4"/>
      <c r="AU370" s="4"/>
    </row>
    <row r="371" spans="1:47" ht="12.95" customHeight="1">
      <c r="A371" s="166"/>
      <c r="B371" s="166"/>
      <c r="C371" s="166"/>
      <c r="D371" s="166"/>
      <c r="AA371" s="4"/>
      <c r="AB371" s="4"/>
      <c r="AC371" s="4"/>
      <c r="AD371" s="4"/>
      <c r="AE371" s="4"/>
      <c r="AG371" s="159"/>
      <c r="AN371" s="4"/>
      <c r="AO371" s="4"/>
      <c r="AP371" s="4"/>
      <c r="AQ371" s="4"/>
      <c r="AR371" s="4"/>
      <c r="AS371" s="4"/>
      <c r="AT371" s="4"/>
      <c r="AU371" s="4"/>
    </row>
    <row r="372" spans="1:47" ht="12.95" customHeight="1">
      <c r="A372" s="166"/>
      <c r="B372" s="166"/>
      <c r="C372" s="166"/>
      <c r="D372" s="166"/>
      <c r="AA372" s="4"/>
      <c r="AB372" s="4"/>
      <c r="AC372" s="4"/>
      <c r="AD372" s="4"/>
      <c r="AE372" s="4"/>
      <c r="AG372" s="159"/>
      <c r="AN372" s="4"/>
      <c r="AO372" s="4"/>
      <c r="AP372" s="4"/>
      <c r="AQ372" s="4"/>
      <c r="AR372" s="4"/>
      <c r="AS372" s="4"/>
      <c r="AT372" s="4"/>
      <c r="AU372" s="4"/>
    </row>
    <row r="373" spans="1:47" ht="12.95" customHeight="1">
      <c r="A373" s="166"/>
      <c r="B373" s="166"/>
      <c r="C373" s="166"/>
      <c r="D373" s="166"/>
      <c r="AA373" s="4"/>
      <c r="AB373" s="4"/>
      <c r="AC373" s="4"/>
      <c r="AD373" s="4"/>
      <c r="AE373" s="4"/>
      <c r="AG373" s="159"/>
      <c r="AN373" s="4"/>
      <c r="AO373" s="4"/>
      <c r="AP373" s="4"/>
      <c r="AQ373" s="4"/>
      <c r="AR373" s="4"/>
      <c r="AS373" s="4"/>
      <c r="AT373" s="4"/>
      <c r="AU373" s="4"/>
    </row>
    <row r="374" spans="1:47" ht="12.95" customHeight="1">
      <c r="A374" s="166"/>
      <c r="B374" s="166"/>
      <c r="C374" s="166"/>
      <c r="D374" s="166"/>
      <c r="AA374" s="4"/>
      <c r="AB374" s="4"/>
      <c r="AC374" s="4"/>
      <c r="AD374" s="4"/>
      <c r="AE374" s="4"/>
      <c r="AG374" s="159"/>
      <c r="AN374" s="4"/>
      <c r="AO374" s="4"/>
      <c r="AP374" s="4"/>
      <c r="AQ374" s="4"/>
      <c r="AR374" s="4"/>
      <c r="AS374" s="4"/>
      <c r="AT374" s="4"/>
      <c r="AU374" s="4"/>
    </row>
    <row r="375" spans="1:47" ht="12.95" customHeight="1">
      <c r="A375" s="166"/>
      <c r="B375" s="166"/>
      <c r="C375" s="166"/>
      <c r="D375" s="166"/>
      <c r="AA375" s="4"/>
      <c r="AB375" s="4"/>
      <c r="AC375" s="4"/>
      <c r="AD375" s="4"/>
      <c r="AE375" s="4"/>
      <c r="AG375" s="159"/>
      <c r="AN375" s="4"/>
      <c r="AO375" s="4"/>
      <c r="AP375" s="4"/>
      <c r="AQ375" s="4"/>
      <c r="AR375" s="4"/>
      <c r="AS375" s="4"/>
      <c r="AT375" s="4"/>
      <c r="AU375" s="4"/>
    </row>
    <row r="376" spans="1:47" ht="12.95" customHeight="1">
      <c r="A376" s="166"/>
      <c r="B376" s="166"/>
      <c r="C376" s="166"/>
      <c r="D376" s="166"/>
      <c r="AA376" s="4"/>
      <c r="AB376" s="4"/>
      <c r="AC376" s="4"/>
      <c r="AD376" s="4"/>
      <c r="AE376" s="4"/>
      <c r="AG376" s="159"/>
      <c r="AN376" s="4"/>
      <c r="AO376" s="4"/>
      <c r="AP376" s="4"/>
      <c r="AQ376" s="4"/>
      <c r="AR376" s="4"/>
      <c r="AS376" s="4"/>
      <c r="AT376" s="4"/>
      <c r="AU376" s="4"/>
    </row>
    <row r="377" spans="1:47" ht="12.95" customHeight="1">
      <c r="A377" s="166"/>
      <c r="B377" s="166"/>
      <c r="C377" s="166"/>
      <c r="D377" s="166"/>
      <c r="AA377" s="4"/>
      <c r="AB377" s="4"/>
      <c r="AC377" s="4"/>
      <c r="AD377" s="4"/>
      <c r="AE377" s="4"/>
      <c r="AG377" s="159"/>
      <c r="AN377" s="4"/>
      <c r="AO377" s="4"/>
      <c r="AP377" s="4"/>
      <c r="AQ377" s="4"/>
      <c r="AR377" s="4"/>
      <c r="AS377" s="4"/>
      <c r="AT377" s="4"/>
      <c r="AU377" s="4"/>
    </row>
    <row r="378" spans="1:47" ht="12.95" customHeight="1">
      <c r="A378" s="166"/>
      <c r="B378" s="166"/>
      <c r="C378" s="166"/>
      <c r="D378" s="166"/>
      <c r="AA378" s="4"/>
      <c r="AB378" s="4"/>
      <c r="AC378" s="4"/>
      <c r="AD378" s="4"/>
      <c r="AE378" s="4"/>
      <c r="AG378" s="159"/>
      <c r="AN378" s="4"/>
      <c r="AO378" s="4"/>
      <c r="AP378" s="4"/>
      <c r="AQ378" s="4"/>
      <c r="AR378" s="4"/>
      <c r="AS378" s="4"/>
      <c r="AT378" s="4"/>
      <c r="AU378" s="4"/>
    </row>
    <row r="379" spans="1:47" ht="12.95" customHeight="1">
      <c r="A379" s="166"/>
      <c r="B379" s="166"/>
      <c r="C379" s="166"/>
      <c r="D379" s="166"/>
      <c r="AA379" s="4"/>
      <c r="AB379" s="4"/>
      <c r="AC379" s="4"/>
      <c r="AD379" s="4"/>
      <c r="AE379" s="4"/>
      <c r="AG379" s="159"/>
      <c r="AN379" s="4"/>
      <c r="AO379" s="4"/>
      <c r="AP379" s="4"/>
      <c r="AQ379" s="4"/>
      <c r="AR379" s="4"/>
      <c r="AS379" s="4"/>
      <c r="AT379" s="4"/>
      <c r="AU379" s="4"/>
    </row>
    <row r="380" spans="1:47" ht="12.95" customHeight="1">
      <c r="A380" s="166"/>
      <c r="B380" s="166"/>
      <c r="C380" s="166"/>
      <c r="D380" s="166"/>
      <c r="AA380" s="4"/>
      <c r="AB380" s="4"/>
      <c r="AC380" s="4"/>
      <c r="AD380" s="4"/>
      <c r="AE380" s="4"/>
      <c r="AG380" s="159"/>
      <c r="AN380" s="4"/>
      <c r="AO380" s="4"/>
      <c r="AP380" s="4"/>
      <c r="AQ380" s="4"/>
      <c r="AR380" s="4"/>
      <c r="AS380" s="4"/>
      <c r="AT380" s="4"/>
      <c r="AU380" s="4"/>
    </row>
    <row r="381" spans="1:47" ht="12.95" customHeight="1">
      <c r="A381" s="166"/>
      <c r="B381" s="166"/>
      <c r="C381" s="166"/>
      <c r="D381" s="166"/>
      <c r="AA381" s="4"/>
      <c r="AB381" s="4"/>
      <c r="AC381" s="4"/>
      <c r="AD381" s="4"/>
      <c r="AE381" s="4"/>
      <c r="AG381" s="159"/>
      <c r="AN381" s="4"/>
      <c r="AO381" s="4"/>
      <c r="AP381" s="4"/>
      <c r="AQ381" s="4"/>
      <c r="AR381" s="4"/>
      <c r="AS381" s="4"/>
      <c r="AT381" s="4"/>
      <c r="AU381" s="4"/>
    </row>
    <row r="382" spans="1:47" ht="12.95" customHeight="1">
      <c r="A382" s="166"/>
      <c r="B382" s="166"/>
      <c r="C382" s="166"/>
      <c r="D382" s="166"/>
      <c r="AA382" s="4"/>
      <c r="AB382" s="4"/>
      <c r="AC382" s="4"/>
      <c r="AD382" s="4"/>
      <c r="AE382" s="4"/>
      <c r="AG382" s="159"/>
      <c r="AN382" s="4"/>
      <c r="AO382" s="4"/>
      <c r="AP382" s="4"/>
      <c r="AQ382" s="4"/>
      <c r="AR382" s="4"/>
      <c r="AS382" s="4"/>
      <c r="AT382" s="4"/>
      <c r="AU382" s="4"/>
    </row>
    <row r="383" spans="1:47" ht="12.95" customHeight="1">
      <c r="A383" s="166"/>
      <c r="B383" s="166"/>
      <c r="C383" s="166"/>
      <c r="D383" s="166"/>
      <c r="AA383" s="4"/>
      <c r="AB383" s="4"/>
      <c r="AC383" s="4"/>
      <c r="AD383" s="4"/>
      <c r="AE383" s="4"/>
      <c r="AG383" s="159"/>
      <c r="AN383" s="4"/>
      <c r="AO383" s="4"/>
      <c r="AP383" s="4"/>
      <c r="AQ383" s="4"/>
      <c r="AR383" s="4"/>
      <c r="AS383" s="4"/>
      <c r="AT383" s="4"/>
      <c r="AU383" s="4"/>
    </row>
    <row r="384" spans="1:47" ht="12.95" customHeight="1">
      <c r="A384" s="166"/>
      <c r="B384" s="166"/>
      <c r="C384" s="166"/>
      <c r="D384" s="166"/>
      <c r="AA384" s="4"/>
      <c r="AB384" s="4"/>
      <c r="AC384" s="4"/>
      <c r="AD384" s="4"/>
      <c r="AE384" s="4"/>
      <c r="AG384" s="159"/>
      <c r="AN384" s="4"/>
      <c r="AO384" s="4"/>
      <c r="AP384" s="4"/>
      <c r="AQ384" s="4"/>
      <c r="AR384" s="4"/>
      <c r="AS384" s="4"/>
      <c r="AT384" s="4"/>
      <c r="AU384" s="4"/>
    </row>
    <row r="385" spans="1:64" ht="12.95" customHeight="1">
      <c r="A385" s="166"/>
      <c r="B385" s="166"/>
      <c r="C385" s="166"/>
      <c r="D385" s="166"/>
      <c r="AA385" s="4"/>
      <c r="AB385" s="4"/>
      <c r="AC385" s="4"/>
      <c r="AD385" s="4"/>
      <c r="AE385" s="4"/>
      <c r="AG385" s="159"/>
      <c r="AN385" s="4"/>
      <c r="AO385" s="4"/>
      <c r="AP385" s="4"/>
      <c r="AQ385" s="4"/>
      <c r="AR385" s="4"/>
      <c r="AS385" s="4"/>
      <c r="AT385" s="4"/>
      <c r="AU385" s="4"/>
    </row>
    <row r="386" spans="1:64" ht="12.95" customHeight="1">
      <c r="A386" s="166"/>
      <c r="B386" s="166"/>
      <c r="C386" s="166"/>
      <c r="D386" s="166"/>
      <c r="AA386" s="4"/>
      <c r="AB386" s="4"/>
      <c r="AC386" s="4"/>
      <c r="AD386" s="4"/>
      <c r="AE386" s="4"/>
      <c r="AG386" s="159"/>
      <c r="AN386" s="4"/>
      <c r="AO386" s="4"/>
      <c r="AP386" s="4"/>
      <c r="AQ386" s="4"/>
      <c r="AR386" s="4"/>
      <c r="AS386" s="4"/>
      <c r="AT386" s="4"/>
      <c r="AU386" s="4"/>
    </row>
    <row r="387" spans="1:64" ht="12.95" customHeight="1">
      <c r="A387" s="166"/>
      <c r="B387" s="166"/>
      <c r="C387" s="166"/>
      <c r="D387" s="166"/>
      <c r="AA387" s="4"/>
      <c r="AB387" s="4"/>
      <c r="AC387" s="4"/>
      <c r="AD387" s="4"/>
      <c r="AE387" s="4"/>
      <c r="AG387" s="159"/>
      <c r="AN387" s="4"/>
      <c r="AO387" s="4"/>
      <c r="AP387" s="4"/>
      <c r="AQ387" s="4"/>
      <c r="AR387" s="4"/>
      <c r="AS387" s="4"/>
      <c r="AT387" s="4"/>
      <c r="AU387" s="4"/>
    </row>
    <row r="388" spans="1:64" ht="12.95" customHeight="1">
      <c r="A388" s="166"/>
      <c r="B388" s="166"/>
      <c r="C388" s="166"/>
      <c r="D388" s="166"/>
      <c r="AA388" s="4"/>
      <c r="AB388" s="4"/>
      <c r="AC388" s="4"/>
      <c r="AD388" s="4"/>
      <c r="AE388" s="4"/>
      <c r="AG388" s="159"/>
      <c r="AN388" s="4"/>
      <c r="AO388" s="4"/>
      <c r="AP388" s="4"/>
      <c r="AQ388" s="4"/>
      <c r="AR388" s="4"/>
      <c r="AS388" s="4"/>
      <c r="AT388" s="4"/>
      <c r="AU388" s="4"/>
    </row>
    <row r="389" spans="1:64" ht="12.95" customHeight="1">
      <c r="A389" s="166"/>
      <c r="B389" s="166"/>
      <c r="C389" s="166"/>
      <c r="D389" s="166"/>
      <c r="AA389" s="4"/>
      <c r="AB389" s="4"/>
      <c r="AC389" s="4"/>
      <c r="AD389" s="4"/>
      <c r="AE389" s="4"/>
      <c r="AG389" s="159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2.95" customHeight="1">
      <c r="A390" s="166"/>
      <c r="B390" s="166"/>
      <c r="C390" s="166"/>
      <c r="D390" s="166"/>
      <c r="AA390" s="4"/>
      <c r="AB390" s="4"/>
      <c r="AC390" s="4"/>
      <c r="AD390" s="4"/>
      <c r="AE390" s="4"/>
      <c r="AG390" s="159"/>
      <c r="AN390" s="4"/>
      <c r="AO390" s="4"/>
      <c r="AP390" s="4"/>
      <c r="AQ390" s="4"/>
      <c r="AR390" s="4"/>
      <c r="AS390" s="4"/>
      <c r="AT390" s="4"/>
      <c r="AU390" s="4"/>
    </row>
    <row r="391" spans="1:64" ht="12.95" customHeight="1">
      <c r="A391" s="166"/>
      <c r="B391" s="166"/>
      <c r="C391" s="166"/>
      <c r="D391" s="166"/>
      <c r="AA391" s="4"/>
      <c r="AB391" s="4"/>
      <c r="AC391" s="4"/>
      <c r="AD391" s="4"/>
      <c r="AE391" s="4"/>
      <c r="AG391" s="159"/>
      <c r="AN391" s="4"/>
      <c r="AO391" s="4"/>
      <c r="AP391" s="4"/>
      <c r="AQ391" s="4"/>
      <c r="AR391" s="4"/>
      <c r="AS391" s="4"/>
      <c r="AT391" s="4"/>
      <c r="AU391" s="4"/>
      <c r="AV391" s="4"/>
    </row>
    <row r="392" spans="1:64" ht="12.95" customHeight="1">
      <c r="A392" s="166"/>
      <c r="B392" s="166"/>
      <c r="C392" s="166"/>
      <c r="D392" s="166"/>
      <c r="AA392" s="4"/>
      <c r="AB392" s="4"/>
      <c r="AC392" s="4"/>
      <c r="AD392" s="4"/>
      <c r="AE392" s="4"/>
      <c r="AG392" s="159"/>
      <c r="AN392" s="4"/>
      <c r="AO392" s="4"/>
      <c r="AP392" s="4"/>
      <c r="AQ392" s="4"/>
      <c r="AR392" s="4"/>
      <c r="AS392" s="4"/>
      <c r="AT392" s="4"/>
      <c r="AU392" s="4"/>
    </row>
    <row r="393" spans="1:64" ht="12.95" customHeight="1">
      <c r="A393" s="166"/>
      <c r="B393" s="166"/>
      <c r="C393" s="166"/>
      <c r="D393" s="166"/>
      <c r="AA393" s="4"/>
      <c r="AB393" s="4"/>
      <c r="AC393" s="4"/>
      <c r="AD393" s="4"/>
      <c r="AE393" s="4"/>
      <c r="AG393" s="159"/>
      <c r="AN393" s="4"/>
      <c r="AO393" s="4"/>
      <c r="AP393" s="4"/>
      <c r="AQ393" s="4"/>
      <c r="AR393" s="4"/>
      <c r="AS393" s="4"/>
      <c r="AT393" s="4"/>
      <c r="AU393" s="4"/>
    </row>
    <row r="394" spans="1:64" ht="12.95" customHeight="1">
      <c r="A394" s="166"/>
      <c r="B394" s="166"/>
      <c r="C394" s="166"/>
      <c r="D394" s="166"/>
      <c r="AA394" s="4"/>
      <c r="AB394" s="4"/>
      <c r="AC394" s="4"/>
      <c r="AD394" s="4"/>
      <c r="AE394" s="4"/>
      <c r="AG394" s="159"/>
      <c r="AN394" s="4"/>
      <c r="AO394" s="4"/>
      <c r="AP394" s="4"/>
      <c r="AQ394" s="4"/>
      <c r="AR394" s="4"/>
      <c r="AS394" s="4"/>
      <c r="AT394" s="4"/>
      <c r="AU394" s="4"/>
    </row>
    <row r="395" spans="1:64" ht="12.95" customHeight="1">
      <c r="A395" s="166"/>
      <c r="B395" s="166"/>
      <c r="C395" s="166"/>
      <c r="D395" s="166"/>
      <c r="AA395" s="4"/>
      <c r="AB395" s="4"/>
      <c r="AC395" s="4"/>
      <c r="AD395" s="4"/>
      <c r="AE395" s="4"/>
      <c r="AG395" s="159"/>
      <c r="AN395" s="4"/>
      <c r="AO395" s="4"/>
      <c r="AP395" s="4"/>
      <c r="AQ395" s="4"/>
      <c r="AR395" s="4"/>
      <c r="AS395" s="4"/>
      <c r="AT395" s="4"/>
      <c r="AU395" s="4"/>
    </row>
    <row r="396" spans="1:64" ht="12.95" customHeight="1">
      <c r="A396" s="166"/>
      <c r="B396" s="166"/>
      <c r="C396" s="166"/>
      <c r="D396" s="166"/>
      <c r="AA396" s="4"/>
      <c r="AB396" s="4"/>
      <c r="AC396" s="4"/>
      <c r="AD396" s="4"/>
      <c r="AE396" s="4"/>
      <c r="AG396" s="159"/>
      <c r="AN396" s="4"/>
      <c r="AO396" s="4"/>
      <c r="AP396" s="4"/>
      <c r="AQ396" s="4"/>
      <c r="AR396" s="4"/>
      <c r="AS396" s="4"/>
      <c r="AT396" s="4"/>
      <c r="AU396" s="4"/>
    </row>
    <row r="397" spans="1:64" ht="12.95" customHeight="1">
      <c r="A397" s="166"/>
      <c r="B397" s="166"/>
      <c r="C397" s="166"/>
      <c r="D397" s="166"/>
      <c r="AA397" s="4"/>
      <c r="AB397" s="4"/>
      <c r="AC397" s="4"/>
      <c r="AD397" s="4"/>
      <c r="AE397" s="4"/>
      <c r="AG397" s="159"/>
      <c r="AN397" s="4"/>
      <c r="AO397" s="4"/>
      <c r="AP397" s="4"/>
      <c r="AQ397" s="4"/>
      <c r="AR397" s="4"/>
      <c r="AS397" s="4"/>
      <c r="AT397" s="4"/>
      <c r="AU397" s="4"/>
    </row>
    <row r="398" spans="1:64" ht="12.95" customHeight="1">
      <c r="A398" s="166"/>
      <c r="B398" s="166"/>
      <c r="C398" s="166"/>
      <c r="D398" s="166"/>
      <c r="AA398" s="4"/>
      <c r="AB398" s="4"/>
      <c r="AC398" s="4"/>
      <c r="AD398" s="4"/>
      <c r="AE398" s="4"/>
      <c r="AG398" s="159"/>
      <c r="AN398" s="4"/>
      <c r="AO398" s="4"/>
      <c r="AP398" s="4"/>
      <c r="AQ398" s="4"/>
      <c r="AR398" s="4"/>
      <c r="AS398" s="4"/>
      <c r="AT398" s="4"/>
      <c r="AU398" s="4"/>
    </row>
    <row r="399" spans="1:64" ht="12.95" customHeight="1">
      <c r="A399" s="166"/>
      <c r="B399" s="166"/>
      <c r="C399" s="166"/>
      <c r="D399" s="166"/>
      <c r="AA399" s="4"/>
      <c r="AB399" s="4"/>
      <c r="AC399" s="4"/>
      <c r="AD399" s="4"/>
      <c r="AE399" s="4"/>
      <c r="AG399" s="159"/>
      <c r="AN399" s="4"/>
      <c r="AO399" s="4"/>
      <c r="AP399" s="4"/>
      <c r="AQ399" s="4"/>
      <c r="AR399" s="4"/>
      <c r="AS399" s="4"/>
      <c r="AT399" s="4"/>
      <c r="AU399" s="4"/>
    </row>
    <row r="400" spans="1:64" ht="12.95" customHeight="1">
      <c r="A400" s="166"/>
      <c r="B400" s="166"/>
      <c r="C400" s="166"/>
      <c r="D400" s="166"/>
      <c r="AA400" s="4"/>
      <c r="AB400" s="4"/>
      <c r="AC400" s="4"/>
      <c r="AD400" s="4"/>
      <c r="AE400" s="4"/>
      <c r="AG400" s="159"/>
      <c r="AN400" s="4"/>
      <c r="AO400" s="4"/>
      <c r="AP400" s="4"/>
      <c r="AQ400" s="4"/>
      <c r="AR400" s="4"/>
      <c r="AS400" s="4"/>
      <c r="AT400" s="4"/>
      <c r="AU400" s="4"/>
    </row>
    <row r="401" spans="1:64" ht="12.95" customHeight="1">
      <c r="A401" s="166"/>
      <c r="B401" s="166"/>
      <c r="C401" s="166"/>
      <c r="D401" s="166"/>
      <c r="AA401" s="4"/>
      <c r="AB401" s="4"/>
      <c r="AC401" s="4"/>
      <c r="AD401" s="4"/>
      <c r="AE401" s="4"/>
      <c r="AG401" s="159"/>
      <c r="AN401" s="4"/>
      <c r="AO401" s="4"/>
      <c r="AP401" s="4"/>
      <c r="AQ401" s="4"/>
      <c r="AR401" s="4"/>
      <c r="AS401" s="4"/>
      <c r="AT401" s="4"/>
      <c r="AU401" s="4"/>
    </row>
    <row r="402" spans="1:64" ht="12.95" customHeight="1">
      <c r="A402" s="166"/>
      <c r="B402" s="166"/>
      <c r="C402" s="166"/>
      <c r="D402" s="166"/>
      <c r="AA402" s="4"/>
      <c r="AB402" s="4"/>
      <c r="AC402" s="4"/>
      <c r="AD402" s="4"/>
      <c r="AE402" s="4"/>
      <c r="AG402" s="159"/>
      <c r="AN402" s="4"/>
      <c r="AO402" s="4"/>
      <c r="AP402" s="4"/>
      <c r="AQ402" s="4"/>
      <c r="AR402" s="4"/>
      <c r="AS402" s="4"/>
      <c r="AT402" s="4"/>
      <c r="AU402" s="4"/>
    </row>
    <row r="403" spans="1:64" ht="12.95" customHeight="1">
      <c r="A403" s="166"/>
      <c r="B403" s="166"/>
      <c r="C403" s="166"/>
      <c r="D403" s="166"/>
      <c r="AA403" s="4"/>
      <c r="AB403" s="4"/>
      <c r="AC403" s="4"/>
      <c r="AD403" s="4"/>
      <c r="AE403" s="4"/>
      <c r="AG403" s="159"/>
      <c r="AN403" s="4"/>
      <c r="AO403" s="4"/>
      <c r="AP403" s="4"/>
      <c r="AQ403" s="4"/>
      <c r="AR403" s="4"/>
      <c r="AS403" s="4"/>
      <c r="AT403" s="4"/>
      <c r="AU403" s="4"/>
    </row>
    <row r="404" spans="1:64" ht="12.95" customHeight="1">
      <c r="A404" s="166"/>
      <c r="B404" s="166"/>
      <c r="C404" s="166"/>
      <c r="D404" s="166"/>
      <c r="AA404" s="4"/>
      <c r="AB404" s="4"/>
      <c r="AC404" s="4"/>
      <c r="AD404" s="4"/>
      <c r="AE404" s="4"/>
      <c r="AG404" s="159"/>
      <c r="AN404" s="4"/>
      <c r="AO404" s="4"/>
      <c r="AP404" s="4"/>
      <c r="AQ404" s="4"/>
      <c r="AR404" s="4"/>
      <c r="AS404" s="4"/>
      <c r="AT404" s="4"/>
      <c r="AU404" s="4"/>
    </row>
    <row r="405" spans="1:64" ht="12.95" customHeight="1">
      <c r="A405" s="166"/>
      <c r="B405" s="166"/>
      <c r="C405" s="166"/>
      <c r="D405" s="166"/>
      <c r="AA405" s="4"/>
      <c r="AB405" s="4"/>
      <c r="AC405" s="4"/>
      <c r="AD405" s="4"/>
      <c r="AE405" s="4"/>
      <c r="AG405" s="159"/>
      <c r="AN405" s="4"/>
      <c r="AO405" s="4"/>
      <c r="AP405" s="4"/>
      <c r="AQ405" s="4"/>
      <c r="AR405" s="4"/>
      <c r="AS405" s="4"/>
      <c r="AT405" s="4"/>
      <c r="AU405" s="4"/>
    </row>
    <row r="406" spans="1:64" ht="12.95" customHeight="1">
      <c r="A406" s="166"/>
      <c r="B406" s="166"/>
      <c r="C406" s="166"/>
      <c r="D406" s="166"/>
      <c r="AA406" s="4"/>
      <c r="AB406" s="4"/>
      <c r="AC406" s="4"/>
      <c r="AD406" s="4"/>
      <c r="AE406" s="4"/>
      <c r="AG406" s="159"/>
      <c r="AN406" s="4"/>
      <c r="AO406" s="4"/>
      <c r="AP406" s="4"/>
      <c r="AQ406" s="4"/>
      <c r="AR406" s="4"/>
      <c r="AS406" s="4"/>
      <c r="AT406" s="4"/>
      <c r="AU406" s="4"/>
    </row>
    <row r="407" spans="1:64" ht="12.95" customHeight="1">
      <c r="A407" s="166"/>
      <c r="B407" s="166"/>
      <c r="C407" s="166"/>
      <c r="D407" s="166"/>
      <c r="AA407" s="4"/>
      <c r="AB407" s="4"/>
      <c r="AC407" s="4"/>
      <c r="AD407" s="4"/>
      <c r="AE407" s="4"/>
      <c r="AG407" s="159"/>
      <c r="AN407" s="4"/>
      <c r="AO407" s="4"/>
      <c r="AP407" s="4"/>
      <c r="AQ407" s="4"/>
      <c r="AR407" s="4"/>
      <c r="AS407" s="4"/>
      <c r="AT407" s="4"/>
      <c r="AU407" s="4"/>
    </row>
    <row r="408" spans="1:64" ht="12.95" customHeight="1">
      <c r="A408" s="166"/>
      <c r="B408" s="166"/>
      <c r="C408" s="166"/>
      <c r="D408" s="166"/>
      <c r="AA408" s="4"/>
      <c r="AB408" s="4"/>
      <c r="AC408" s="4"/>
      <c r="AD408" s="4"/>
      <c r="AE408" s="4"/>
      <c r="AG408" s="159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2.95" customHeight="1">
      <c r="A409" s="166"/>
      <c r="B409" s="166"/>
      <c r="C409" s="166"/>
      <c r="D409" s="166"/>
      <c r="AA409" s="4"/>
      <c r="AB409" s="4"/>
      <c r="AC409" s="4"/>
      <c r="AD409" s="4"/>
      <c r="AE409" s="4"/>
      <c r="AG409" s="159"/>
      <c r="AN409" s="4"/>
      <c r="AO409" s="4"/>
      <c r="AP409" s="4"/>
      <c r="AQ409" s="4"/>
      <c r="AR409" s="4"/>
      <c r="AS409" s="4"/>
      <c r="AT409" s="4"/>
      <c r="AU409" s="4"/>
      <c r="AV409" s="4"/>
    </row>
    <row r="410" spans="1:64" ht="12.95" customHeight="1">
      <c r="A410" s="166"/>
      <c r="B410" s="166"/>
      <c r="C410" s="166"/>
      <c r="D410" s="166"/>
      <c r="AA410" s="4"/>
      <c r="AB410" s="4"/>
      <c r="AC410" s="4"/>
      <c r="AD410" s="4"/>
      <c r="AE410" s="4"/>
      <c r="AG410" s="159"/>
      <c r="AN410" s="4"/>
      <c r="AO410" s="4"/>
      <c r="AP410" s="4"/>
      <c r="AQ410" s="4"/>
      <c r="AR410" s="4"/>
      <c r="AS410" s="4"/>
      <c r="AT410" s="4"/>
      <c r="AU410" s="4"/>
      <c r="AV410" s="4"/>
      <c r="AX410" s="4"/>
    </row>
    <row r="411" spans="1:64" ht="12.95" customHeight="1">
      <c r="A411" s="166"/>
      <c r="B411" s="166"/>
      <c r="C411" s="166"/>
      <c r="D411" s="166"/>
      <c r="AA411" s="4"/>
      <c r="AB411" s="4"/>
      <c r="AC411" s="4"/>
      <c r="AD411" s="4"/>
      <c r="AE411" s="4"/>
      <c r="AG411" s="159"/>
      <c r="AN411" s="4"/>
      <c r="AO411" s="4"/>
      <c r="AP411" s="4"/>
      <c r="AQ411" s="4"/>
      <c r="AR411" s="4"/>
      <c r="AS411" s="4"/>
      <c r="AT411" s="4"/>
      <c r="AU411" s="4"/>
    </row>
    <row r="412" spans="1:64" ht="12.95" customHeight="1">
      <c r="A412" s="166"/>
      <c r="B412" s="166"/>
      <c r="C412" s="166"/>
      <c r="D412" s="166"/>
      <c r="AA412" s="4"/>
      <c r="AB412" s="4"/>
      <c r="AC412" s="4"/>
      <c r="AD412" s="4"/>
      <c r="AE412" s="4"/>
      <c r="AG412" s="159"/>
      <c r="AN412" s="4"/>
      <c r="AO412" s="4"/>
      <c r="AP412" s="4"/>
      <c r="AQ412" s="4"/>
      <c r="AR412" s="4"/>
      <c r="AS412" s="4"/>
      <c r="AT412" s="4"/>
      <c r="AU412" s="4"/>
    </row>
    <row r="413" spans="1:64" ht="12.95" customHeight="1">
      <c r="A413" s="166"/>
      <c r="B413" s="166"/>
      <c r="C413" s="166"/>
      <c r="D413" s="166"/>
      <c r="AA413" s="4"/>
      <c r="AB413" s="4"/>
      <c r="AC413" s="4"/>
      <c r="AD413" s="4"/>
      <c r="AE413" s="4"/>
      <c r="AG413" s="159"/>
      <c r="AN413" s="4"/>
      <c r="AO413" s="4"/>
      <c r="AP413" s="4"/>
      <c r="AQ413" s="4"/>
      <c r="AR413" s="4"/>
      <c r="AS413" s="4"/>
      <c r="AT413" s="4"/>
      <c r="AU413" s="4"/>
    </row>
    <row r="414" spans="1:64" ht="12.95" customHeight="1">
      <c r="A414" s="166"/>
      <c r="B414" s="166"/>
      <c r="C414" s="166"/>
      <c r="D414" s="166"/>
      <c r="AA414" s="4"/>
      <c r="AB414" s="4"/>
      <c r="AC414" s="4"/>
      <c r="AD414" s="4"/>
      <c r="AE414" s="4"/>
      <c r="AG414" s="159"/>
      <c r="AN414" s="4"/>
      <c r="AO414" s="4"/>
      <c r="AP414" s="4"/>
      <c r="AQ414" s="4"/>
      <c r="AR414" s="4"/>
      <c r="AS414" s="4"/>
      <c r="AT414" s="4"/>
      <c r="AU414" s="4"/>
      <c r="AV414" s="4"/>
    </row>
    <row r="415" spans="1:64" ht="12.95" customHeight="1">
      <c r="A415" s="166"/>
      <c r="B415" s="166"/>
      <c r="C415" s="166"/>
      <c r="D415" s="166"/>
      <c r="AA415" s="4"/>
      <c r="AB415" s="4"/>
      <c r="AC415" s="4"/>
      <c r="AD415" s="4"/>
      <c r="AE415" s="4"/>
      <c r="AG415" s="159"/>
      <c r="AN415" s="4"/>
      <c r="AO415" s="4"/>
      <c r="AP415" s="4"/>
      <c r="AQ415" s="4"/>
      <c r="AR415" s="4"/>
      <c r="AS415" s="4"/>
      <c r="AT415" s="4"/>
      <c r="AU415" s="4"/>
    </row>
    <row r="416" spans="1:64" ht="12.95" customHeight="1">
      <c r="A416" s="166"/>
      <c r="B416" s="166"/>
      <c r="C416" s="166"/>
      <c r="D416" s="166"/>
      <c r="AA416" s="4"/>
      <c r="AB416" s="4"/>
      <c r="AC416" s="4"/>
      <c r="AD416" s="4"/>
      <c r="AE416" s="4"/>
      <c r="AG416" s="159"/>
      <c r="AN416" s="4"/>
      <c r="AO416" s="4"/>
      <c r="AP416" s="4"/>
      <c r="AQ416" s="4"/>
      <c r="AR416" s="4"/>
      <c r="AS416" s="4"/>
      <c r="AT416" s="4"/>
      <c r="AU416" s="4"/>
    </row>
    <row r="417" spans="1:47" ht="12.95" customHeight="1">
      <c r="A417" s="166"/>
      <c r="B417" s="166"/>
      <c r="C417" s="166"/>
      <c r="D417" s="166"/>
      <c r="AA417" s="4"/>
      <c r="AB417" s="4"/>
      <c r="AC417" s="4"/>
      <c r="AD417" s="4"/>
      <c r="AE417" s="4"/>
      <c r="AG417" s="159"/>
      <c r="AN417" s="4"/>
      <c r="AO417" s="4"/>
      <c r="AP417" s="4"/>
      <c r="AQ417" s="4"/>
      <c r="AR417" s="4"/>
      <c r="AS417" s="4"/>
      <c r="AT417" s="4"/>
      <c r="AU417" s="4"/>
    </row>
    <row r="418" spans="1:47" ht="12.95" customHeight="1">
      <c r="A418" s="166"/>
      <c r="B418" s="166"/>
      <c r="C418" s="166"/>
      <c r="D418" s="166"/>
      <c r="AA418" s="4"/>
      <c r="AB418" s="4"/>
      <c r="AC418" s="4"/>
      <c r="AD418" s="4"/>
      <c r="AE418" s="4"/>
      <c r="AG418" s="159"/>
      <c r="AN418" s="4"/>
      <c r="AO418" s="4"/>
      <c r="AP418" s="4"/>
      <c r="AQ418" s="4"/>
      <c r="AR418" s="4"/>
      <c r="AS418" s="4"/>
      <c r="AT418" s="4"/>
      <c r="AU418" s="4"/>
    </row>
    <row r="419" spans="1:47" ht="12.95" customHeight="1">
      <c r="A419" s="166"/>
      <c r="B419" s="166"/>
      <c r="C419" s="166"/>
      <c r="D419" s="166"/>
      <c r="AA419" s="4"/>
      <c r="AB419" s="4"/>
      <c r="AC419" s="4"/>
      <c r="AD419" s="4"/>
      <c r="AE419" s="4"/>
      <c r="AG419" s="159"/>
      <c r="AN419" s="4"/>
      <c r="AO419" s="4"/>
      <c r="AP419" s="4"/>
      <c r="AQ419" s="4"/>
      <c r="AR419" s="4"/>
      <c r="AS419" s="4"/>
      <c r="AT419" s="4"/>
      <c r="AU419" s="4"/>
    </row>
    <row r="420" spans="1:47" ht="12.95" customHeight="1">
      <c r="A420" s="166"/>
      <c r="B420" s="166"/>
      <c r="C420" s="166"/>
      <c r="D420" s="166"/>
      <c r="AA420" s="4"/>
      <c r="AB420" s="4"/>
      <c r="AC420" s="4"/>
      <c r="AD420" s="4"/>
      <c r="AE420" s="4"/>
      <c r="AG420" s="159"/>
      <c r="AN420" s="4"/>
      <c r="AO420" s="4"/>
      <c r="AP420" s="4"/>
      <c r="AQ420" s="4"/>
      <c r="AR420" s="4"/>
      <c r="AS420" s="4"/>
      <c r="AT420" s="4"/>
      <c r="AU420" s="4"/>
    </row>
    <row r="421" spans="1:47" ht="12.95" customHeight="1">
      <c r="A421" s="166"/>
      <c r="B421" s="166"/>
      <c r="C421" s="166"/>
      <c r="D421" s="166"/>
      <c r="AA421" s="4"/>
      <c r="AB421" s="4"/>
      <c r="AC421" s="4"/>
      <c r="AD421" s="4"/>
      <c r="AE421" s="4"/>
      <c r="AG421" s="159"/>
      <c r="AN421" s="4"/>
      <c r="AO421" s="4"/>
      <c r="AP421" s="4"/>
      <c r="AQ421" s="4"/>
      <c r="AR421" s="4"/>
      <c r="AS421" s="4"/>
      <c r="AT421" s="4"/>
      <c r="AU421" s="4"/>
    </row>
    <row r="422" spans="1:47" ht="12.95" customHeight="1">
      <c r="A422" s="166"/>
      <c r="B422" s="166"/>
      <c r="C422" s="166"/>
      <c r="D422" s="166"/>
      <c r="AA422" s="4"/>
      <c r="AB422" s="4"/>
      <c r="AC422" s="4"/>
      <c r="AD422" s="4"/>
      <c r="AE422" s="4"/>
      <c r="AG422" s="159"/>
      <c r="AN422" s="4"/>
      <c r="AO422" s="4"/>
      <c r="AP422" s="4"/>
      <c r="AQ422" s="4"/>
      <c r="AR422" s="4"/>
      <c r="AS422" s="4"/>
      <c r="AT422" s="4"/>
      <c r="AU422" s="4"/>
    </row>
    <row r="423" spans="1:47" ht="12.95" customHeight="1">
      <c r="A423" s="166"/>
      <c r="B423" s="166"/>
      <c r="C423" s="166"/>
      <c r="D423" s="166"/>
      <c r="AA423" s="4"/>
      <c r="AB423" s="4"/>
      <c r="AC423" s="4"/>
      <c r="AD423" s="4"/>
      <c r="AE423" s="4"/>
      <c r="AG423" s="159"/>
      <c r="AN423" s="4"/>
      <c r="AO423" s="4"/>
      <c r="AP423" s="4"/>
      <c r="AQ423" s="4"/>
      <c r="AR423" s="4"/>
      <c r="AS423" s="4"/>
      <c r="AT423" s="4"/>
      <c r="AU423" s="4"/>
    </row>
    <row r="424" spans="1:47" ht="12.95" customHeight="1">
      <c r="A424" s="166"/>
      <c r="B424" s="166"/>
      <c r="C424" s="166"/>
      <c r="D424" s="166"/>
      <c r="AA424" s="4"/>
      <c r="AB424" s="4"/>
      <c r="AC424" s="4"/>
      <c r="AD424" s="4"/>
      <c r="AE424" s="4"/>
      <c r="AG424" s="159"/>
      <c r="AN424" s="4"/>
      <c r="AO424" s="4"/>
      <c r="AP424" s="4"/>
      <c r="AQ424" s="4"/>
      <c r="AR424" s="4"/>
      <c r="AS424" s="4"/>
      <c r="AT424" s="4"/>
      <c r="AU424" s="4"/>
    </row>
    <row r="425" spans="1:47" ht="12.95" customHeight="1">
      <c r="A425" s="166"/>
      <c r="B425" s="166"/>
      <c r="C425" s="166"/>
      <c r="D425" s="166"/>
      <c r="AA425" s="4"/>
      <c r="AB425" s="4"/>
      <c r="AC425" s="4"/>
      <c r="AD425" s="4"/>
      <c r="AE425" s="4"/>
      <c r="AG425" s="159"/>
      <c r="AN425" s="4"/>
      <c r="AO425" s="4"/>
      <c r="AP425" s="4"/>
      <c r="AQ425" s="4"/>
      <c r="AR425" s="4"/>
      <c r="AS425" s="4"/>
      <c r="AT425" s="4"/>
      <c r="AU425" s="4"/>
    </row>
    <row r="426" spans="1:47" ht="12.95" customHeight="1">
      <c r="A426" s="166"/>
      <c r="B426" s="166"/>
      <c r="C426" s="166"/>
      <c r="D426" s="166"/>
      <c r="AA426" s="4"/>
      <c r="AB426" s="4"/>
      <c r="AC426" s="4"/>
      <c r="AD426" s="4"/>
      <c r="AE426" s="4"/>
      <c r="AG426" s="159"/>
      <c r="AN426" s="4"/>
      <c r="AO426" s="4"/>
      <c r="AP426" s="4"/>
      <c r="AQ426" s="4"/>
      <c r="AR426" s="4"/>
      <c r="AS426" s="4"/>
      <c r="AT426" s="4"/>
      <c r="AU426" s="4"/>
    </row>
    <row r="427" spans="1:47" ht="12.95" customHeight="1">
      <c r="A427" s="166"/>
      <c r="B427" s="166"/>
      <c r="C427" s="166"/>
      <c r="D427" s="166"/>
      <c r="AA427" s="4"/>
      <c r="AB427" s="4"/>
      <c r="AC427" s="4"/>
      <c r="AD427" s="4"/>
      <c r="AE427" s="4"/>
      <c r="AG427" s="159"/>
      <c r="AN427" s="4"/>
      <c r="AO427" s="4"/>
      <c r="AP427" s="4"/>
      <c r="AQ427" s="4"/>
      <c r="AR427" s="4"/>
      <c r="AS427" s="4"/>
      <c r="AT427" s="4"/>
      <c r="AU427" s="4"/>
    </row>
    <row r="428" spans="1:47" ht="12.95" customHeight="1">
      <c r="A428" s="166"/>
      <c r="B428" s="166"/>
      <c r="C428" s="166"/>
      <c r="D428" s="166"/>
      <c r="AA428" s="4"/>
      <c r="AB428" s="4"/>
      <c r="AC428" s="4"/>
      <c r="AD428" s="4"/>
      <c r="AE428" s="4"/>
      <c r="AG428" s="159"/>
      <c r="AN428" s="4"/>
      <c r="AO428" s="4"/>
      <c r="AP428" s="4"/>
      <c r="AQ428" s="4"/>
      <c r="AR428" s="4"/>
      <c r="AS428" s="4"/>
      <c r="AT428" s="4"/>
      <c r="AU428" s="4"/>
    </row>
    <row r="429" spans="1:47" ht="12.95" customHeight="1">
      <c r="A429" s="166"/>
      <c r="B429" s="166"/>
      <c r="C429" s="166"/>
      <c r="D429" s="166"/>
      <c r="AA429" s="4"/>
      <c r="AB429" s="4"/>
      <c r="AC429" s="4"/>
      <c r="AD429" s="4"/>
      <c r="AE429" s="4"/>
      <c r="AG429" s="159"/>
      <c r="AN429" s="4"/>
      <c r="AO429" s="4"/>
      <c r="AP429" s="4"/>
      <c r="AQ429" s="4"/>
      <c r="AR429" s="4"/>
      <c r="AS429" s="4"/>
      <c r="AT429" s="4"/>
      <c r="AU429" s="4"/>
    </row>
    <row r="430" spans="1:47" ht="12.95" customHeight="1">
      <c r="A430" s="166"/>
      <c r="B430" s="166"/>
      <c r="C430" s="166"/>
      <c r="D430" s="166"/>
      <c r="AA430" s="4"/>
      <c r="AB430" s="4"/>
      <c r="AC430" s="4"/>
      <c r="AD430" s="4"/>
      <c r="AE430" s="4"/>
      <c r="AG430" s="159"/>
      <c r="AN430" s="4"/>
      <c r="AO430" s="4"/>
      <c r="AP430" s="4"/>
      <c r="AQ430" s="4"/>
      <c r="AR430" s="4"/>
      <c r="AS430" s="4"/>
      <c r="AT430" s="4"/>
      <c r="AU430" s="4"/>
    </row>
    <row r="431" spans="1:47" ht="12.95" customHeight="1">
      <c r="A431" s="166"/>
      <c r="B431" s="166"/>
      <c r="C431" s="166"/>
      <c r="D431" s="166"/>
      <c r="AA431" s="4"/>
      <c r="AB431" s="4"/>
      <c r="AC431" s="4"/>
      <c r="AD431" s="4"/>
      <c r="AE431" s="4"/>
      <c r="AG431" s="159"/>
      <c r="AN431" s="4"/>
      <c r="AO431" s="4"/>
      <c r="AP431" s="4"/>
      <c r="AQ431" s="4"/>
      <c r="AR431" s="4"/>
      <c r="AS431" s="4"/>
      <c r="AT431" s="4"/>
      <c r="AU431" s="4"/>
    </row>
    <row r="432" spans="1:47" ht="12.95" customHeight="1">
      <c r="A432" s="166"/>
      <c r="B432" s="166"/>
      <c r="C432" s="166"/>
      <c r="D432" s="166"/>
      <c r="AA432" s="4"/>
      <c r="AB432" s="4"/>
      <c r="AC432" s="4"/>
      <c r="AD432" s="4"/>
      <c r="AE432" s="4"/>
      <c r="AG432" s="159"/>
      <c r="AN432" s="4"/>
      <c r="AO432" s="4"/>
      <c r="AP432" s="4"/>
      <c r="AQ432" s="4"/>
      <c r="AR432" s="4"/>
      <c r="AS432" s="4"/>
      <c r="AT432" s="4"/>
      <c r="AU432" s="4"/>
    </row>
    <row r="433" spans="1:47" ht="12.95" customHeight="1">
      <c r="A433" s="166"/>
      <c r="B433" s="166"/>
      <c r="C433" s="166"/>
      <c r="D433" s="166"/>
      <c r="AA433" s="4"/>
      <c r="AB433" s="4"/>
      <c r="AC433" s="4"/>
      <c r="AD433" s="4"/>
      <c r="AE433" s="4"/>
      <c r="AG433" s="159"/>
      <c r="AN433" s="4"/>
      <c r="AO433" s="4"/>
      <c r="AP433" s="4"/>
      <c r="AQ433" s="4"/>
      <c r="AR433" s="4"/>
      <c r="AS433" s="4"/>
      <c r="AT433" s="4"/>
      <c r="AU433" s="4"/>
    </row>
    <row r="434" spans="1:47" ht="12.95" customHeight="1">
      <c r="A434" s="166"/>
      <c r="B434" s="166"/>
      <c r="C434" s="166"/>
      <c r="D434" s="166"/>
      <c r="AA434" s="4"/>
      <c r="AB434" s="4"/>
      <c r="AC434" s="4"/>
      <c r="AD434" s="4"/>
      <c r="AE434" s="4"/>
      <c r="AG434" s="159"/>
      <c r="AN434" s="4"/>
      <c r="AO434" s="4"/>
      <c r="AP434" s="4"/>
      <c r="AQ434" s="4"/>
      <c r="AR434" s="4"/>
      <c r="AS434" s="4"/>
      <c r="AT434" s="4"/>
      <c r="AU434" s="4"/>
    </row>
    <row r="435" spans="1:47" ht="12.95" customHeight="1">
      <c r="A435" s="166"/>
      <c r="B435" s="166"/>
      <c r="C435" s="166"/>
      <c r="D435" s="166"/>
      <c r="AA435" s="4"/>
      <c r="AB435" s="4"/>
      <c r="AC435" s="4"/>
      <c r="AD435" s="4"/>
      <c r="AE435" s="4"/>
      <c r="AG435" s="159"/>
      <c r="AN435" s="4"/>
      <c r="AO435" s="4"/>
      <c r="AP435" s="4"/>
      <c r="AQ435" s="4"/>
      <c r="AR435" s="4"/>
      <c r="AS435" s="4"/>
      <c r="AT435" s="4"/>
      <c r="AU435" s="4"/>
    </row>
    <row r="436" spans="1:47" ht="12.95" customHeight="1">
      <c r="A436" s="166"/>
      <c r="B436" s="166"/>
      <c r="C436" s="166"/>
      <c r="D436" s="166"/>
      <c r="AA436" s="4"/>
      <c r="AB436" s="4"/>
      <c r="AC436" s="4"/>
      <c r="AD436" s="4"/>
      <c r="AE436" s="4"/>
      <c r="AG436" s="159"/>
      <c r="AN436" s="4"/>
      <c r="AO436" s="4"/>
      <c r="AP436" s="4"/>
      <c r="AQ436" s="4"/>
      <c r="AR436" s="4"/>
      <c r="AS436" s="4"/>
      <c r="AT436" s="4"/>
      <c r="AU436" s="4"/>
    </row>
    <row r="437" spans="1:47" ht="12.95" customHeight="1">
      <c r="A437" s="166"/>
      <c r="B437" s="166"/>
      <c r="C437" s="166"/>
      <c r="D437" s="166"/>
      <c r="AA437" s="4"/>
      <c r="AB437" s="4"/>
      <c r="AC437" s="4"/>
      <c r="AD437" s="4"/>
      <c r="AE437" s="4"/>
      <c r="AG437" s="159"/>
      <c r="AN437" s="4"/>
      <c r="AO437" s="4"/>
      <c r="AP437" s="4"/>
      <c r="AQ437" s="4"/>
      <c r="AR437" s="4"/>
      <c r="AS437" s="4"/>
      <c r="AT437" s="4"/>
      <c r="AU437" s="4"/>
    </row>
    <row r="438" spans="1:47" ht="12.95" customHeight="1">
      <c r="A438" s="166"/>
      <c r="B438" s="166"/>
      <c r="C438" s="166"/>
      <c r="D438" s="166"/>
      <c r="AA438" s="4"/>
      <c r="AB438" s="4"/>
      <c r="AC438" s="4"/>
      <c r="AD438" s="4"/>
      <c r="AE438" s="4"/>
      <c r="AG438" s="159"/>
      <c r="AN438" s="4"/>
      <c r="AO438" s="4"/>
      <c r="AP438" s="4"/>
      <c r="AQ438" s="4"/>
      <c r="AR438" s="4"/>
      <c r="AS438" s="4"/>
      <c r="AT438" s="4"/>
      <c r="AU438" s="4"/>
    </row>
    <row r="439" spans="1:47" ht="12.95" customHeight="1">
      <c r="A439" s="166"/>
      <c r="B439" s="166"/>
      <c r="C439" s="166"/>
      <c r="D439" s="166"/>
      <c r="AA439" s="4"/>
      <c r="AB439" s="4"/>
      <c r="AC439" s="4"/>
      <c r="AD439" s="4"/>
      <c r="AE439" s="4"/>
      <c r="AG439" s="159"/>
      <c r="AN439" s="4"/>
      <c r="AO439" s="4"/>
      <c r="AP439" s="4"/>
      <c r="AQ439" s="4"/>
      <c r="AR439" s="4"/>
      <c r="AS439" s="4"/>
      <c r="AT439" s="4"/>
      <c r="AU439" s="4"/>
    </row>
    <row r="440" spans="1:47" ht="12.95" customHeight="1">
      <c r="A440" s="166"/>
      <c r="B440" s="166"/>
      <c r="C440" s="166"/>
      <c r="D440" s="166"/>
      <c r="AA440" s="4"/>
      <c r="AB440" s="4"/>
      <c r="AC440" s="4"/>
      <c r="AD440" s="4"/>
      <c r="AE440" s="4"/>
      <c r="AG440" s="159"/>
      <c r="AN440" s="4"/>
      <c r="AO440" s="4"/>
      <c r="AP440" s="4"/>
      <c r="AQ440" s="4"/>
      <c r="AR440" s="4"/>
      <c r="AS440" s="4"/>
      <c r="AT440" s="4"/>
      <c r="AU440" s="4"/>
    </row>
    <row r="441" spans="1:47" ht="12.95" customHeight="1">
      <c r="A441" s="166"/>
      <c r="B441" s="166"/>
      <c r="C441" s="166"/>
      <c r="D441" s="166"/>
      <c r="AA441" s="4"/>
      <c r="AB441" s="4"/>
      <c r="AC441" s="4"/>
      <c r="AD441" s="4"/>
      <c r="AE441" s="4"/>
      <c r="AG441" s="159"/>
      <c r="AN441" s="4"/>
      <c r="AO441" s="4"/>
      <c r="AP441" s="4"/>
      <c r="AQ441" s="4"/>
      <c r="AR441" s="4"/>
      <c r="AS441" s="4"/>
      <c r="AT441" s="4"/>
      <c r="AU441" s="4"/>
    </row>
    <row r="442" spans="1:47" ht="12.95" customHeight="1">
      <c r="A442" s="166"/>
      <c r="B442" s="166"/>
      <c r="C442" s="166"/>
      <c r="D442" s="166"/>
      <c r="AA442" s="4"/>
      <c r="AB442" s="4"/>
      <c r="AC442" s="4"/>
      <c r="AD442" s="4"/>
      <c r="AE442" s="4"/>
      <c r="AG442" s="159"/>
      <c r="AN442" s="4"/>
      <c r="AO442" s="4"/>
      <c r="AP442" s="4"/>
      <c r="AQ442" s="4"/>
      <c r="AR442" s="4"/>
      <c r="AS442" s="4"/>
      <c r="AT442" s="4"/>
      <c r="AU442" s="4"/>
    </row>
    <row r="443" spans="1:47" ht="12.95" customHeight="1">
      <c r="A443" s="166"/>
      <c r="B443" s="166"/>
      <c r="C443" s="166"/>
      <c r="D443" s="166"/>
      <c r="AA443" s="4"/>
      <c r="AB443" s="4"/>
      <c r="AC443" s="4"/>
      <c r="AD443" s="4"/>
      <c r="AE443" s="4"/>
      <c r="AG443" s="159"/>
      <c r="AN443" s="4"/>
      <c r="AO443" s="4"/>
      <c r="AP443" s="4"/>
      <c r="AQ443" s="4"/>
      <c r="AR443" s="4"/>
      <c r="AS443" s="4"/>
      <c r="AT443" s="4"/>
      <c r="AU443" s="4"/>
    </row>
    <row r="444" spans="1:47" ht="12.95" customHeight="1">
      <c r="A444" s="166"/>
      <c r="B444" s="166"/>
      <c r="C444" s="166"/>
      <c r="D444" s="166"/>
      <c r="AA444" s="4"/>
      <c r="AB444" s="4"/>
      <c r="AC444" s="4"/>
      <c r="AD444" s="4"/>
      <c r="AE444" s="4"/>
      <c r="AG444" s="159"/>
      <c r="AN444" s="4"/>
      <c r="AO444" s="4"/>
      <c r="AP444" s="4"/>
      <c r="AQ444" s="4"/>
      <c r="AR444" s="4"/>
      <c r="AS444" s="4"/>
      <c r="AT444" s="4"/>
      <c r="AU444" s="4"/>
    </row>
    <row r="445" spans="1:47" ht="12.95" customHeight="1">
      <c r="A445" s="166"/>
      <c r="B445" s="166"/>
      <c r="C445" s="166"/>
      <c r="D445" s="166"/>
      <c r="AA445" s="4"/>
      <c r="AB445" s="4"/>
      <c r="AC445" s="4"/>
      <c r="AD445" s="4"/>
      <c r="AE445" s="4"/>
      <c r="AG445" s="159"/>
      <c r="AN445" s="4"/>
      <c r="AO445" s="4"/>
      <c r="AP445" s="4"/>
      <c r="AQ445" s="4"/>
      <c r="AR445" s="4"/>
      <c r="AS445" s="4"/>
      <c r="AT445" s="4"/>
      <c r="AU445" s="4"/>
    </row>
    <row r="446" spans="1:47" ht="12.95" customHeight="1">
      <c r="A446" s="166"/>
      <c r="B446" s="166"/>
      <c r="C446" s="166"/>
      <c r="D446" s="166"/>
      <c r="AA446" s="4"/>
      <c r="AB446" s="4"/>
      <c r="AC446" s="4"/>
      <c r="AD446" s="4"/>
      <c r="AE446" s="4"/>
      <c r="AG446" s="159"/>
      <c r="AN446" s="4"/>
      <c r="AO446" s="4"/>
      <c r="AP446" s="4"/>
      <c r="AQ446" s="4"/>
      <c r="AR446" s="4"/>
      <c r="AS446" s="4"/>
      <c r="AT446" s="4"/>
      <c r="AU446" s="4"/>
    </row>
    <row r="447" spans="1:47" ht="12.95" customHeight="1">
      <c r="A447" s="166"/>
      <c r="B447" s="166"/>
      <c r="C447" s="166"/>
      <c r="D447" s="166"/>
      <c r="AA447" s="4"/>
      <c r="AB447" s="4"/>
      <c r="AC447" s="4"/>
      <c r="AD447" s="4"/>
      <c r="AE447" s="4"/>
      <c r="AG447" s="159"/>
      <c r="AN447" s="4"/>
      <c r="AO447" s="4"/>
      <c r="AP447" s="4"/>
      <c r="AQ447" s="4"/>
      <c r="AR447" s="4"/>
      <c r="AS447" s="4"/>
      <c r="AT447" s="4"/>
      <c r="AU447" s="4"/>
    </row>
    <row r="448" spans="1:47" ht="12.95" customHeight="1">
      <c r="A448" s="166"/>
      <c r="B448" s="166"/>
      <c r="C448" s="166"/>
      <c r="D448" s="166"/>
      <c r="AA448" s="4"/>
      <c r="AB448" s="4"/>
      <c r="AC448" s="4"/>
      <c r="AD448" s="4"/>
      <c r="AE448" s="4"/>
      <c r="AG448" s="159"/>
      <c r="AN448" s="4"/>
      <c r="AO448" s="4"/>
      <c r="AP448" s="4"/>
      <c r="AQ448" s="4"/>
      <c r="AR448" s="4"/>
      <c r="AS448" s="4"/>
      <c r="AT448" s="4"/>
      <c r="AU448" s="4"/>
    </row>
    <row r="449" spans="1:47" ht="12.95" customHeight="1">
      <c r="A449" s="166"/>
      <c r="B449" s="166"/>
      <c r="C449" s="166"/>
      <c r="D449" s="166"/>
      <c r="AA449" s="4"/>
      <c r="AB449" s="4"/>
      <c r="AC449" s="4"/>
      <c r="AD449" s="4"/>
      <c r="AE449" s="4"/>
      <c r="AG449" s="159"/>
      <c r="AN449" s="4"/>
      <c r="AO449" s="4"/>
      <c r="AP449" s="4"/>
      <c r="AQ449" s="4"/>
      <c r="AR449" s="4"/>
      <c r="AS449" s="4"/>
      <c r="AT449" s="4"/>
      <c r="AU449" s="4"/>
    </row>
    <row r="450" spans="1:47" ht="12.95" customHeight="1">
      <c r="A450" s="166"/>
      <c r="B450" s="166"/>
      <c r="C450" s="166"/>
      <c r="D450" s="166"/>
      <c r="AA450" s="4"/>
      <c r="AB450" s="4"/>
      <c r="AC450" s="4"/>
      <c r="AD450" s="4"/>
      <c r="AE450" s="4"/>
      <c r="AG450" s="159"/>
      <c r="AN450" s="4"/>
      <c r="AO450" s="4"/>
      <c r="AP450" s="4"/>
      <c r="AQ450" s="4"/>
      <c r="AR450" s="4"/>
      <c r="AS450" s="4"/>
      <c r="AT450" s="4"/>
      <c r="AU450" s="4"/>
    </row>
    <row r="451" spans="1:47" ht="12.95" customHeight="1">
      <c r="A451" s="166"/>
      <c r="B451" s="166"/>
      <c r="C451" s="166"/>
      <c r="D451" s="166"/>
      <c r="AA451" s="4"/>
      <c r="AB451" s="4"/>
      <c r="AC451" s="4"/>
      <c r="AD451" s="4"/>
      <c r="AE451" s="4"/>
      <c r="AG451" s="159"/>
      <c r="AN451" s="4"/>
      <c r="AO451" s="4"/>
      <c r="AP451" s="4"/>
      <c r="AQ451" s="4"/>
      <c r="AR451" s="4"/>
      <c r="AS451" s="4"/>
      <c r="AT451" s="4"/>
      <c r="AU451" s="4"/>
    </row>
    <row r="452" spans="1:47" ht="12.95" customHeight="1">
      <c r="A452" s="166"/>
      <c r="B452" s="166"/>
      <c r="C452" s="166"/>
      <c r="D452" s="166"/>
      <c r="AA452" s="4"/>
      <c r="AB452" s="4"/>
      <c r="AC452" s="4"/>
      <c r="AD452" s="4"/>
      <c r="AE452" s="4"/>
      <c r="AG452" s="159"/>
      <c r="AN452" s="4"/>
      <c r="AO452" s="4"/>
      <c r="AP452" s="4"/>
      <c r="AQ452" s="4"/>
      <c r="AR452" s="4"/>
      <c r="AS452" s="4"/>
      <c r="AT452" s="4"/>
      <c r="AU452" s="4"/>
    </row>
    <row r="453" spans="1:47" ht="12.95" customHeight="1">
      <c r="A453" s="166"/>
      <c r="B453" s="166"/>
      <c r="C453" s="166"/>
      <c r="D453" s="166"/>
      <c r="AA453" s="4"/>
      <c r="AB453" s="4"/>
      <c r="AC453" s="4"/>
      <c r="AD453" s="4"/>
      <c r="AE453" s="4"/>
      <c r="AG453" s="159"/>
      <c r="AN453" s="4"/>
      <c r="AO453" s="4"/>
      <c r="AP453" s="4"/>
      <c r="AQ453" s="4"/>
      <c r="AR453" s="4"/>
      <c r="AS453" s="4"/>
      <c r="AT453" s="4"/>
      <c r="AU453" s="4"/>
    </row>
    <row r="454" spans="1:47" ht="12.95" customHeight="1">
      <c r="A454" s="166"/>
      <c r="B454" s="166"/>
      <c r="C454" s="166"/>
      <c r="D454" s="166"/>
      <c r="AA454" s="4"/>
      <c r="AB454" s="4"/>
      <c r="AC454" s="4"/>
      <c r="AD454" s="4"/>
      <c r="AE454" s="4"/>
      <c r="AG454" s="159"/>
      <c r="AN454" s="4"/>
      <c r="AO454" s="4"/>
      <c r="AP454" s="4"/>
      <c r="AQ454" s="4"/>
      <c r="AR454" s="4"/>
      <c r="AS454" s="4"/>
      <c r="AT454" s="4"/>
      <c r="AU454" s="4"/>
    </row>
    <row r="455" spans="1:47" ht="12.95" customHeight="1">
      <c r="A455" s="166"/>
      <c r="B455" s="166"/>
      <c r="C455" s="166"/>
      <c r="D455" s="166"/>
      <c r="AA455" s="4"/>
      <c r="AB455" s="4"/>
      <c r="AC455" s="4"/>
      <c r="AD455" s="4"/>
      <c r="AE455" s="4"/>
      <c r="AG455" s="159"/>
      <c r="AN455" s="4"/>
      <c r="AO455" s="4"/>
      <c r="AP455" s="4"/>
      <c r="AQ455" s="4"/>
      <c r="AR455" s="4"/>
      <c r="AS455" s="4"/>
      <c r="AT455" s="4"/>
      <c r="AU455" s="4"/>
    </row>
    <row r="456" spans="1:47" ht="12.95" customHeight="1">
      <c r="A456" s="166"/>
      <c r="B456" s="166"/>
      <c r="C456" s="166"/>
      <c r="D456" s="166"/>
      <c r="AA456" s="4"/>
      <c r="AB456" s="4"/>
      <c r="AC456" s="4"/>
      <c r="AD456" s="4"/>
      <c r="AE456" s="4"/>
      <c r="AG456" s="159"/>
      <c r="AN456" s="4"/>
      <c r="AO456" s="4"/>
      <c r="AP456" s="4"/>
      <c r="AQ456" s="4"/>
      <c r="AR456" s="4"/>
      <c r="AS456" s="4"/>
      <c r="AT456" s="4"/>
      <c r="AU456" s="4"/>
    </row>
    <row r="457" spans="1:47" ht="12.95" customHeight="1">
      <c r="A457" s="166"/>
      <c r="B457" s="166"/>
      <c r="C457" s="166"/>
      <c r="D457" s="166"/>
      <c r="AA457" s="4"/>
      <c r="AB457" s="4"/>
      <c r="AC457" s="4"/>
      <c r="AD457" s="4"/>
      <c r="AE457" s="4"/>
      <c r="AG457" s="159"/>
      <c r="AN457" s="4"/>
      <c r="AO457" s="4"/>
      <c r="AP457" s="4"/>
      <c r="AQ457" s="4"/>
      <c r="AR457" s="4"/>
      <c r="AS457" s="4"/>
      <c r="AT457" s="4"/>
      <c r="AU457" s="4"/>
    </row>
    <row r="458" spans="1:47" ht="12.95" customHeight="1">
      <c r="A458" s="166"/>
      <c r="B458" s="166"/>
      <c r="C458" s="166"/>
      <c r="D458" s="166"/>
      <c r="AA458" s="4"/>
      <c r="AB458" s="4"/>
      <c r="AC458" s="4"/>
      <c r="AD458" s="4"/>
      <c r="AE458" s="4"/>
      <c r="AG458" s="159"/>
      <c r="AN458" s="4"/>
      <c r="AO458" s="4"/>
      <c r="AP458" s="4"/>
      <c r="AQ458" s="4"/>
      <c r="AR458" s="4"/>
      <c r="AS458" s="4"/>
      <c r="AT458" s="4"/>
      <c r="AU458" s="4"/>
    </row>
    <row r="459" spans="1:47" ht="12.95" customHeight="1">
      <c r="A459" s="166"/>
      <c r="B459" s="166"/>
      <c r="C459" s="166"/>
      <c r="D459" s="166"/>
      <c r="AA459" s="4"/>
      <c r="AB459" s="4"/>
      <c r="AC459" s="4"/>
      <c r="AD459" s="4"/>
      <c r="AE459" s="4"/>
      <c r="AG459" s="159"/>
      <c r="AN459" s="4"/>
      <c r="AO459" s="4"/>
      <c r="AP459" s="4"/>
      <c r="AQ459" s="4"/>
      <c r="AR459" s="4"/>
      <c r="AS459" s="4"/>
      <c r="AT459" s="4"/>
      <c r="AU459" s="4"/>
    </row>
    <row r="460" spans="1:47" ht="12.95" customHeight="1">
      <c r="A460" s="166"/>
      <c r="B460" s="166"/>
      <c r="C460" s="166"/>
      <c r="D460" s="166"/>
      <c r="AA460" s="4"/>
      <c r="AB460" s="4"/>
      <c r="AC460" s="4"/>
      <c r="AD460" s="4"/>
      <c r="AE460" s="4"/>
      <c r="AG460" s="159"/>
      <c r="AN460" s="4"/>
      <c r="AO460" s="4"/>
      <c r="AP460" s="4"/>
      <c r="AQ460" s="4"/>
      <c r="AR460" s="4"/>
      <c r="AS460" s="4"/>
      <c r="AT460" s="4"/>
      <c r="AU460" s="4"/>
    </row>
    <row r="461" spans="1:47" ht="12.95" customHeight="1">
      <c r="A461" s="166"/>
      <c r="B461" s="166"/>
      <c r="C461" s="166"/>
      <c r="D461" s="166"/>
      <c r="AA461" s="4"/>
      <c r="AB461" s="4"/>
      <c r="AC461" s="4"/>
      <c r="AD461" s="4"/>
      <c r="AE461" s="4"/>
      <c r="AG461" s="159"/>
      <c r="AN461" s="4"/>
      <c r="AO461" s="4"/>
      <c r="AP461" s="4"/>
      <c r="AQ461" s="4"/>
      <c r="AR461" s="4"/>
      <c r="AS461" s="4"/>
      <c r="AT461" s="4"/>
      <c r="AU461" s="4"/>
    </row>
    <row r="462" spans="1:47" ht="12.95" customHeight="1">
      <c r="A462" s="166"/>
      <c r="B462" s="166"/>
      <c r="C462" s="166"/>
      <c r="D462" s="166"/>
      <c r="AA462" s="4"/>
      <c r="AB462" s="4"/>
      <c r="AC462" s="4"/>
      <c r="AD462" s="4"/>
      <c r="AE462" s="4"/>
      <c r="AG462" s="159"/>
      <c r="AN462" s="4"/>
      <c r="AO462" s="4"/>
      <c r="AP462" s="4"/>
      <c r="AQ462" s="4"/>
      <c r="AR462" s="4"/>
      <c r="AS462" s="4"/>
      <c r="AT462" s="4"/>
      <c r="AU462" s="4"/>
    </row>
    <row r="463" spans="1:47" ht="12.95" customHeight="1">
      <c r="A463" s="166"/>
      <c r="B463" s="166"/>
      <c r="C463" s="166"/>
      <c r="D463" s="166"/>
      <c r="AA463" s="4"/>
      <c r="AB463" s="4"/>
      <c r="AC463" s="4"/>
      <c r="AD463" s="4"/>
      <c r="AE463" s="4"/>
      <c r="AG463" s="159"/>
      <c r="AN463" s="4"/>
      <c r="AO463" s="4"/>
      <c r="AP463" s="4"/>
      <c r="AQ463" s="4"/>
      <c r="AR463" s="4"/>
      <c r="AS463" s="4"/>
      <c r="AT463" s="4"/>
      <c r="AU463" s="4"/>
    </row>
    <row r="464" spans="1:47" ht="12.95" customHeight="1">
      <c r="A464" s="166"/>
      <c r="B464" s="166"/>
      <c r="C464" s="166"/>
      <c r="D464" s="166"/>
      <c r="AA464" s="4"/>
      <c r="AB464" s="4"/>
      <c r="AC464" s="4"/>
      <c r="AD464" s="4"/>
      <c r="AE464" s="4"/>
      <c r="AG464" s="159"/>
      <c r="AN464" s="4"/>
      <c r="AO464" s="4"/>
      <c r="AP464" s="4"/>
      <c r="AQ464" s="4"/>
      <c r="AR464" s="4"/>
      <c r="AS464" s="4"/>
      <c r="AT464" s="4"/>
      <c r="AU464" s="4"/>
    </row>
    <row r="465" spans="1:50" ht="12.95" customHeight="1">
      <c r="A465" s="166"/>
      <c r="B465" s="166"/>
      <c r="C465" s="166"/>
      <c r="D465" s="166"/>
      <c r="AA465" s="4"/>
      <c r="AB465" s="4"/>
      <c r="AC465" s="4"/>
      <c r="AD465" s="4"/>
      <c r="AE465" s="4"/>
      <c r="AG465" s="159"/>
      <c r="AN465" s="4"/>
      <c r="AO465" s="4"/>
      <c r="AP465" s="4"/>
      <c r="AQ465" s="4"/>
      <c r="AR465" s="4"/>
      <c r="AS465" s="4"/>
      <c r="AT465" s="4"/>
      <c r="AU465" s="4"/>
    </row>
    <row r="466" spans="1:50" ht="12.95" customHeight="1">
      <c r="A466" s="166"/>
      <c r="B466" s="166"/>
      <c r="C466" s="166"/>
      <c r="D466" s="166"/>
      <c r="AA466" s="4"/>
      <c r="AB466" s="4"/>
      <c r="AC466" s="4"/>
      <c r="AD466" s="4"/>
      <c r="AE466" s="4"/>
      <c r="AG466" s="159"/>
      <c r="AN466" s="4"/>
      <c r="AO466" s="4"/>
      <c r="AP466" s="4"/>
      <c r="AQ466" s="4"/>
      <c r="AR466" s="4"/>
      <c r="AS466" s="4"/>
      <c r="AT466" s="4"/>
      <c r="AU466" s="4"/>
    </row>
    <row r="467" spans="1:50" ht="12.95" customHeight="1">
      <c r="A467" s="166"/>
      <c r="B467" s="166"/>
      <c r="C467" s="166"/>
      <c r="D467" s="166"/>
      <c r="AA467" s="4"/>
      <c r="AB467" s="4"/>
      <c r="AC467" s="4"/>
      <c r="AD467" s="4"/>
      <c r="AE467" s="4"/>
      <c r="AG467" s="159"/>
      <c r="AN467" s="4"/>
      <c r="AO467" s="4"/>
      <c r="AP467" s="4"/>
      <c r="AQ467" s="4"/>
      <c r="AR467" s="4"/>
      <c r="AS467" s="4"/>
      <c r="AT467" s="4"/>
      <c r="AU467" s="4"/>
    </row>
    <row r="468" spans="1:50" ht="12.95" customHeight="1">
      <c r="A468" s="166"/>
      <c r="B468" s="166"/>
      <c r="C468" s="166"/>
      <c r="D468" s="166"/>
      <c r="AA468" s="4"/>
      <c r="AB468" s="4"/>
      <c r="AC468" s="4"/>
      <c r="AD468" s="4"/>
      <c r="AE468" s="4"/>
      <c r="AG468" s="159"/>
      <c r="AN468" s="4"/>
      <c r="AO468" s="4"/>
      <c r="AP468" s="4"/>
      <c r="AQ468" s="4"/>
      <c r="AR468" s="4"/>
      <c r="AS468" s="4"/>
      <c r="AT468" s="4"/>
      <c r="AU468" s="4"/>
    </row>
    <row r="469" spans="1:50" ht="12.95" customHeight="1">
      <c r="A469" s="166"/>
      <c r="B469" s="166"/>
      <c r="C469" s="166"/>
      <c r="D469" s="166"/>
      <c r="AA469" s="4"/>
      <c r="AB469" s="4"/>
      <c r="AC469" s="4"/>
      <c r="AD469" s="4"/>
      <c r="AE469" s="4"/>
      <c r="AG469" s="159"/>
      <c r="AN469" s="4"/>
      <c r="AO469" s="4"/>
      <c r="AP469" s="4"/>
      <c r="AQ469" s="4"/>
      <c r="AR469" s="4"/>
      <c r="AS469" s="4"/>
      <c r="AT469" s="4"/>
      <c r="AU469" s="4"/>
    </row>
    <row r="470" spans="1:50" ht="12.95" customHeight="1">
      <c r="A470" s="166"/>
      <c r="B470" s="166"/>
      <c r="C470" s="166"/>
      <c r="D470" s="166"/>
      <c r="AA470" s="4"/>
      <c r="AB470" s="4"/>
      <c r="AC470" s="4"/>
      <c r="AD470" s="4"/>
      <c r="AE470" s="4"/>
      <c r="AG470" s="159"/>
      <c r="AN470" s="4"/>
      <c r="AO470" s="4"/>
      <c r="AP470" s="4"/>
      <c r="AQ470" s="4"/>
      <c r="AR470" s="4"/>
      <c r="AS470" s="4"/>
      <c r="AT470" s="4"/>
      <c r="AU470" s="4"/>
    </row>
    <row r="471" spans="1:50" ht="12.95" customHeight="1">
      <c r="A471" s="166"/>
      <c r="B471" s="166"/>
      <c r="C471" s="166"/>
      <c r="D471" s="166"/>
      <c r="AA471" s="4"/>
      <c r="AB471" s="4"/>
      <c r="AC471" s="4"/>
      <c r="AD471" s="4"/>
      <c r="AE471" s="4"/>
      <c r="AG471" s="159"/>
      <c r="AN471" s="4"/>
      <c r="AO471" s="4"/>
      <c r="AP471" s="4"/>
      <c r="AQ471" s="4"/>
      <c r="AR471" s="4"/>
      <c r="AS471" s="4"/>
      <c r="AT471" s="4"/>
      <c r="AU471" s="4"/>
    </row>
    <row r="472" spans="1:50" ht="12.95" customHeight="1">
      <c r="A472" s="166"/>
      <c r="B472" s="166"/>
      <c r="C472" s="166"/>
      <c r="D472" s="166"/>
      <c r="AA472" s="4"/>
      <c r="AB472" s="4"/>
      <c r="AC472" s="4"/>
      <c r="AD472" s="4"/>
      <c r="AE472" s="4"/>
      <c r="AG472" s="159"/>
      <c r="AN472" s="4"/>
      <c r="AO472" s="4"/>
      <c r="AP472" s="4"/>
      <c r="AQ472" s="4"/>
      <c r="AR472" s="4"/>
      <c r="AS472" s="4"/>
      <c r="AT472" s="4"/>
      <c r="AU472" s="4"/>
      <c r="AV472" s="4"/>
      <c r="AX472" s="4"/>
    </row>
    <row r="473" spans="1:50" ht="12.95" customHeight="1">
      <c r="A473" s="166"/>
      <c r="B473" s="166"/>
      <c r="C473" s="166"/>
      <c r="D473" s="166"/>
      <c r="AA473" s="4"/>
      <c r="AB473" s="4"/>
      <c r="AC473" s="4"/>
      <c r="AD473" s="4"/>
      <c r="AE473" s="4"/>
      <c r="AG473" s="159"/>
      <c r="AN473" s="4"/>
      <c r="AO473" s="4"/>
      <c r="AP473" s="4"/>
      <c r="AQ473" s="4"/>
      <c r="AR473" s="4"/>
      <c r="AS473" s="4"/>
      <c r="AT473" s="4"/>
      <c r="AU473" s="4"/>
    </row>
    <row r="474" spans="1:50" ht="12.95" customHeight="1">
      <c r="A474" s="166"/>
      <c r="B474" s="166"/>
      <c r="C474" s="166"/>
      <c r="D474" s="166"/>
      <c r="AA474" s="4"/>
      <c r="AB474" s="4"/>
      <c r="AC474" s="4"/>
      <c r="AD474" s="4"/>
      <c r="AE474" s="4"/>
      <c r="AG474" s="159"/>
      <c r="AN474" s="4"/>
      <c r="AO474" s="4"/>
      <c r="AP474" s="4"/>
      <c r="AQ474" s="4"/>
      <c r="AR474" s="4"/>
      <c r="AS474" s="4"/>
      <c r="AT474" s="4"/>
      <c r="AU474" s="4"/>
    </row>
    <row r="475" spans="1:50" ht="12.95" customHeight="1">
      <c r="A475" s="166"/>
      <c r="B475" s="166"/>
      <c r="C475" s="166"/>
      <c r="D475" s="166"/>
      <c r="AA475" s="4"/>
      <c r="AB475" s="4"/>
      <c r="AC475" s="4"/>
      <c r="AD475" s="4"/>
      <c r="AE475" s="4"/>
      <c r="AG475" s="159"/>
      <c r="AN475" s="4"/>
      <c r="AO475" s="4"/>
      <c r="AP475" s="4"/>
      <c r="AQ475" s="4"/>
      <c r="AR475" s="4"/>
      <c r="AS475" s="4"/>
      <c r="AT475" s="4"/>
      <c r="AU475" s="4"/>
    </row>
    <row r="476" spans="1:50" ht="12.95" customHeight="1">
      <c r="A476" s="166"/>
      <c r="B476" s="166"/>
      <c r="C476" s="166"/>
      <c r="D476" s="166"/>
      <c r="AA476" s="4"/>
      <c r="AB476" s="4"/>
      <c r="AC476" s="4"/>
      <c r="AD476" s="4"/>
      <c r="AE476" s="4"/>
      <c r="AG476" s="159"/>
      <c r="AN476" s="4"/>
      <c r="AO476" s="4"/>
      <c r="AP476" s="4"/>
      <c r="AQ476" s="4"/>
      <c r="AR476" s="4"/>
      <c r="AS476" s="4"/>
      <c r="AT476" s="4"/>
      <c r="AU476" s="4"/>
    </row>
    <row r="477" spans="1:50" ht="12.95" customHeight="1">
      <c r="A477" s="166"/>
      <c r="B477" s="166"/>
      <c r="C477" s="166"/>
      <c r="D477" s="166"/>
      <c r="AA477" s="4"/>
      <c r="AB477" s="4"/>
      <c r="AC477" s="4"/>
      <c r="AD477" s="4"/>
      <c r="AE477" s="4"/>
      <c r="AG477" s="159"/>
      <c r="AN477" s="4"/>
      <c r="AO477" s="4"/>
      <c r="AP477" s="4"/>
      <c r="AQ477" s="4"/>
      <c r="AR477" s="4"/>
      <c r="AS477" s="4"/>
      <c r="AT477" s="4"/>
      <c r="AU477" s="4"/>
    </row>
    <row r="478" spans="1:50" ht="12.95" customHeight="1">
      <c r="A478" s="166"/>
      <c r="B478" s="166"/>
      <c r="C478" s="166"/>
      <c r="D478" s="166"/>
      <c r="AA478" s="4"/>
      <c r="AB478" s="4"/>
      <c r="AC478" s="4"/>
      <c r="AD478" s="4"/>
      <c r="AE478" s="4"/>
      <c r="AG478" s="159"/>
      <c r="AN478" s="4"/>
      <c r="AO478" s="4"/>
      <c r="AP478" s="4"/>
      <c r="AQ478" s="4"/>
      <c r="AR478" s="4"/>
      <c r="AS478" s="4"/>
      <c r="AT478" s="4"/>
      <c r="AU478" s="4"/>
    </row>
    <row r="479" spans="1:50" ht="12.95" customHeight="1">
      <c r="A479" s="166"/>
      <c r="B479" s="166"/>
      <c r="C479" s="166"/>
      <c r="D479" s="166"/>
      <c r="AA479" s="4"/>
      <c r="AB479" s="4"/>
      <c r="AC479" s="4"/>
      <c r="AD479" s="4"/>
      <c r="AE479" s="4"/>
      <c r="AG479" s="159"/>
      <c r="AN479" s="4"/>
      <c r="AO479" s="4"/>
      <c r="AP479" s="4"/>
      <c r="AQ479" s="4"/>
      <c r="AR479" s="4"/>
      <c r="AS479" s="4"/>
      <c r="AT479" s="4"/>
      <c r="AU479" s="4"/>
    </row>
    <row r="480" spans="1:50" ht="12.95" customHeight="1">
      <c r="A480" s="166"/>
      <c r="B480" s="166"/>
      <c r="C480" s="166"/>
      <c r="D480" s="166"/>
      <c r="AA480" s="4"/>
      <c r="AB480" s="4"/>
      <c r="AC480" s="4"/>
      <c r="AD480" s="4"/>
      <c r="AE480" s="4"/>
      <c r="AG480" s="159"/>
      <c r="AN480" s="4"/>
      <c r="AO480" s="4"/>
      <c r="AP480" s="4"/>
      <c r="AQ480" s="4"/>
      <c r="AR480" s="4"/>
      <c r="AS480" s="4"/>
      <c r="AT480" s="4"/>
      <c r="AU480" s="4"/>
    </row>
    <row r="481" spans="1:64" ht="12.95" customHeight="1">
      <c r="A481" s="166"/>
      <c r="B481" s="166"/>
      <c r="C481" s="166"/>
      <c r="D481" s="166"/>
      <c r="AA481" s="4"/>
      <c r="AB481" s="4"/>
      <c r="AC481" s="4"/>
      <c r="AD481" s="4"/>
      <c r="AE481" s="4"/>
      <c r="AG481" s="159"/>
      <c r="AN481" s="4"/>
      <c r="AO481" s="4"/>
      <c r="AP481" s="4"/>
      <c r="AQ481" s="4"/>
      <c r="AR481" s="4"/>
      <c r="AS481" s="4"/>
      <c r="AT481" s="4"/>
      <c r="AU481" s="4"/>
    </row>
    <row r="482" spans="1:64" ht="12.95" customHeight="1">
      <c r="A482" s="166"/>
      <c r="B482" s="166"/>
      <c r="C482" s="166"/>
      <c r="D482" s="166"/>
      <c r="AA482" s="4"/>
      <c r="AB482" s="4"/>
      <c r="AC482" s="4"/>
      <c r="AD482" s="4"/>
      <c r="AE482" s="4"/>
      <c r="AG482" s="159"/>
      <c r="AN482" s="4"/>
      <c r="AO482" s="4"/>
      <c r="AP482" s="4"/>
      <c r="AQ482" s="4"/>
      <c r="AR482" s="4"/>
      <c r="AS482" s="4"/>
      <c r="AT482" s="4"/>
      <c r="AU482" s="4"/>
    </row>
    <row r="483" spans="1:64" ht="12.95" customHeight="1">
      <c r="A483" s="166"/>
      <c r="B483" s="166"/>
      <c r="C483" s="166"/>
      <c r="D483" s="166"/>
      <c r="AA483" s="4"/>
      <c r="AB483" s="4"/>
      <c r="AC483" s="4"/>
      <c r="AD483" s="4"/>
      <c r="AE483" s="4"/>
      <c r="AG483" s="159"/>
      <c r="AN483" s="4"/>
      <c r="AO483" s="4"/>
      <c r="AP483" s="4"/>
      <c r="AQ483" s="4"/>
      <c r="AR483" s="4"/>
      <c r="AS483" s="4"/>
      <c r="AT483" s="4"/>
      <c r="AU483" s="4"/>
    </row>
    <row r="484" spans="1:64" ht="12.95" customHeight="1">
      <c r="A484" s="166"/>
      <c r="B484" s="166"/>
      <c r="C484" s="166"/>
      <c r="D484" s="166"/>
      <c r="AA484" s="4"/>
      <c r="AB484" s="4"/>
      <c r="AC484" s="4"/>
      <c r="AD484" s="4"/>
      <c r="AE484" s="4"/>
      <c r="AG484" s="159"/>
      <c r="AN484" s="4"/>
      <c r="AO484" s="4"/>
      <c r="AP484" s="4"/>
      <c r="AQ484" s="4"/>
      <c r="AR484" s="4"/>
      <c r="AS484" s="4"/>
      <c r="AT484" s="4"/>
      <c r="AU484" s="4"/>
    </row>
    <row r="485" spans="1:64" ht="12.95" customHeight="1">
      <c r="A485" s="166"/>
      <c r="B485" s="166"/>
      <c r="C485" s="166"/>
      <c r="D485" s="166"/>
      <c r="AA485" s="4"/>
      <c r="AB485" s="4"/>
      <c r="AC485" s="4"/>
      <c r="AD485" s="4"/>
      <c r="AE485" s="4"/>
      <c r="AG485" s="159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2.95" customHeight="1">
      <c r="A486" s="166"/>
      <c r="B486" s="166"/>
      <c r="C486" s="166"/>
      <c r="D486" s="166"/>
      <c r="AA486" s="4"/>
      <c r="AB486" s="4"/>
      <c r="AC486" s="4"/>
      <c r="AD486" s="4"/>
      <c r="AE486" s="4"/>
      <c r="AG486" s="159"/>
      <c r="AN486" s="4"/>
      <c r="AO486" s="4"/>
      <c r="AP486" s="4"/>
      <c r="AQ486" s="4"/>
      <c r="AR486" s="4"/>
      <c r="AS486" s="4"/>
      <c r="AT486" s="4"/>
      <c r="AU486" s="4"/>
    </row>
    <row r="487" spans="1:64" ht="12.95" customHeight="1">
      <c r="A487" s="166"/>
      <c r="B487" s="166"/>
      <c r="C487" s="166"/>
      <c r="D487" s="166"/>
      <c r="AA487" s="4"/>
      <c r="AB487" s="4"/>
      <c r="AC487" s="4"/>
      <c r="AD487" s="4"/>
      <c r="AE487" s="4"/>
      <c r="AG487" s="159"/>
      <c r="AN487" s="4"/>
      <c r="AO487" s="4"/>
      <c r="AP487" s="4"/>
      <c r="AQ487" s="4"/>
      <c r="AR487" s="4"/>
      <c r="AS487" s="4"/>
      <c r="AT487" s="4"/>
      <c r="AU487" s="4"/>
    </row>
    <row r="488" spans="1:64" ht="12.95" customHeight="1">
      <c r="A488" s="166"/>
      <c r="B488" s="166"/>
      <c r="C488" s="166"/>
      <c r="D488" s="166"/>
      <c r="AA488" s="4"/>
      <c r="AB488" s="4"/>
      <c r="AC488" s="4"/>
      <c r="AD488" s="4"/>
      <c r="AE488" s="4"/>
      <c r="AG488" s="159"/>
      <c r="AN488" s="4"/>
      <c r="AO488" s="4"/>
      <c r="AP488" s="4"/>
      <c r="AQ488" s="4"/>
      <c r="AR488" s="4"/>
      <c r="AS488" s="4"/>
      <c r="AT488" s="4"/>
      <c r="AU488" s="4"/>
    </row>
    <row r="489" spans="1:64" ht="12.95" customHeight="1">
      <c r="A489" s="166"/>
      <c r="B489" s="166"/>
      <c r="C489" s="166"/>
      <c r="D489" s="166"/>
      <c r="AA489" s="4"/>
      <c r="AB489" s="4"/>
      <c r="AC489" s="4"/>
      <c r="AD489" s="4"/>
      <c r="AE489" s="4"/>
      <c r="AG489" s="159"/>
      <c r="AN489" s="4"/>
      <c r="AO489" s="4"/>
      <c r="AP489" s="4"/>
      <c r="AQ489" s="4"/>
      <c r="AR489" s="4"/>
      <c r="AS489" s="4"/>
      <c r="AT489" s="4"/>
      <c r="AU489" s="4"/>
    </row>
    <row r="490" spans="1:64" ht="12.95" customHeight="1">
      <c r="A490" s="166"/>
      <c r="B490" s="166"/>
      <c r="C490" s="166"/>
      <c r="D490" s="166"/>
      <c r="AA490" s="4"/>
      <c r="AB490" s="4"/>
      <c r="AC490" s="4"/>
      <c r="AD490" s="4"/>
      <c r="AE490" s="4"/>
      <c r="AG490" s="159"/>
      <c r="AN490" s="4"/>
      <c r="AO490" s="4"/>
      <c r="AP490" s="4"/>
      <c r="AQ490" s="4"/>
      <c r="AR490" s="4"/>
      <c r="AS490" s="4"/>
      <c r="AT490" s="4"/>
      <c r="AU490" s="4"/>
    </row>
    <row r="491" spans="1:64" ht="12.95" customHeight="1">
      <c r="A491" s="166"/>
      <c r="B491" s="166"/>
      <c r="C491" s="166"/>
      <c r="D491" s="166"/>
      <c r="AA491" s="4"/>
      <c r="AB491" s="4"/>
      <c r="AC491" s="4"/>
      <c r="AD491" s="4"/>
      <c r="AE491" s="4"/>
      <c r="AG491" s="159"/>
      <c r="AN491" s="4"/>
      <c r="AO491" s="4"/>
      <c r="AP491" s="4"/>
      <c r="AQ491" s="4"/>
      <c r="AR491" s="4"/>
      <c r="AS491" s="4"/>
      <c r="AT491" s="4"/>
      <c r="AU491" s="4"/>
    </row>
    <row r="492" spans="1:64" ht="12.95" customHeight="1">
      <c r="A492" s="166"/>
      <c r="B492" s="166"/>
      <c r="C492" s="166"/>
      <c r="D492" s="166"/>
      <c r="AA492" s="4"/>
      <c r="AB492" s="4"/>
      <c r="AC492" s="4"/>
      <c r="AD492" s="4"/>
      <c r="AE492" s="4"/>
      <c r="AG492" s="159"/>
      <c r="AN492" s="4"/>
      <c r="AO492" s="4"/>
      <c r="AP492" s="4"/>
      <c r="AQ492" s="4"/>
      <c r="AR492" s="4"/>
      <c r="AS492" s="4"/>
      <c r="AT492" s="4"/>
      <c r="AU492" s="4"/>
    </row>
    <row r="493" spans="1:64" ht="12.95" customHeight="1">
      <c r="A493" s="166"/>
      <c r="B493" s="166"/>
      <c r="C493" s="166"/>
      <c r="D493" s="166"/>
      <c r="AA493" s="4"/>
      <c r="AB493" s="4"/>
      <c r="AC493" s="4"/>
      <c r="AD493" s="4"/>
      <c r="AE493" s="4"/>
      <c r="AG493" s="159"/>
      <c r="AN493" s="4"/>
      <c r="AO493" s="4"/>
      <c r="AP493" s="4"/>
      <c r="AQ493" s="4"/>
      <c r="AR493" s="4"/>
      <c r="AS493" s="4"/>
      <c r="AT493" s="4"/>
      <c r="AU493" s="4"/>
    </row>
    <row r="494" spans="1:64" ht="12.95" customHeight="1">
      <c r="A494" s="166"/>
      <c r="B494" s="166"/>
      <c r="C494" s="166"/>
      <c r="D494" s="166"/>
      <c r="AA494" s="4"/>
      <c r="AB494" s="4"/>
      <c r="AC494" s="4"/>
      <c r="AD494" s="4"/>
      <c r="AE494" s="4"/>
      <c r="AG494" s="159"/>
      <c r="AN494" s="4"/>
      <c r="AO494" s="4"/>
      <c r="AP494" s="4"/>
      <c r="AQ494" s="4"/>
      <c r="AR494" s="4"/>
      <c r="AS494" s="4"/>
      <c r="AT494" s="4"/>
      <c r="AU494" s="4"/>
    </row>
    <row r="495" spans="1:64" ht="12.95" customHeight="1">
      <c r="A495" s="166"/>
      <c r="B495" s="166"/>
      <c r="C495" s="166"/>
      <c r="D495" s="166"/>
      <c r="AA495" s="4"/>
      <c r="AB495" s="4"/>
      <c r="AC495" s="4"/>
      <c r="AD495" s="4"/>
      <c r="AE495" s="4"/>
      <c r="AG495" s="159"/>
      <c r="AN495" s="4"/>
      <c r="AO495" s="4"/>
      <c r="AP495" s="4"/>
      <c r="AQ495" s="4"/>
      <c r="AR495" s="4"/>
      <c r="AS495" s="4"/>
      <c r="AT495" s="4"/>
      <c r="AU495" s="4"/>
    </row>
    <row r="496" spans="1:64" ht="12.95" customHeight="1">
      <c r="A496" s="166"/>
      <c r="B496" s="166"/>
      <c r="C496" s="166"/>
      <c r="D496" s="166"/>
      <c r="AA496" s="4"/>
      <c r="AB496" s="4"/>
      <c r="AC496" s="4"/>
      <c r="AD496" s="4"/>
      <c r="AE496" s="4"/>
      <c r="AG496" s="159"/>
      <c r="AN496" s="4"/>
      <c r="AO496" s="4"/>
      <c r="AP496" s="4"/>
      <c r="AQ496" s="4"/>
      <c r="AR496" s="4"/>
      <c r="AS496" s="4"/>
      <c r="AT496" s="4"/>
      <c r="AU496" s="4"/>
    </row>
    <row r="497" spans="1:47" ht="12.95" customHeight="1">
      <c r="A497" s="166"/>
      <c r="B497" s="166"/>
      <c r="C497" s="166"/>
      <c r="D497" s="166"/>
      <c r="AA497" s="4"/>
      <c r="AB497" s="4"/>
      <c r="AC497" s="4"/>
      <c r="AD497" s="4"/>
      <c r="AE497" s="4"/>
      <c r="AG497" s="159"/>
      <c r="AN497" s="4"/>
      <c r="AO497" s="4"/>
      <c r="AP497" s="4"/>
      <c r="AQ497" s="4"/>
      <c r="AR497" s="4"/>
      <c r="AS497" s="4"/>
      <c r="AT497" s="4"/>
      <c r="AU497" s="4"/>
    </row>
    <row r="498" spans="1:47" ht="12.95" customHeight="1">
      <c r="A498" s="166"/>
      <c r="B498" s="166"/>
      <c r="C498" s="166"/>
      <c r="D498" s="166"/>
      <c r="AA498" s="4"/>
      <c r="AB498" s="4"/>
      <c r="AC498" s="4"/>
      <c r="AD498" s="4"/>
      <c r="AE498" s="4"/>
      <c r="AG498" s="159"/>
      <c r="AN498" s="4"/>
      <c r="AO498" s="4"/>
      <c r="AP498" s="4"/>
      <c r="AQ498" s="4"/>
      <c r="AR498" s="4"/>
      <c r="AS498" s="4"/>
      <c r="AT498" s="4"/>
      <c r="AU498" s="4"/>
    </row>
    <row r="499" spans="1:47" ht="12.95" customHeight="1">
      <c r="A499" s="166"/>
      <c r="B499" s="166"/>
      <c r="C499" s="166"/>
      <c r="D499" s="166"/>
      <c r="AA499" s="4"/>
      <c r="AB499" s="4"/>
      <c r="AC499" s="4"/>
      <c r="AD499" s="4"/>
      <c r="AE499" s="4"/>
      <c r="AG499" s="159"/>
      <c r="AN499" s="4"/>
      <c r="AO499" s="4"/>
      <c r="AP499" s="4"/>
      <c r="AQ499" s="4"/>
      <c r="AR499" s="4"/>
      <c r="AS499" s="4"/>
      <c r="AT499" s="4"/>
      <c r="AU499" s="4"/>
    </row>
    <row r="500" spans="1:47" ht="12.95" customHeight="1">
      <c r="A500" s="166"/>
      <c r="B500" s="166"/>
      <c r="C500" s="166"/>
      <c r="D500" s="166"/>
      <c r="AA500" s="4"/>
      <c r="AB500" s="4"/>
      <c r="AC500" s="4"/>
      <c r="AD500" s="4"/>
      <c r="AE500" s="4"/>
      <c r="AG500" s="159"/>
      <c r="AN500" s="4"/>
      <c r="AO500" s="4"/>
      <c r="AP500" s="4"/>
      <c r="AQ500" s="4"/>
      <c r="AR500" s="4"/>
      <c r="AS500" s="4"/>
      <c r="AT500" s="4"/>
      <c r="AU500" s="4"/>
    </row>
    <row r="501" spans="1:47" ht="12.95" customHeight="1">
      <c r="A501" s="166"/>
      <c r="B501" s="166"/>
      <c r="C501" s="166"/>
      <c r="D501" s="166"/>
      <c r="AA501" s="4"/>
      <c r="AB501" s="4"/>
      <c r="AC501" s="4"/>
      <c r="AD501" s="4"/>
      <c r="AE501" s="4"/>
      <c r="AG501" s="159"/>
      <c r="AN501" s="4"/>
      <c r="AO501" s="4"/>
      <c r="AP501" s="4"/>
      <c r="AQ501" s="4"/>
      <c r="AR501" s="4"/>
      <c r="AS501" s="4"/>
      <c r="AT501" s="4"/>
      <c r="AU501" s="4"/>
    </row>
    <row r="502" spans="1:47" ht="12.95" customHeight="1">
      <c r="A502" s="166"/>
      <c r="B502" s="166"/>
      <c r="C502" s="166"/>
      <c r="D502" s="166"/>
      <c r="AA502" s="4"/>
      <c r="AB502" s="4"/>
      <c r="AC502" s="4"/>
      <c r="AD502" s="4"/>
      <c r="AE502" s="4"/>
      <c r="AG502" s="159"/>
      <c r="AN502" s="4"/>
      <c r="AO502" s="4"/>
      <c r="AP502" s="4"/>
      <c r="AQ502" s="4"/>
      <c r="AR502" s="4"/>
      <c r="AS502" s="4"/>
      <c r="AT502" s="4"/>
      <c r="AU502" s="4"/>
    </row>
    <row r="503" spans="1:47" ht="12.95" customHeight="1">
      <c r="A503" s="166"/>
      <c r="B503" s="166"/>
      <c r="C503" s="166"/>
      <c r="D503" s="166"/>
      <c r="AA503" s="4"/>
      <c r="AB503" s="4"/>
      <c r="AC503" s="4"/>
      <c r="AD503" s="4"/>
      <c r="AE503" s="4"/>
      <c r="AG503" s="159"/>
      <c r="AN503" s="4"/>
      <c r="AO503" s="4"/>
      <c r="AP503" s="4"/>
      <c r="AQ503" s="4"/>
      <c r="AR503" s="4"/>
      <c r="AS503" s="4"/>
      <c r="AT503" s="4"/>
      <c r="AU503" s="4"/>
    </row>
    <row r="504" spans="1:47" ht="12.95" customHeight="1">
      <c r="A504" s="166"/>
      <c r="B504" s="166"/>
      <c r="C504" s="166"/>
      <c r="D504" s="166"/>
      <c r="AA504" s="4"/>
      <c r="AB504" s="4"/>
      <c r="AC504" s="4"/>
      <c r="AD504" s="4"/>
      <c r="AE504" s="4"/>
      <c r="AG504" s="159"/>
      <c r="AN504" s="4"/>
      <c r="AO504" s="4"/>
      <c r="AP504" s="4"/>
      <c r="AQ504" s="4"/>
      <c r="AR504" s="4"/>
      <c r="AS504" s="4"/>
      <c r="AT504" s="4"/>
      <c r="AU504" s="4"/>
    </row>
    <row r="505" spans="1:47" ht="12.95" customHeight="1">
      <c r="A505" s="166"/>
      <c r="B505" s="166"/>
      <c r="C505" s="166"/>
      <c r="D505" s="166"/>
      <c r="AA505" s="4"/>
      <c r="AB505" s="4"/>
      <c r="AC505" s="4"/>
      <c r="AD505" s="4"/>
      <c r="AE505" s="4"/>
      <c r="AG505" s="159"/>
      <c r="AN505" s="4"/>
      <c r="AO505" s="4"/>
      <c r="AP505" s="4"/>
      <c r="AQ505" s="4"/>
      <c r="AR505" s="4"/>
      <c r="AS505" s="4"/>
      <c r="AT505" s="4"/>
      <c r="AU505" s="4"/>
    </row>
    <row r="506" spans="1:47" ht="12.95" customHeight="1">
      <c r="A506" s="166"/>
      <c r="B506" s="166"/>
      <c r="C506" s="166"/>
      <c r="D506" s="166"/>
      <c r="AA506" s="4"/>
      <c r="AB506" s="4"/>
      <c r="AC506" s="4"/>
      <c r="AD506" s="4"/>
      <c r="AE506" s="4"/>
      <c r="AG506" s="159"/>
      <c r="AN506" s="4"/>
      <c r="AO506" s="4"/>
      <c r="AP506" s="4"/>
      <c r="AQ506" s="4"/>
      <c r="AR506" s="4"/>
      <c r="AS506" s="4"/>
      <c r="AT506" s="4"/>
      <c r="AU506" s="4"/>
    </row>
    <row r="507" spans="1:47" ht="12.95" customHeight="1">
      <c r="A507" s="166"/>
      <c r="B507" s="166"/>
      <c r="C507" s="166"/>
      <c r="D507" s="166"/>
      <c r="AA507" s="4"/>
      <c r="AB507" s="4"/>
      <c r="AC507" s="4"/>
      <c r="AD507" s="4"/>
      <c r="AE507" s="4"/>
      <c r="AG507" s="159"/>
      <c r="AN507" s="4"/>
      <c r="AO507" s="4"/>
      <c r="AP507" s="4"/>
      <c r="AQ507" s="4"/>
      <c r="AR507" s="4"/>
      <c r="AS507" s="4"/>
      <c r="AT507" s="4"/>
      <c r="AU507" s="4"/>
    </row>
    <row r="508" spans="1:47" ht="12.95" customHeight="1">
      <c r="A508" s="166"/>
      <c r="B508" s="166"/>
      <c r="C508" s="166"/>
      <c r="D508" s="166"/>
      <c r="AA508" s="4"/>
      <c r="AB508" s="4"/>
      <c r="AC508" s="4"/>
      <c r="AD508" s="4"/>
      <c r="AE508" s="4"/>
      <c r="AG508" s="159"/>
      <c r="AN508" s="4"/>
      <c r="AO508" s="4"/>
      <c r="AP508" s="4"/>
      <c r="AQ508" s="4"/>
      <c r="AR508" s="4"/>
      <c r="AS508" s="4"/>
      <c r="AT508" s="4"/>
      <c r="AU508" s="4"/>
    </row>
    <row r="509" spans="1:47" ht="12.95" customHeight="1">
      <c r="A509" s="166"/>
      <c r="B509" s="166"/>
      <c r="C509" s="166"/>
      <c r="D509" s="166"/>
      <c r="AA509" s="4"/>
      <c r="AB509" s="4"/>
      <c r="AC509" s="4"/>
      <c r="AD509" s="4"/>
      <c r="AE509" s="4"/>
      <c r="AG509" s="159"/>
      <c r="AN509" s="4"/>
      <c r="AO509" s="4"/>
      <c r="AP509" s="4"/>
      <c r="AQ509" s="4"/>
      <c r="AR509" s="4"/>
      <c r="AS509" s="4"/>
      <c r="AT509" s="4"/>
      <c r="AU509" s="4"/>
    </row>
    <row r="510" spans="1:47" ht="12.95" customHeight="1">
      <c r="A510" s="166"/>
      <c r="B510" s="166"/>
      <c r="C510" s="166"/>
      <c r="D510" s="166"/>
      <c r="AA510" s="4"/>
      <c r="AB510" s="4"/>
      <c r="AC510" s="4"/>
      <c r="AD510" s="4"/>
      <c r="AE510" s="4"/>
      <c r="AG510" s="159"/>
      <c r="AN510" s="4"/>
      <c r="AO510" s="4"/>
      <c r="AP510" s="4"/>
      <c r="AQ510" s="4"/>
      <c r="AR510" s="4"/>
      <c r="AS510" s="4"/>
      <c r="AT510" s="4"/>
      <c r="AU510" s="4"/>
    </row>
    <row r="511" spans="1:47" ht="12.95" customHeight="1">
      <c r="A511" s="166"/>
      <c r="B511" s="166"/>
      <c r="C511" s="166"/>
      <c r="D511" s="166"/>
      <c r="AA511" s="4"/>
      <c r="AB511" s="4"/>
      <c r="AC511" s="4"/>
      <c r="AD511" s="4"/>
      <c r="AE511" s="4"/>
      <c r="AG511" s="159"/>
      <c r="AN511" s="4"/>
      <c r="AO511" s="4"/>
      <c r="AP511" s="4"/>
      <c r="AQ511" s="4"/>
      <c r="AR511" s="4"/>
      <c r="AS511" s="4"/>
      <c r="AT511" s="4"/>
      <c r="AU511" s="4"/>
    </row>
    <row r="512" spans="1:47" ht="12.95" customHeight="1">
      <c r="A512" s="166"/>
      <c r="B512" s="166"/>
      <c r="C512" s="166"/>
      <c r="D512" s="166"/>
      <c r="AA512" s="4"/>
      <c r="AB512" s="4"/>
      <c r="AC512" s="4"/>
      <c r="AD512" s="4"/>
      <c r="AE512" s="4"/>
      <c r="AG512" s="159"/>
      <c r="AN512" s="4"/>
      <c r="AO512" s="4"/>
      <c r="AP512" s="4"/>
      <c r="AQ512" s="4"/>
      <c r="AR512" s="4"/>
      <c r="AS512" s="4"/>
      <c r="AT512" s="4"/>
      <c r="AU512" s="4"/>
    </row>
    <row r="513" spans="1:64" ht="12.95" customHeight="1">
      <c r="A513" s="166"/>
      <c r="B513" s="166"/>
      <c r="C513" s="166"/>
      <c r="D513" s="166"/>
      <c r="AA513" s="4"/>
      <c r="AB513" s="4"/>
      <c r="AC513" s="4"/>
      <c r="AD513" s="4"/>
      <c r="AE513" s="4"/>
      <c r="AG513" s="159"/>
      <c r="AN513" s="4"/>
      <c r="AO513" s="4"/>
      <c r="AP513" s="4"/>
      <c r="AQ513" s="4"/>
      <c r="AR513" s="4"/>
      <c r="AS513" s="4"/>
      <c r="AT513" s="4"/>
      <c r="AU513" s="4"/>
    </row>
    <row r="514" spans="1:64" ht="12.95" customHeight="1">
      <c r="A514" s="166"/>
      <c r="B514" s="166"/>
      <c r="C514" s="166"/>
      <c r="D514" s="166"/>
      <c r="AA514" s="4"/>
      <c r="AB514" s="4"/>
      <c r="AC514" s="4"/>
      <c r="AD514" s="4"/>
      <c r="AE514" s="4"/>
      <c r="AG514" s="159"/>
      <c r="AN514" s="4"/>
      <c r="AO514" s="4"/>
      <c r="AP514" s="4"/>
      <c r="AQ514" s="4"/>
      <c r="AR514" s="4"/>
      <c r="AS514" s="4"/>
      <c r="AT514" s="4"/>
      <c r="AU514" s="4"/>
    </row>
    <row r="515" spans="1:64" ht="12.95" customHeight="1">
      <c r="A515" s="166"/>
      <c r="B515" s="166"/>
      <c r="C515" s="166"/>
      <c r="D515" s="166"/>
      <c r="AA515" s="4"/>
      <c r="AB515" s="4"/>
      <c r="AC515" s="4"/>
      <c r="AD515" s="4"/>
      <c r="AE515" s="4"/>
      <c r="AG515" s="159"/>
      <c r="AN515" s="4"/>
      <c r="AO515" s="4"/>
      <c r="AP515" s="4"/>
      <c r="AQ515" s="4"/>
      <c r="AR515" s="4"/>
      <c r="AS515" s="4"/>
      <c r="AT515" s="4"/>
      <c r="AU515" s="4"/>
      <c r="AV515" s="4"/>
    </row>
    <row r="516" spans="1:64" ht="12.95" customHeight="1">
      <c r="A516" s="166"/>
      <c r="B516" s="166"/>
      <c r="C516" s="166"/>
      <c r="D516" s="166"/>
      <c r="AA516" s="4"/>
      <c r="AB516" s="4"/>
      <c r="AC516" s="4"/>
      <c r="AD516" s="4"/>
      <c r="AE516" s="4"/>
      <c r="AG516" s="159"/>
      <c r="AN516" s="4"/>
      <c r="AO516" s="4"/>
      <c r="AP516" s="4"/>
      <c r="AQ516" s="4"/>
      <c r="AR516" s="4"/>
      <c r="AS516" s="4"/>
      <c r="AT516" s="4"/>
      <c r="AU516" s="4"/>
    </row>
    <row r="517" spans="1:64" ht="12.95" customHeight="1">
      <c r="A517" s="166"/>
      <c r="B517" s="166"/>
      <c r="C517" s="166"/>
      <c r="D517" s="166"/>
      <c r="AA517" s="4"/>
      <c r="AB517" s="4"/>
      <c r="AC517" s="4"/>
      <c r="AD517" s="4"/>
      <c r="AE517" s="4"/>
      <c r="AG517" s="159"/>
      <c r="AN517" s="4"/>
      <c r="AO517" s="4"/>
      <c r="AP517" s="4"/>
      <c r="AQ517" s="4"/>
      <c r="AR517" s="4"/>
      <c r="AS517" s="4"/>
      <c r="AT517" s="4"/>
      <c r="AU517" s="4"/>
    </row>
    <row r="518" spans="1:64" ht="12.95" customHeight="1">
      <c r="A518" s="166"/>
      <c r="B518" s="166"/>
      <c r="C518" s="166"/>
      <c r="D518" s="166"/>
      <c r="AA518" s="4"/>
      <c r="AB518" s="4"/>
      <c r="AC518" s="4"/>
      <c r="AD518" s="4"/>
      <c r="AE518" s="4"/>
      <c r="AG518" s="159"/>
      <c r="AN518" s="4"/>
      <c r="AO518" s="4"/>
      <c r="AP518" s="4"/>
      <c r="AQ518" s="4"/>
      <c r="AR518" s="4"/>
      <c r="AS518" s="4"/>
      <c r="AT518" s="4"/>
      <c r="AU518" s="4"/>
      <c r="AV518" s="4"/>
    </row>
    <row r="519" spans="1:64" ht="12.95" customHeight="1">
      <c r="A519" s="166"/>
      <c r="B519" s="166"/>
      <c r="C519" s="166"/>
      <c r="D519" s="166"/>
      <c r="AA519" s="4"/>
      <c r="AB519" s="4"/>
      <c r="AC519" s="4"/>
      <c r="AD519" s="4"/>
      <c r="AE519" s="4"/>
      <c r="AG519" s="159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2.95" customHeight="1">
      <c r="A520" s="166"/>
      <c r="B520" s="166"/>
      <c r="C520" s="166"/>
      <c r="D520" s="166"/>
      <c r="AA520" s="4"/>
      <c r="AB520" s="4"/>
      <c r="AC520" s="4"/>
      <c r="AD520" s="4"/>
      <c r="AE520" s="4"/>
      <c r="AG520" s="159"/>
      <c r="AN520" s="4"/>
      <c r="AO520" s="4"/>
      <c r="AP520" s="4"/>
      <c r="AQ520" s="4"/>
      <c r="AR520" s="4"/>
      <c r="AS520" s="4"/>
      <c r="AT520" s="4"/>
      <c r="AU520" s="4"/>
    </row>
    <row r="521" spans="1:64" ht="12.95" customHeight="1">
      <c r="A521" s="166"/>
      <c r="B521" s="166"/>
      <c r="C521" s="166"/>
      <c r="D521" s="166"/>
      <c r="AA521" s="4"/>
      <c r="AB521" s="4"/>
      <c r="AC521" s="4"/>
      <c r="AD521" s="4"/>
      <c r="AE521" s="4"/>
      <c r="AG521" s="159"/>
      <c r="AN521" s="4"/>
      <c r="AO521" s="4"/>
      <c r="AP521" s="4"/>
      <c r="AQ521" s="4"/>
      <c r="AR521" s="4"/>
      <c r="AS521" s="4"/>
      <c r="AT521" s="4"/>
      <c r="AU521" s="4"/>
    </row>
    <row r="522" spans="1:64" ht="12.95" customHeight="1">
      <c r="A522" s="166"/>
      <c r="B522" s="166"/>
      <c r="C522" s="166"/>
      <c r="D522" s="166"/>
      <c r="AA522" s="4"/>
      <c r="AB522" s="4"/>
      <c r="AC522" s="4"/>
      <c r="AD522" s="4"/>
      <c r="AE522" s="4"/>
      <c r="AG522" s="159"/>
      <c r="AN522" s="4"/>
      <c r="AO522" s="4"/>
      <c r="AP522" s="4"/>
      <c r="AQ522" s="4"/>
      <c r="AR522" s="4"/>
      <c r="AS522" s="4"/>
      <c r="AT522" s="4"/>
      <c r="AU522" s="4"/>
    </row>
    <row r="523" spans="1:64" ht="12.95" customHeight="1">
      <c r="A523" s="166"/>
      <c r="B523" s="166"/>
      <c r="C523" s="166"/>
      <c r="D523" s="166"/>
      <c r="AA523" s="4"/>
      <c r="AB523" s="4"/>
      <c r="AC523" s="4"/>
      <c r="AD523" s="4"/>
      <c r="AE523" s="4"/>
      <c r="AG523" s="159"/>
      <c r="AN523" s="4"/>
      <c r="AO523" s="4"/>
      <c r="AP523" s="4"/>
      <c r="AQ523" s="4"/>
      <c r="AR523" s="4"/>
      <c r="AS523" s="4"/>
      <c r="AT523" s="4"/>
      <c r="AU523" s="4"/>
    </row>
    <row r="524" spans="1:64" ht="12.95" customHeight="1">
      <c r="A524" s="166"/>
      <c r="B524" s="166"/>
      <c r="C524" s="166"/>
      <c r="D524" s="166"/>
      <c r="AA524" s="4"/>
      <c r="AB524" s="4"/>
      <c r="AC524" s="4"/>
      <c r="AD524" s="4"/>
      <c r="AE524" s="4"/>
      <c r="AG524" s="159"/>
      <c r="AN524" s="4"/>
      <c r="AO524" s="4"/>
      <c r="AP524" s="4"/>
      <c r="AQ524" s="4"/>
      <c r="AR524" s="4"/>
      <c r="AS524" s="4"/>
      <c r="AT524" s="4"/>
      <c r="AU524" s="4"/>
    </row>
    <row r="525" spans="1:64" ht="12.95" customHeight="1">
      <c r="A525" s="166"/>
      <c r="B525" s="166"/>
      <c r="C525" s="166"/>
      <c r="D525" s="166"/>
      <c r="AA525" s="4"/>
      <c r="AB525" s="4"/>
      <c r="AC525" s="4"/>
      <c r="AD525" s="4"/>
      <c r="AE525" s="4"/>
      <c r="AG525" s="159"/>
      <c r="AN525" s="4"/>
      <c r="AO525" s="4"/>
      <c r="AP525" s="4"/>
      <c r="AQ525" s="4"/>
      <c r="AR525" s="4"/>
      <c r="AS525" s="4"/>
      <c r="AT525" s="4"/>
      <c r="AU525" s="4"/>
    </row>
    <row r="526" spans="1:64" ht="12.95" customHeight="1">
      <c r="A526" s="166"/>
      <c r="B526" s="166"/>
      <c r="C526" s="166"/>
      <c r="D526" s="166"/>
      <c r="AA526" s="4"/>
      <c r="AB526" s="4"/>
      <c r="AC526" s="4"/>
      <c r="AD526" s="4"/>
      <c r="AE526" s="4"/>
      <c r="AG526" s="159"/>
      <c r="AN526" s="4"/>
      <c r="AO526" s="4"/>
      <c r="AP526" s="4"/>
      <c r="AQ526" s="4"/>
      <c r="AR526" s="4"/>
      <c r="AS526" s="4"/>
      <c r="AT526" s="4"/>
      <c r="AU526" s="4"/>
    </row>
    <row r="527" spans="1:64" ht="12.95" customHeight="1">
      <c r="A527" s="166"/>
      <c r="B527" s="166"/>
      <c r="C527" s="166"/>
      <c r="D527" s="166"/>
      <c r="AA527" s="4"/>
      <c r="AB527" s="4"/>
      <c r="AC527" s="4"/>
      <c r="AD527" s="4"/>
      <c r="AE527" s="4"/>
      <c r="AG527" s="159"/>
      <c r="AN527" s="4"/>
      <c r="AO527" s="4"/>
      <c r="AP527" s="4"/>
      <c r="AQ527" s="4"/>
      <c r="AR527" s="4"/>
      <c r="AS527" s="4"/>
      <c r="AT527" s="4"/>
      <c r="AU527" s="4"/>
    </row>
    <row r="528" spans="1:64" ht="12.95" customHeight="1">
      <c r="A528" s="166"/>
      <c r="B528" s="166"/>
      <c r="C528" s="166"/>
      <c r="D528" s="166"/>
      <c r="AA528" s="4"/>
      <c r="AB528" s="4"/>
      <c r="AC528" s="4"/>
      <c r="AD528" s="4"/>
      <c r="AE528" s="4"/>
      <c r="AG528" s="159"/>
      <c r="AN528" s="4"/>
      <c r="AO528" s="4"/>
      <c r="AP528" s="4"/>
      <c r="AQ528" s="4"/>
      <c r="AR528" s="4"/>
      <c r="AS528" s="4"/>
      <c r="AT528" s="4"/>
      <c r="AU528" s="4"/>
      <c r="AV528" s="4"/>
      <c r="AX528" s="4"/>
    </row>
    <row r="529" spans="1:64" ht="12.95" customHeight="1">
      <c r="A529" s="166"/>
      <c r="B529" s="166"/>
      <c r="C529" s="166"/>
      <c r="D529" s="166"/>
      <c r="AA529" s="4"/>
      <c r="AB529" s="4"/>
      <c r="AC529" s="4"/>
      <c r="AD529" s="4"/>
      <c r="AE529" s="4"/>
      <c r="AG529" s="159"/>
      <c r="AN529" s="4"/>
      <c r="AO529" s="4"/>
      <c r="AP529" s="4"/>
      <c r="AQ529" s="4"/>
      <c r="AR529" s="4"/>
      <c r="AS529" s="4"/>
      <c r="AT529" s="4"/>
      <c r="AU529" s="4"/>
    </row>
    <row r="530" spans="1:64" ht="12.95" customHeight="1">
      <c r="A530" s="166"/>
      <c r="B530" s="166"/>
      <c r="C530" s="166"/>
      <c r="D530" s="166"/>
      <c r="AA530" s="4"/>
      <c r="AB530" s="4"/>
      <c r="AC530" s="4"/>
      <c r="AD530" s="4"/>
      <c r="AE530" s="4"/>
      <c r="AG530" s="159"/>
      <c r="AN530" s="4"/>
      <c r="AO530" s="4"/>
      <c r="AP530" s="4"/>
      <c r="AQ530" s="4"/>
      <c r="AR530" s="4"/>
      <c r="AS530" s="4"/>
      <c r="AT530" s="4"/>
      <c r="AU530" s="4"/>
    </row>
    <row r="531" spans="1:64" ht="12.95" customHeight="1">
      <c r="A531" s="166"/>
      <c r="B531" s="166"/>
      <c r="C531" s="166"/>
      <c r="D531" s="166"/>
      <c r="AA531" s="4"/>
      <c r="AB531" s="4"/>
      <c r="AC531" s="4"/>
      <c r="AD531" s="4"/>
      <c r="AE531" s="4"/>
      <c r="AG531" s="159"/>
      <c r="AN531" s="4"/>
      <c r="AO531" s="4"/>
      <c r="AP531" s="4"/>
      <c r="AQ531" s="4"/>
      <c r="AR531" s="4"/>
      <c r="AS531" s="4"/>
      <c r="AT531" s="4"/>
      <c r="AU531" s="4"/>
    </row>
    <row r="532" spans="1:64" ht="12.95" customHeight="1">
      <c r="A532" s="166"/>
      <c r="B532" s="166"/>
      <c r="C532" s="166"/>
      <c r="D532" s="166"/>
      <c r="AA532" s="4"/>
      <c r="AB532" s="4"/>
      <c r="AC532" s="4"/>
      <c r="AD532" s="4"/>
      <c r="AE532" s="4"/>
      <c r="AG532" s="159"/>
      <c r="AN532" s="4"/>
      <c r="AO532" s="4"/>
      <c r="AP532" s="4"/>
      <c r="AQ532" s="4"/>
      <c r="AR532" s="4"/>
      <c r="AS532" s="4"/>
      <c r="AT532" s="4"/>
      <c r="AU532" s="4"/>
    </row>
    <row r="533" spans="1:64" ht="12.95" customHeight="1">
      <c r="A533" s="166"/>
      <c r="B533" s="166"/>
      <c r="C533" s="166"/>
      <c r="D533" s="166"/>
      <c r="AA533" s="4"/>
      <c r="AB533" s="4"/>
      <c r="AC533" s="4"/>
      <c r="AD533" s="4"/>
      <c r="AE533" s="4"/>
      <c r="AG533" s="159"/>
      <c r="AN533" s="4"/>
      <c r="AO533" s="4"/>
      <c r="AP533" s="4"/>
      <c r="AQ533" s="4"/>
      <c r="AR533" s="4"/>
      <c r="AS533" s="4"/>
      <c r="AT533" s="4"/>
      <c r="AU533" s="4"/>
    </row>
    <row r="534" spans="1:64" ht="12.95" customHeight="1">
      <c r="A534" s="166"/>
      <c r="B534" s="166"/>
      <c r="C534" s="166"/>
      <c r="D534" s="166"/>
      <c r="AA534" s="4"/>
      <c r="AB534" s="4"/>
      <c r="AC534" s="4"/>
      <c r="AD534" s="4"/>
      <c r="AE534" s="4"/>
      <c r="AG534" s="159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2.95" customHeight="1">
      <c r="A535" s="166"/>
      <c r="B535" s="166"/>
      <c r="C535" s="166"/>
      <c r="D535" s="166"/>
      <c r="AA535" s="4"/>
      <c r="AB535" s="4"/>
      <c r="AC535" s="4"/>
      <c r="AD535" s="4"/>
      <c r="AE535" s="4"/>
      <c r="AG535" s="159"/>
      <c r="AN535" s="4"/>
      <c r="AO535" s="4"/>
      <c r="AP535" s="4"/>
      <c r="AQ535" s="4"/>
      <c r="AR535" s="4"/>
      <c r="AS535" s="4"/>
      <c r="AT535" s="4"/>
      <c r="AU535" s="4"/>
    </row>
    <row r="536" spans="1:64" ht="12.95" customHeight="1">
      <c r="A536" s="166"/>
      <c r="B536" s="166"/>
      <c r="C536" s="166"/>
      <c r="D536" s="166"/>
      <c r="AA536" s="4"/>
      <c r="AB536" s="4"/>
      <c r="AC536" s="4"/>
      <c r="AD536" s="4"/>
      <c r="AE536" s="4"/>
      <c r="AG536" s="159"/>
      <c r="AN536" s="4"/>
      <c r="AO536" s="4"/>
      <c r="AP536" s="4"/>
      <c r="AQ536" s="4"/>
      <c r="AR536" s="4"/>
      <c r="AS536" s="4"/>
      <c r="AT536" s="4"/>
      <c r="AU536" s="4"/>
    </row>
    <row r="537" spans="1:64" ht="12.95" customHeight="1">
      <c r="A537" s="166"/>
      <c r="B537" s="166"/>
      <c r="C537" s="166"/>
      <c r="D537" s="166"/>
      <c r="AA537" s="4"/>
      <c r="AB537" s="4"/>
      <c r="AC537" s="4"/>
      <c r="AD537" s="4"/>
      <c r="AE537" s="4"/>
      <c r="AG537" s="159"/>
      <c r="AN537" s="4"/>
      <c r="AO537" s="4"/>
      <c r="AP537" s="4"/>
      <c r="AQ537" s="4"/>
      <c r="AR537" s="4"/>
      <c r="AS537" s="4"/>
      <c r="AT537" s="4"/>
      <c r="AU537" s="4"/>
    </row>
    <row r="538" spans="1:64" ht="12.95" customHeight="1">
      <c r="A538" s="166"/>
      <c r="B538" s="166"/>
      <c r="C538" s="166"/>
      <c r="D538" s="166"/>
      <c r="AA538" s="4"/>
      <c r="AB538" s="4"/>
      <c r="AC538" s="4"/>
      <c r="AD538" s="4"/>
      <c r="AE538" s="4"/>
      <c r="AG538" s="159"/>
      <c r="AN538" s="4"/>
      <c r="AO538" s="4"/>
      <c r="AP538" s="4"/>
      <c r="AQ538" s="4"/>
      <c r="AR538" s="4"/>
      <c r="AS538" s="4"/>
      <c r="AT538" s="4"/>
      <c r="AU538" s="4"/>
    </row>
    <row r="539" spans="1:64" ht="12.95" customHeight="1">
      <c r="A539" s="166"/>
      <c r="B539" s="166"/>
      <c r="C539" s="166"/>
      <c r="D539" s="166"/>
      <c r="AA539" s="4"/>
      <c r="AB539" s="4"/>
      <c r="AC539" s="4"/>
      <c r="AD539" s="4"/>
      <c r="AE539" s="4"/>
      <c r="AG539" s="159"/>
      <c r="AN539" s="4"/>
      <c r="AO539" s="4"/>
      <c r="AP539" s="4"/>
      <c r="AQ539" s="4"/>
      <c r="AR539" s="4"/>
      <c r="AS539" s="4"/>
      <c r="AT539" s="4"/>
      <c r="AU539" s="4"/>
    </row>
    <row r="540" spans="1:64" ht="12.95" customHeight="1">
      <c r="A540" s="166"/>
      <c r="B540" s="166"/>
      <c r="C540" s="166"/>
      <c r="D540" s="166"/>
      <c r="AA540" s="4"/>
      <c r="AB540" s="4"/>
      <c r="AC540" s="4"/>
      <c r="AD540" s="4"/>
      <c r="AE540" s="4"/>
      <c r="AG540" s="159"/>
      <c r="AN540" s="4"/>
      <c r="AO540" s="4"/>
      <c r="AP540" s="4"/>
      <c r="AQ540" s="4"/>
      <c r="AR540" s="4"/>
      <c r="AS540" s="4"/>
      <c r="AT540" s="4"/>
      <c r="AU540" s="4"/>
    </row>
    <row r="541" spans="1:64" ht="12.95" customHeight="1">
      <c r="A541" s="166"/>
      <c r="B541" s="166"/>
      <c r="C541" s="166"/>
      <c r="D541" s="166"/>
      <c r="AA541" s="4"/>
      <c r="AB541" s="4"/>
      <c r="AC541" s="4"/>
      <c r="AD541" s="4"/>
      <c r="AE541" s="4"/>
      <c r="AG541" s="159"/>
      <c r="AN541" s="4"/>
      <c r="AO541" s="4"/>
      <c r="AP541" s="4"/>
      <c r="AQ541" s="4"/>
      <c r="AR541" s="4"/>
      <c r="AS541" s="4"/>
      <c r="AT541" s="4"/>
      <c r="AU541" s="4"/>
    </row>
    <row r="542" spans="1:64" ht="12.95" customHeight="1">
      <c r="A542" s="166"/>
      <c r="B542" s="166"/>
      <c r="C542" s="166"/>
      <c r="D542" s="166"/>
      <c r="AA542" s="4"/>
      <c r="AB542" s="4"/>
      <c r="AC542" s="4"/>
      <c r="AD542" s="4"/>
      <c r="AE542" s="4"/>
      <c r="AG542" s="159"/>
      <c r="AN542" s="4"/>
      <c r="AO542" s="4"/>
      <c r="AP542" s="4"/>
      <c r="AQ542" s="4"/>
      <c r="AR542" s="4"/>
      <c r="AS542" s="4"/>
      <c r="AT542" s="4"/>
      <c r="AU542" s="4"/>
    </row>
    <row r="543" spans="1:64" ht="12.95" customHeight="1">
      <c r="A543" s="166"/>
      <c r="B543" s="166"/>
      <c r="C543" s="166"/>
      <c r="D543" s="166"/>
      <c r="AA543" s="4"/>
      <c r="AB543" s="4"/>
      <c r="AC543" s="4"/>
      <c r="AD543" s="4"/>
      <c r="AE543" s="4"/>
      <c r="AG543" s="159"/>
      <c r="AN543" s="4"/>
      <c r="AO543" s="4"/>
      <c r="AP543" s="4"/>
      <c r="AQ543" s="4"/>
      <c r="AR543" s="4"/>
      <c r="AS543" s="4"/>
      <c r="AT543" s="4"/>
      <c r="AU543" s="4"/>
    </row>
    <row r="544" spans="1:64" ht="12.95" customHeight="1">
      <c r="A544" s="166"/>
      <c r="B544" s="166"/>
      <c r="C544" s="166"/>
      <c r="D544" s="166"/>
      <c r="AA544" s="4"/>
      <c r="AB544" s="4"/>
      <c r="AC544" s="4"/>
      <c r="AD544" s="4"/>
      <c r="AE544" s="4"/>
      <c r="AG544" s="159"/>
      <c r="AN544" s="4"/>
      <c r="AO544" s="4"/>
      <c r="AP544" s="4"/>
      <c r="AQ544" s="4"/>
      <c r="AR544" s="4"/>
      <c r="AS544" s="4"/>
      <c r="AT544" s="4"/>
      <c r="AU544" s="4"/>
    </row>
    <row r="545" spans="1:48" ht="12.95" customHeight="1">
      <c r="A545" s="166"/>
      <c r="B545" s="166"/>
      <c r="C545" s="166"/>
      <c r="D545" s="166"/>
      <c r="AA545" s="4"/>
      <c r="AB545" s="4"/>
      <c r="AC545" s="4"/>
      <c r="AD545" s="4"/>
      <c r="AE545" s="4"/>
      <c r="AG545" s="159"/>
      <c r="AN545" s="4"/>
      <c r="AO545" s="4"/>
      <c r="AP545" s="4"/>
      <c r="AQ545" s="4"/>
      <c r="AR545" s="4"/>
      <c r="AS545" s="4"/>
      <c r="AT545" s="4"/>
      <c r="AU545" s="4"/>
    </row>
    <row r="546" spans="1:48" ht="12.95" customHeight="1">
      <c r="A546" s="166"/>
      <c r="B546" s="166"/>
      <c r="C546" s="166"/>
      <c r="D546" s="166"/>
      <c r="AA546" s="4"/>
      <c r="AB546" s="4"/>
      <c r="AC546" s="4"/>
      <c r="AD546" s="4"/>
      <c r="AE546" s="4"/>
      <c r="AG546" s="159"/>
      <c r="AN546" s="4"/>
      <c r="AO546" s="4"/>
      <c r="AP546" s="4"/>
      <c r="AQ546" s="4"/>
      <c r="AR546" s="4"/>
      <c r="AS546" s="4"/>
      <c r="AT546" s="4"/>
      <c r="AU546" s="4"/>
    </row>
    <row r="547" spans="1:48" ht="12.95" customHeight="1">
      <c r="A547" s="166"/>
      <c r="B547" s="166"/>
      <c r="C547" s="166"/>
      <c r="D547" s="166"/>
      <c r="AA547" s="4"/>
      <c r="AB547" s="4"/>
      <c r="AC547" s="4"/>
      <c r="AD547" s="4"/>
      <c r="AE547" s="4"/>
      <c r="AG547" s="159"/>
      <c r="AN547" s="4"/>
      <c r="AO547" s="4"/>
      <c r="AP547" s="4"/>
      <c r="AQ547" s="4"/>
      <c r="AR547" s="4"/>
      <c r="AS547" s="4"/>
      <c r="AT547" s="4"/>
      <c r="AU547" s="4"/>
    </row>
    <row r="548" spans="1:48" ht="12.95" customHeight="1">
      <c r="A548" s="166"/>
      <c r="B548" s="166"/>
      <c r="C548" s="166"/>
      <c r="D548" s="166"/>
      <c r="AA548" s="4"/>
      <c r="AB548" s="4"/>
      <c r="AC548" s="4"/>
      <c r="AD548" s="4"/>
      <c r="AE548" s="4"/>
      <c r="AG548" s="159"/>
      <c r="AN548" s="4"/>
      <c r="AO548" s="4"/>
      <c r="AP548" s="4"/>
      <c r="AQ548" s="4"/>
      <c r="AR548" s="4"/>
      <c r="AS548" s="4"/>
      <c r="AT548" s="4"/>
      <c r="AU548" s="4"/>
    </row>
    <row r="549" spans="1:48" ht="12.95" customHeight="1">
      <c r="A549" s="166"/>
      <c r="B549" s="166"/>
      <c r="C549" s="166"/>
      <c r="D549" s="166"/>
      <c r="AA549" s="4"/>
      <c r="AB549" s="4"/>
      <c r="AC549" s="4"/>
      <c r="AD549" s="4"/>
      <c r="AE549" s="4"/>
      <c r="AG549" s="159"/>
      <c r="AN549" s="4"/>
      <c r="AO549" s="4"/>
      <c r="AP549" s="4"/>
      <c r="AQ549" s="4"/>
      <c r="AR549" s="4"/>
      <c r="AS549" s="4"/>
      <c r="AT549" s="4"/>
      <c r="AU549" s="4"/>
    </row>
    <row r="550" spans="1:48" ht="12.95" customHeight="1">
      <c r="A550" s="166"/>
      <c r="B550" s="166"/>
      <c r="C550" s="166"/>
      <c r="D550" s="166"/>
      <c r="AA550" s="4"/>
      <c r="AB550" s="4"/>
      <c r="AC550" s="4"/>
      <c r="AD550" s="4"/>
      <c r="AE550" s="4"/>
      <c r="AG550" s="159"/>
      <c r="AN550" s="4"/>
      <c r="AO550" s="4"/>
      <c r="AP550" s="4"/>
      <c r="AQ550" s="4"/>
      <c r="AR550" s="4"/>
      <c r="AS550" s="4"/>
      <c r="AT550" s="4"/>
      <c r="AU550" s="4"/>
    </row>
    <row r="551" spans="1:48" ht="12.95" customHeight="1">
      <c r="A551" s="166"/>
      <c r="B551" s="166"/>
      <c r="C551" s="166"/>
      <c r="D551" s="166"/>
      <c r="AA551" s="4"/>
      <c r="AB551" s="4"/>
      <c r="AC551" s="4"/>
      <c r="AD551" s="4"/>
      <c r="AE551" s="4"/>
      <c r="AG551" s="159"/>
      <c r="AN551" s="4"/>
      <c r="AO551" s="4"/>
      <c r="AP551" s="4"/>
      <c r="AQ551" s="4"/>
      <c r="AR551" s="4"/>
      <c r="AS551" s="4"/>
      <c r="AT551" s="4"/>
      <c r="AU551" s="4"/>
    </row>
    <row r="552" spans="1:48" ht="12.95" customHeight="1">
      <c r="A552" s="166"/>
      <c r="B552" s="166"/>
      <c r="C552" s="166"/>
      <c r="D552" s="166"/>
      <c r="AA552" s="4"/>
      <c r="AB552" s="4"/>
      <c r="AC552" s="4"/>
      <c r="AD552" s="4"/>
      <c r="AE552" s="4"/>
      <c r="AG552" s="159"/>
      <c r="AN552" s="4"/>
      <c r="AO552" s="4"/>
      <c r="AP552" s="4"/>
      <c r="AQ552" s="4"/>
      <c r="AR552" s="4"/>
      <c r="AS552" s="4"/>
      <c r="AT552" s="4"/>
      <c r="AU552" s="4"/>
    </row>
    <row r="553" spans="1:48" ht="12.95" customHeight="1">
      <c r="A553" s="166"/>
      <c r="B553" s="166"/>
      <c r="C553" s="166"/>
      <c r="D553" s="166"/>
      <c r="AA553" s="4"/>
      <c r="AB553" s="4"/>
      <c r="AC553" s="4"/>
      <c r="AD553" s="4"/>
      <c r="AE553" s="4"/>
      <c r="AG553" s="159"/>
      <c r="AN553" s="4"/>
      <c r="AO553" s="4"/>
      <c r="AP553" s="4"/>
      <c r="AQ553" s="4"/>
      <c r="AR553" s="4"/>
      <c r="AS553" s="4"/>
      <c r="AT553" s="4"/>
      <c r="AU553" s="4"/>
    </row>
    <row r="554" spans="1:48" ht="12.95" customHeight="1">
      <c r="A554" s="166"/>
      <c r="B554" s="166"/>
      <c r="C554" s="166"/>
      <c r="D554" s="166"/>
      <c r="AA554" s="4"/>
      <c r="AB554" s="4"/>
      <c r="AC554" s="4"/>
      <c r="AD554" s="4"/>
      <c r="AE554" s="4"/>
      <c r="AG554" s="159"/>
      <c r="AN554" s="4"/>
      <c r="AO554" s="4"/>
      <c r="AP554" s="4"/>
      <c r="AQ554" s="4"/>
      <c r="AR554" s="4"/>
      <c r="AS554" s="4"/>
      <c r="AT554" s="4"/>
      <c r="AU554" s="4"/>
    </row>
    <row r="555" spans="1:48" ht="12.95" customHeight="1">
      <c r="A555" s="166"/>
      <c r="B555" s="166"/>
      <c r="C555" s="166"/>
      <c r="D555" s="166"/>
      <c r="AA555" s="4"/>
      <c r="AB555" s="4"/>
      <c r="AC555" s="4"/>
      <c r="AD555" s="4"/>
      <c r="AE555" s="4"/>
      <c r="AG555" s="159"/>
      <c r="AN555" s="4"/>
      <c r="AO555" s="4"/>
      <c r="AP555" s="4"/>
      <c r="AQ555" s="4"/>
      <c r="AR555" s="4"/>
      <c r="AS555" s="4"/>
      <c r="AT555" s="4"/>
      <c r="AU555" s="4"/>
    </row>
    <row r="556" spans="1:48" ht="12.95" customHeight="1">
      <c r="A556" s="166"/>
      <c r="B556" s="166"/>
      <c r="C556" s="166"/>
      <c r="D556" s="166"/>
      <c r="AA556" s="4"/>
      <c r="AB556" s="4"/>
      <c r="AC556" s="4"/>
      <c r="AD556" s="4"/>
      <c r="AE556" s="4"/>
      <c r="AG556" s="159"/>
      <c r="AN556" s="4"/>
      <c r="AO556" s="4"/>
      <c r="AP556" s="4"/>
      <c r="AQ556" s="4"/>
      <c r="AR556" s="4"/>
      <c r="AS556" s="4"/>
      <c r="AT556" s="4"/>
      <c r="AU556" s="4"/>
    </row>
    <row r="557" spans="1:48" ht="12.95" customHeight="1">
      <c r="A557" s="166"/>
      <c r="B557" s="166"/>
      <c r="C557" s="166"/>
      <c r="D557" s="166"/>
      <c r="AA557" s="4"/>
      <c r="AB557" s="4"/>
      <c r="AC557" s="4"/>
      <c r="AD557" s="4"/>
      <c r="AE557" s="4"/>
      <c r="AG557" s="159"/>
      <c r="AN557" s="4"/>
      <c r="AO557" s="4"/>
      <c r="AP557" s="4"/>
      <c r="AQ557" s="4"/>
      <c r="AR557" s="4"/>
      <c r="AS557" s="4"/>
      <c r="AT557" s="4"/>
      <c r="AU557" s="4"/>
    </row>
    <row r="558" spans="1:48" ht="12.95" customHeight="1">
      <c r="A558" s="166"/>
      <c r="B558" s="166"/>
      <c r="C558" s="166"/>
      <c r="D558" s="166"/>
      <c r="AA558" s="4"/>
      <c r="AB558" s="4"/>
      <c r="AC558" s="4"/>
      <c r="AD558" s="4"/>
      <c r="AE558" s="4"/>
      <c r="AG558" s="159"/>
      <c r="AN558" s="4"/>
      <c r="AO558" s="4"/>
      <c r="AP558" s="4"/>
      <c r="AQ558" s="4"/>
      <c r="AR558" s="4"/>
      <c r="AS558" s="4"/>
      <c r="AT558" s="4"/>
      <c r="AU558" s="4"/>
    </row>
    <row r="559" spans="1:48" ht="12.95" customHeight="1">
      <c r="A559" s="166"/>
      <c r="B559" s="166"/>
      <c r="C559" s="166"/>
      <c r="D559" s="166"/>
      <c r="AA559" s="4"/>
      <c r="AB559" s="4"/>
      <c r="AC559" s="4"/>
      <c r="AD559" s="4"/>
      <c r="AE559" s="4"/>
      <c r="AG559" s="159"/>
      <c r="AN559" s="4"/>
      <c r="AO559" s="4"/>
      <c r="AP559" s="4"/>
      <c r="AQ559" s="4"/>
      <c r="AR559" s="4"/>
      <c r="AS559" s="4"/>
      <c r="AT559" s="4"/>
      <c r="AU559" s="4"/>
      <c r="AV559" s="4"/>
    </row>
    <row r="560" spans="1:48" ht="12.95" customHeight="1">
      <c r="A560" s="166"/>
      <c r="B560" s="166"/>
      <c r="C560" s="166"/>
      <c r="D560" s="166"/>
      <c r="AA560" s="4"/>
      <c r="AB560" s="4"/>
      <c r="AC560" s="4"/>
      <c r="AD560" s="4"/>
      <c r="AE560" s="4"/>
      <c r="AG560" s="159"/>
      <c r="AN560" s="4"/>
      <c r="AO560" s="4"/>
      <c r="AP560" s="4"/>
      <c r="AQ560" s="4"/>
      <c r="AR560" s="4"/>
      <c r="AS560" s="4"/>
      <c r="AT560" s="4"/>
      <c r="AU560" s="4"/>
    </row>
    <row r="561" spans="1:47" ht="12.95" customHeight="1">
      <c r="A561" s="166"/>
      <c r="B561" s="166"/>
      <c r="C561" s="166"/>
      <c r="D561" s="166"/>
      <c r="AA561" s="4"/>
      <c r="AB561" s="4"/>
      <c r="AC561" s="4"/>
      <c r="AD561" s="4"/>
      <c r="AE561" s="4"/>
      <c r="AG561" s="159"/>
      <c r="AN561" s="4"/>
      <c r="AO561" s="4"/>
      <c r="AP561" s="4"/>
      <c r="AQ561" s="4"/>
      <c r="AR561" s="4"/>
      <c r="AS561" s="4"/>
      <c r="AT561" s="4"/>
      <c r="AU561" s="4"/>
    </row>
    <row r="562" spans="1:47" ht="12.95" customHeight="1">
      <c r="A562" s="166"/>
      <c r="B562" s="166"/>
      <c r="C562" s="166"/>
      <c r="D562" s="166"/>
      <c r="AA562" s="4"/>
      <c r="AB562" s="4"/>
      <c r="AC562" s="4"/>
      <c r="AD562" s="4"/>
      <c r="AE562" s="4"/>
      <c r="AG562" s="159"/>
      <c r="AN562" s="4"/>
      <c r="AO562" s="4"/>
      <c r="AP562" s="4"/>
      <c r="AQ562" s="4"/>
      <c r="AR562" s="4"/>
      <c r="AS562" s="4"/>
      <c r="AT562" s="4"/>
      <c r="AU562" s="4"/>
    </row>
    <row r="563" spans="1:47" ht="12.95" customHeight="1">
      <c r="A563" s="166"/>
      <c r="B563" s="166"/>
      <c r="C563" s="166"/>
      <c r="D563" s="166"/>
      <c r="AA563" s="4"/>
      <c r="AB563" s="4"/>
      <c r="AC563" s="4"/>
      <c r="AD563" s="4"/>
      <c r="AE563" s="4"/>
      <c r="AG563" s="159"/>
      <c r="AN563" s="4"/>
      <c r="AO563" s="4"/>
      <c r="AP563" s="4"/>
      <c r="AQ563" s="4"/>
      <c r="AR563" s="4"/>
      <c r="AS563" s="4"/>
      <c r="AT563" s="4"/>
      <c r="AU563" s="4"/>
    </row>
    <row r="564" spans="1:47" ht="12.95" customHeight="1">
      <c r="A564" s="166"/>
      <c r="B564" s="166"/>
      <c r="C564" s="166"/>
      <c r="D564" s="166"/>
      <c r="AA564" s="4"/>
      <c r="AB564" s="4"/>
      <c r="AC564" s="4"/>
      <c r="AD564" s="4"/>
      <c r="AE564" s="4"/>
      <c r="AG564" s="159"/>
      <c r="AN564" s="4"/>
      <c r="AO564" s="4"/>
      <c r="AP564" s="4"/>
      <c r="AQ564" s="4"/>
      <c r="AR564" s="4"/>
      <c r="AS564" s="4"/>
      <c r="AT564" s="4"/>
      <c r="AU564" s="4"/>
    </row>
    <row r="565" spans="1:47" ht="12.95" customHeight="1">
      <c r="A565" s="166"/>
      <c r="B565" s="166"/>
      <c r="C565" s="166"/>
      <c r="D565" s="166"/>
      <c r="AA565" s="4"/>
      <c r="AB565" s="4"/>
      <c r="AC565" s="4"/>
      <c r="AD565" s="4"/>
      <c r="AE565" s="4"/>
      <c r="AG565" s="159"/>
      <c r="AN565" s="4"/>
      <c r="AO565" s="4"/>
      <c r="AP565" s="4"/>
      <c r="AQ565" s="4"/>
      <c r="AR565" s="4"/>
      <c r="AS565" s="4"/>
      <c r="AT565" s="4"/>
      <c r="AU565" s="4"/>
    </row>
    <row r="566" spans="1:47" ht="12.95" customHeight="1">
      <c r="A566" s="166"/>
      <c r="B566" s="166"/>
      <c r="C566" s="166"/>
      <c r="D566" s="166"/>
      <c r="AA566" s="4"/>
      <c r="AB566" s="4"/>
      <c r="AC566" s="4"/>
      <c r="AD566" s="4"/>
      <c r="AE566" s="4"/>
      <c r="AG566" s="159"/>
      <c r="AN566" s="4"/>
      <c r="AO566" s="4"/>
      <c r="AP566" s="4"/>
      <c r="AQ566" s="4"/>
      <c r="AR566" s="4"/>
      <c r="AS566" s="4"/>
      <c r="AT566" s="4"/>
      <c r="AU566" s="4"/>
    </row>
    <row r="567" spans="1:47" ht="12.95" customHeight="1">
      <c r="A567" s="166"/>
      <c r="B567" s="166"/>
      <c r="C567" s="166"/>
      <c r="D567" s="166"/>
      <c r="AA567" s="4"/>
      <c r="AB567" s="4"/>
      <c r="AC567" s="4"/>
      <c r="AD567" s="4"/>
      <c r="AE567" s="4"/>
      <c r="AG567" s="159"/>
      <c r="AN567" s="4"/>
      <c r="AO567" s="4"/>
      <c r="AP567" s="4"/>
      <c r="AQ567" s="4"/>
      <c r="AR567" s="4"/>
      <c r="AS567" s="4"/>
      <c r="AT567" s="4"/>
      <c r="AU567" s="4"/>
    </row>
    <row r="568" spans="1:47" ht="12.95" customHeight="1">
      <c r="A568" s="166"/>
      <c r="B568" s="166"/>
      <c r="C568" s="166"/>
      <c r="D568" s="166"/>
      <c r="AA568" s="4"/>
      <c r="AB568" s="4"/>
      <c r="AC568" s="4"/>
      <c r="AD568" s="4"/>
      <c r="AE568" s="4"/>
      <c r="AG568" s="159"/>
      <c r="AN568" s="4"/>
      <c r="AO568" s="4"/>
      <c r="AP568" s="4"/>
      <c r="AQ568" s="4"/>
      <c r="AR568" s="4"/>
      <c r="AS568" s="4"/>
      <c r="AT568" s="4"/>
      <c r="AU568" s="4"/>
    </row>
    <row r="569" spans="1:47" ht="12.95" customHeight="1">
      <c r="A569" s="166"/>
      <c r="B569" s="166"/>
      <c r="C569" s="166"/>
      <c r="D569" s="166"/>
      <c r="AA569" s="4"/>
      <c r="AB569" s="4"/>
      <c r="AC569" s="4"/>
      <c r="AD569" s="4"/>
      <c r="AE569" s="4"/>
      <c r="AG569" s="159"/>
      <c r="AN569" s="4"/>
      <c r="AO569" s="4"/>
      <c r="AP569" s="4"/>
      <c r="AQ569" s="4"/>
      <c r="AR569" s="4"/>
      <c r="AS569" s="4"/>
      <c r="AT569" s="4"/>
      <c r="AU569" s="4"/>
    </row>
    <row r="570" spans="1:47" ht="12.95" customHeight="1">
      <c r="A570" s="166"/>
      <c r="B570" s="166"/>
      <c r="C570" s="166"/>
      <c r="D570" s="166"/>
      <c r="AA570" s="4"/>
      <c r="AB570" s="4"/>
      <c r="AC570" s="4"/>
      <c r="AD570" s="4"/>
      <c r="AE570" s="4"/>
      <c r="AG570" s="159"/>
      <c r="AN570" s="4"/>
      <c r="AO570" s="4"/>
      <c r="AP570" s="4"/>
      <c r="AQ570" s="4"/>
      <c r="AR570" s="4"/>
      <c r="AS570" s="4"/>
      <c r="AT570" s="4"/>
      <c r="AU570" s="4"/>
    </row>
    <row r="571" spans="1:47" ht="12.95" customHeight="1">
      <c r="A571" s="166"/>
      <c r="B571" s="166"/>
      <c r="C571" s="166"/>
      <c r="D571" s="166"/>
      <c r="AA571" s="4"/>
      <c r="AB571" s="4"/>
      <c r="AC571" s="4"/>
      <c r="AD571" s="4"/>
      <c r="AE571" s="4"/>
      <c r="AG571" s="159"/>
      <c r="AN571" s="4"/>
      <c r="AO571" s="4"/>
      <c r="AP571" s="4"/>
      <c r="AQ571" s="4"/>
      <c r="AR571" s="4"/>
      <c r="AS571" s="4"/>
      <c r="AT571" s="4"/>
      <c r="AU571" s="4"/>
    </row>
    <row r="572" spans="1:47" ht="12.95" customHeight="1">
      <c r="A572" s="166"/>
      <c r="B572" s="166"/>
      <c r="C572" s="166"/>
      <c r="D572" s="166"/>
      <c r="AA572" s="4"/>
      <c r="AB572" s="4"/>
      <c r="AC572" s="4"/>
      <c r="AD572" s="4"/>
      <c r="AE572" s="4"/>
      <c r="AG572" s="159"/>
      <c r="AN572" s="4"/>
      <c r="AO572" s="4"/>
      <c r="AP572" s="4"/>
      <c r="AQ572" s="4"/>
      <c r="AR572" s="4"/>
      <c r="AS572" s="4"/>
      <c r="AT572" s="4"/>
      <c r="AU572" s="4"/>
    </row>
    <row r="573" spans="1:47" ht="12.95" customHeight="1">
      <c r="A573" s="166"/>
      <c r="B573" s="166"/>
      <c r="C573" s="166"/>
      <c r="D573" s="166"/>
      <c r="AA573" s="4"/>
      <c r="AB573" s="4"/>
      <c r="AC573" s="4"/>
      <c r="AD573" s="4"/>
      <c r="AE573" s="4"/>
      <c r="AG573" s="159"/>
      <c r="AN573" s="4"/>
      <c r="AO573" s="4"/>
      <c r="AP573" s="4"/>
      <c r="AQ573" s="4"/>
      <c r="AR573" s="4"/>
      <c r="AS573" s="4"/>
      <c r="AT573" s="4"/>
      <c r="AU573" s="4"/>
    </row>
    <row r="574" spans="1:47" ht="12.95" customHeight="1">
      <c r="A574" s="166"/>
      <c r="B574" s="166"/>
      <c r="C574" s="166"/>
      <c r="D574" s="166"/>
      <c r="AA574" s="4"/>
      <c r="AB574" s="4"/>
      <c r="AC574" s="4"/>
      <c r="AD574" s="4"/>
      <c r="AE574" s="4"/>
      <c r="AG574" s="159"/>
      <c r="AN574" s="4"/>
      <c r="AO574" s="4"/>
      <c r="AP574" s="4"/>
      <c r="AQ574" s="4"/>
      <c r="AR574" s="4"/>
      <c r="AS574" s="4"/>
      <c r="AT574" s="4"/>
      <c r="AU574" s="4"/>
    </row>
    <row r="575" spans="1:47" ht="12.95" customHeight="1">
      <c r="A575" s="166"/>
      <c r="B575" s="166"/>
      <c r="C575" s="166"/>
      <c r="D575" s="166"/>
      <c r="AA575" s="4"/>
      <c r="AB575" s="4"/>
      <c r="AC575" s="4"/>
      <c r="AD575" s="4"/>
      <c r="AE575" s="4"/>
      <c r="AG575" s="159"/>
      <c r="AN575" s="4"/>
      <c r="AO575" s="4"/>
      <c r="AP575" s="4"/>
      <c r="AQ575" s="4"/>
      <c r="AR575" s="4"/>
      <c r="AS575" s="4"/>
      <c r="AT575" s="4"/>
      <c r="AU575" s="4"/>
    </row>
    <row r="576" spans="1:47" ht="12.95" customHeight="1">
      <c r="A576" s="166"/>
      <c r="B576" s="166"/>
      <c r="C576" s="166"/>
      <c r="D576" s="166"/>
      <c r="AA576" s="4"/>
      <c r="AB576" s="4"/>
      <c r="AC576" s="4"/>
      <c r="AD576" s="4"/>
      <c r="AE576" s="4"/>
      <c r="AG576" s="159"/>
      <c r="AN576" s="4"/>
      <c r="AO576" s="4"/>
      <c r="AP576" s="4"/>
      <c r="AQ576" s="4"/>
      <c r="AR576" s="4"/>
      <c r="AS576" s="4"/>
      <c r="AT576" s="4"/>
      <c r="AU576" s="4"/>
    </row>
    <row r="577" spans="1:48" ht="12.95" customHeight="1">
      <c r="A577" s="166"/>
      <c r="B577" s="166"/>
      <c r="C577" s="166"/>
      <c r="D577" s="166"/>
      <c r="AA577" s="4"/>
      <c r="AB577" s="4"/>
      <c r="AC577" s="4"/>
      <c r="AD577" s="4"/>
      <c r="AE577" s="4"/>
      <c r="AG577" s="159"/>
      <c r="AN577" s="4"/>
      <c r="AO577" s="4"/>
      <c r="AP577" s="4"/>
      <c r="AQ577" s="4"/>
      <c r="AR577" s="4"/>
      <c r="AS577" s="4"/>
      <c r="AT577" s="4"/>
      <c r="AU577" s="4"/>
    </row>
    <row r="578" spans="1:48" ht="12.95" customHeight="1">
      <c r="A578" s="166"/>
      <c r="B578" s="166"/>
      <c r="C578" s="166"/>
      <c r="D578" s="166"/>
      <c r="AA578" s="4"/>
      <c r="AB578" s="4"/>
      <c r="AC578" s="4"/>
      <c r="AD578" s="4"/>
      <c r="AE578" s="4"/>
      <c r="AG578" s="159"/>
      <c r="AN578" s="4"/>
      <c r="AO578" s="4"/>
      <c r="AP578" s="4"/>
      <c r="AQ578" s="4"/>
      <c r="AR578" s="4"/>
      <c r="AS578" s="4"/>
      <c r="AT578" s="4"/>
      <c r="AU578" s="4"/>
    </row>
    <row r="579" spans="1:48" ht="12.95" customHeight="1">
      <c r="A579" s="166"/>
      <c r="B579" s="166"/>
      <c r="C579" s="166"/>
      <c r="D579" s="166"/>
      <c r="AA579" s="4"/>
      <c r="AB579" s="4"/>
      <c r="AC579" s="4"/>
      <c r="AD579" s="4"/>
      <c r="AE579" s="4"/>
      <c r="AG579" s="159"/>
      <c r="AN579" s="4"/>
      <c r="AO579" s="4"/>
      <c r="AP579" s="4"/>
      <c r="AQ579" s="4"/>
      <c r="AR579" s="4"/>
      <c r="AS579" s="4"/>
      <c r="AT579" s="4"/>
      <c r="AU579" s="4"/>
      <c r="AV579" s="4"/>
    </row>
    <row r="580" spans="1:48" ht="12.95" customHeight="1">
      <c r="A580" s="166"/>
      <c r="B580" s="166"/>
      <c r="C580" s="166"/>
      <c r="D580" s="166"/>
      <c r="AA580" s="4"/>
      <c r="AB580" s="4"/>
      <c r="AC580" s="4"/>
      <c r="AD580" s="4"/>
      <c r="AE580" s="4"/>
      <c r="AG580" s="159"/>
      <c r="AN580" s="4"/>
      <c r="AO580" s="4"/>
      <c r="AP580" s="4"/>
      <c r="AQ580" s="4"/>
      <c r="AR580" s="4"/>
      <c r="AS580" s="4"/>
      <c r="AT580" s="4"/>
      <c r="AU580" s="4"/>
    </row>
    <row r="581" spans="1:48" ht="12.95" customHeight="1">
      <c r="A581" s="166"/>
      <c r="B581" s="166"/>
      <c r="C581" s="166"/>
      <c r="D581" s="166"/>
      <c r="AA581" s="4"/>
      <c r="AB581" s="4"/>
      <c r="AC581" s="4"/>
      <c r="AD581" s="4"/>
      <c r="AE581" s="4"/>
      <c r="AG581" s="159"/>
      <c r="AN581" s="4"/>
      <c r="AO581" s="4"/>
      <c r="AP581" s="4"/>
      <c r="AQ581" s="4"/>
      <c r="AR581" s="4"/>
      <c r="AS581" s="4"/>
      <c r="AT581" s="4"/>
      <c r="AU581" s="4"/>
    </row>
    <row r="582" spans="1:48" ht="12.95" customHeight="1">
      <c r="A582" s="166"/>
      <c r="B582" s="166"/>
      <c r="C582" s="166"/>
      <c r="D582" s="166"/>
      <c r="AA582" s="4"/>
      <c r="AB582" s="4"/>
      <c r="AC582" s="4"/>
      <c r="AD582" s="4"/>
      <c r="AE582" s="4"/>
      <c r="AG582" s="159"/>
      <c r="AN582" s="4"/>
      <c r="AO582" s="4"/>
      <c r="AP582" s="4"/>
      <c r="AQ582" s="4"/>
      <c r="AR582" s="4"/>
      <c r="AS582" s="4"/>
      <c r="AT582" s="4"/>
      <c r="AU582" s="4"/>
    </row>
    <row r="583" spans="1:48" ht="12.95" customHeight="1">
      <c r="A583" s="166"/>
      <c r="B583" s="166"/>
      <c r="C583" s="166"/>
      <c r="D583" s="166"/>
      <c r="AA583" s="4"/>
      <c r="AB583" s="4"/>
      <c r="AC583" s="4"/>
      <c r="AD583" s="4"/>
      <c r="AE583" s="4"/>
      <c r="AG583" s="159"/>
      <c r="AN583" s="4"/>
      <c r="AO583" s="4"/>
      <c r="AP583" s="4"/>
      <c r="AQ583" s="4"/>
      <c r="AR583" s="4"/>
      <c r="AS583" s="4"/>
      <c r="AT583" s="4"/>
      <c r="AU583" s="4"/>
    </row>
    <row r="584" spans="1:48" ht="12.95" customHeight="1">
      <c r="A584" s="166"/>
      <c r="B584" s="166"/>
      <c r="C584" s="166"/>
      <c r="D584" s="166"/>
      <c r="AA584" s="4"/>
      <c r="AB584" s="4"/>
      <c r="AC584" s="4"/>
      <c r="AD584" s="4"/>
      <c r="AE584" s="4"/>
      <c r="AG584" s="159"/>
      <c r="AN584" s="4"/>
      <c r="AO584" s="4"/>
      <c r="AP584" s="4"/>
      <c r="AQ584" s="4"/>
      <c r="AR584" s="4"/>
      <c r="AS584" s="4"/>
      <c r="AT584" s="4"/>
      <c r="AU584" s="4"/>
    </row>
    <row r="585" spans="1:48" ht="12.95" customHeight="1">
      <c r="A585" s="166"/>
      <c r="B585" s="166"/>
      <c r="C585" s="166"/>
      <c r="D585" s="166"/>
      <c r="AA585" s="4"/>
      <c r="AB585" s="4"/>
      <c r="AC585" s="4"/>
      <c r="AD585" s="4"/>
      <c r="AE585" s="4"/>
      <c r="AG585" s="159"/>
      <c r="AN585" s="4"/>
      <c r="AO585" s="4"/>
      <c r="AP585" s="4"/>
      <c r="AQ585" s="4"/>
      <c r="AR585" s="4"/>
      <c r="AS585" s="4"/>
      <c r="AT585" s="4"/>
      <c r="AU585" s="4"/>
    </row>
    <row r="586" spans="1:48" ht="12.95" customHeight="1">
      <c r="A586" s="166"/>
      <c r="B586" s="166"/>
      <c r="C586" s="166"/>
      <c r="D586" s="166"/>
      <c r="AA586" s="4"/>
      <c r="AB586" s="4"/>
      <c r="AC586" s="4"/>
      <c r="AD586" s="4"/>
      <c r="AE586" s="4"/>
      <c r="AG586" s="159"/>
      <c r="AN586" s="4"/>
      <c r="AO586" s="4"/>
      <c r="AP586" s="4"/>
      <c r="AQ586" s="4"/>
      <c r="AR586" s="4"/>
      <c r="AS586" s="4"/>
      <c r="AT586" s="4"/>
      <c r="AU586" s="4"/>
    </row>
    <row r="587" spans="1:48" ht="12.95" customHeight="1">
      <c r="A587" s="166"/>
      <c r="B587" s="166"/>
      <c r="C587" s="166"/>
      <c r="D587" s="166"/>
      <c r="AA587" s="4"/>
      <c r="AB587" s="4"/>
      <c r="AC587" s="4"/>
      <c r="AD587" s="4"/>
      <c r="AE587" s="4"/>
      <c r="AG587" s="159"/>
      <c r="AN587" s="4"/>
      <c r="AO587" s="4"/>
      <c r="AP587" s="4"/>
      <c r="AQ587" s="4"/>
      <c r="AR587" s="4"/>
      <c r="AS587" s="4"/>
      <c r="AT587" s="4"/>
      <c r="AU587" s="4"/>
    </row>
    <row r="588" spans="1:48" ht="12.95" customHeight="1">
      <c r="A588" s="166"/>
      <c r="B588" s="166"/>
      <c r="C588" s="166"/>
      <c r="D588" s="166"/>
      <c r="AA588" s="4"/>
      <c r="AB588" s="4"/>
      <c r="AC588" s="4"/>
      <c r="AD588" s="4"/>
      <c r="AE588" s="4"/>
      <c r="AG588" s="159"/>
      <c r="AN588" s="4"/>
      <c r="AO588" s="4"/>
      <c r="AP588" s="4"/>
      <c r="AQ588" s="4"/>
      <c r="AR588" s="4"/>
      <c r="AS588" s="4"/>
      <c r="AT588" s="4"/>
      <c r="AU588" s="4"/>
    </row>
    <row r="589" spans="1:48" ht="12.95" customHeight="1">
      <c r="A589" s="166"/>
      <c r="B589" s="166"/>
      <c r="C589" s="166"/>
      <c r="D589" s="166"/>
      <c r="AA589" s="4"/>
      <c r="AB589" s="4"/>
      <c r="AC589" s="4"/>
      <c r="AD589" s="4"/>
      <c r="AE589" s="4"/>
      <c r="AG589" s="159"/>
      <c r="AN589" s="4"/>
      <c r="AO589" s="4"/>
      <c r="AP589" s="4"/>
      <c r="AQ589" s="4"/>
      <c r="AR589" s="4"/>
      <c r="AS589" s="4"/>
      <c r="AT589" s="4"/>
      <c r="AU589" s="4"/>
    </row>
    <row r="590" spans="1:48" ht="12.95" customHeight="1">
      <c r="A590" s="166"/>
      <c r="B590" s="166"/>
      <c r="C590" s="166"/>
      <c r="D590" s="166"/>
      <c r="AA590" s="4"/>
      <c r="AB590" s="4"/>
      <c r="AC590" s="4"/>
      <c r="AD590" s="4"/>
      <c r="AE590" s="4"/>
      <c r="AG590" s="159"/>
      <c r="AN590" s="4"/>
      <c r="AO590" s="4"/>
      <c r="AP590" s="4"/>
      <c r="AQ590" s="4"/>
      <c r="AR590" s="4"/>
      <c r="AS590" s="4"/>
      <c r="AT590" s="4"/>
      <c r="AU590" s="4"/>
    </row>
    <row r="591" spans="1:48" ht="12.95" customHeight="1">
      <c r="A591" s="166"/>
      <c r="B591" s="166"/>
      <c r="C591" s="166"/>
      <c r="D591" s="166"/>
      <c r="AA591" s="4"/>
      <c r="AB591" s="4"/>
      <c r="AC591" s="4"/>
      <c r="AD591" s="4"/>
      <c r="AE591" s="4"/>
      <c r="AG591" s="159"/>
      <c r="AN591" s="4"/>
      <c r="AO591" s="4"/>
      <c r="AP591" s="4"/>
      <c r="AQ591" s="4"/>
      <c r="AR591" s="4"/>
      <c r="AS591" s="4"/>
      <c r="AT591" s="4"/>
      <c r="AU591" s="4"/>
      <c r="AV591" s="4"/>
    </row>
    <row r="592" spans="1:48" ht="12.95" customHeight="1">
      <c r="A592" s="166"/>
      <c r="B592" s="166"/>
      <c r="C592" s="166"/>
      <c r="D592" s="166"/>
      <c r="AA592" s="4"/>
      <c r="AB592" s="4"/>
      <c r="AC592" s="4"/>
      <c r="AD592" s="4"/>
      <c r="AE592" s="4"/>
      <c r="AG592" s="159"/>
      <c r="AN592" s="4"/>
      <c r="AO592" s="4"/>
      <c r="AP592" s="4"/>
      <c r="AQ592" s="4"/>
      <c r="AR592" s="4"/>
      <c r="AS592" s="4"/>
      <c r="AT592" s="4"/>
      <c r="AU592" s="4"/>
      <c r="AV592" s="4"/>
    </row>
    <row r="593" spans="1:64" ht="12.95" customHeight="1">
      <c r="A593" s="166"/>
      <c r="B593" s="166"/>
      <c r="C593" s="166"/>
      <c r="D593" s="166"/>
      <c r="AA593" s="4"/>
      <c r="AB593" s="4"/>
      <c r="AC593" s="4"/>
      <c r="AD593" s="4"/>
      <c r="AE593" s="4"/>
      <c r="AG593" s="159"/>
      <c r="AN593" s="4"/>
      <c r="AO593" s="4"/>
      <c r="AP593" s="4"/>
      <c r="AQ593" s="4"/>
      <c r="AR593" s="4"/>
      <c r="AS593" s="4"/>
      <c r="AT593" s="4"/>
      <c r="AU593" s="4"/>
      <c r="AV593" s="4"/>
      <c r="AX593" s="4"/>
    </row>
    <row r="594" spans="1:64" ht="12.95" customHeight="1">
      <c r="A594" s="166"/>
      <c r="B594" s="166"/>
      <c r="C594" s="166"/>
      <c r="D594" s="166"/>
      <c r="AA594" s="4"/>
      <c r="AB594" s="4"/>
      <c r="AC594" s="4"/>
      <c r="AD594" s="4"/>
      <c r="AE594" s="4"/>
      <c r="AG594" s="159"/>
      <c r="AN594" s="4"/>
      <c r="AO594" s="4"/>
      <c r="AP594" s="4"/>
      <c r="AQ594" s="4"/>
      <c r="AR594" s="4"/>
      <c r="AS594" s="4"/>
      <c r="AT594" s="4"/>
      <c r="AU594" s="4"/>
      <c r="AV594" s="4"/>
    </row>
    <row r="595" spans="1:64" ht="12.95" customHeight="1">
      <c r="A595" s="166"/>
      <c r="B595" s="166"/>
      <c r="C595" s="166"/>
      <c r="D595" s="166"/>
      <c r="AA595" s="4"/>
      <c r="AB595" s="4"/>
      <c r="AC595" s="4"/>
      <c r="AD595" s="4"/>
      <c r="AE595" s="4"/>
      <c r="AG595" s="159"/>
      <c r="AN595" s="4"/>
      <c r="AO595" s="4"/>
      <c r="AP595" s="4"/>
      <c r="AQ595" s="4"/>
      <c r="AR595" s="4"/>
      <c r="AS595" s="4"/>
      <c r="AT595" s="4"/>
      <c r="AU595" s="4"/>
    </row>
    <row r="596" spans="1:64" ht="12.95" customHeight="1">
      <c r="A596" s="166"/>
      <c r="B596" s="166"/>
      <c r="C596" s="166"/>
      <c r="D596" s="166"/>
      <c r="AA596" s="4"/>
      <c r="AB596" s="4"/>
      <c r="AC596" s="4"/>
      <c r="AD596" s="4"/>
      <c r="AE596" s="4"/>
      <c r="AG596" s="159"/>
      <c r="AN596" s="4"/>
      <c r="AO596" s="4"/>
      <c r="AP596" s="4"/>
      <c r="AQ596" s="4"/>
      <c r="AR596" s="4"/>
      <c r="AS596" s="4"/>
      <c r="AT596" s="4"/>
      <c r="AU596" s="4"/>
    </row>
    <row r="597" spans="1:64" ht="12.95" customHeight="1">
      <c r="A597" s="166"/>
      <c r="B597" s="166"/>
      <c r="C597" s="166"/>
      <c r="D597" s="166"/>
      <c r="AA597" s="4"/>
      <c r="AB597" s="4"/>
      <c r="AC597" s="4"/>
      <c r="AD597" s="4"/>
      <c r="AE597" s="4"/>
      <c r="AG597" s="159"/>
      <c r="AN597" s="4"/>
      <c r="AO597" s="4"/>
      <c r="AP597" s="4"/>
      <c r="AQ597" s="4"/>
      <c r="AR597" s="4"/>
      <c r="AS597" s="4"/>
      <c r="AT597" s="4"/>
      <c r="AU597" s="4"/>
    </row>
    <row r="598" spans="1:64" ht="12.95" customHeight="1">
      <c r="A598" s="166"/>
      <c r="B598" s="166"/>
      <c r="C598" s="166"/>
      <c r="D598" s="166"/>
      <c r="AA598" s="4"/>
      <c r="AB598" s="4"/>
      <c r="AC598" s="4"/>
      <c r="AD598" s="4"/>
      <c r="AE598" s="4"/>
      <c r="AG598" s="159"/>
      <c r="AN598" s="4"/>
      <c r="AO598" s="4"/>
      <c r="AP598" s="4"/>
      <c r="AQ598" s="4"/>
      <c r="AR598" s="4"/>
      <c r="AS598" s="4"/>
      <c r="AT598" s="4"/>
      <c r="AU598" s="4"/>
    </row>
    <row r="599" spans="1:64" ht="12.95" customHeight="1">
      <c r="A599" s="166"/>
      <c r="B599" s="166"/>
      <c r="C599" s="166"/>
      <c r="D599" s="166"/>
      <c r="AA599" s="4"/>
      <c r="AB599" s="4"/>
      <c r="AC599" s="4"/>
      <c r="AD599" s="4"/>
      <c r="AE599" s="4"/>
      <c r="AG599" s="159"/>
      <c r="AN599" s="4"/>
      <c r="AO599" s="4"/>
      <c r="AP599" s="4"/>
      <c r="AQ599" s="4"/>
      <c r="AR599" s="4"/>
      <c r="AS599" s="4"/>
      <c r="AT599" s="4"/>
      <c r="AU599" s="4"/>
    </row>
    <row r="600" spans="1:64" ht="12.95" customHeight="1">
      <c r="A600" s="166"/>
      <c r="B600" s="166"/>
      <c r="C600" s="166"/>
      <c r="D600" s="166"/>
      <c r="AA600" s="4"/>
      <c r="AB600" s="4"/>
      <c r="AC600" s="4"/>
      <c r="AD600" s="4"/>
      <c r="AE600" s="4"/>
      <c r="AG600" s="159"/>
      <c r="AN600" s="4"/>
      <c r="AO600" s="4"/>
      <c r="AP600" s="4"/>
      <c r="AQ600" s="4"/>
      <c r="AR600" s="4"/>
      <c r="AS600" s="4"/>
      <c r="AT600" s="4"/>
      <c r="AU600" s="4"/>
    </row>
    <row r="601" spans="1:64" ht="12.95" customHeight="1">
      <c r="A601" s="166"/>
      <c r="B601" s="166"/>
      <c r="C601" s="166"/>
      <c r="D601" s="166"/>
      <c r="AA601" s="4"/>
      <c r="AB601" s="4"/>
      <c r="AC601" s="4"/>
      <c r="AD601" s="4"/>
      <c r="AE601" s="4"/>
      <c r="AG601" s="159"/>
      <c r="AN601" s="4"/>
      <c r="AO601" s="4"/>
      <c r="AP601" s="4"/>
      <c r="AQ601" s="4"/>
      <c r="AR601" s="4"/>
      <c r="AS601" s="4"/>
      <c r="AT601" s="4"/>
      <c r="AU601" s="4"/>
    </row>
    <row r="602" spans="1:64" ht="12.95" customHeight="1">
      <c r="A602" s="166"/>
      <c r="B602" s="166"/>
      <c r="C602" s="166"/>
      <c r="D602" s="166"/>
      <c r="AA602" s="4"/>
      <c r="AB602" s="4"/>
      <c r="AC602" s="4"/>
      <c r="AD602" s="4"/>
      <c r="AE602" s="4"/>
      <c r="AG602" s="159"/>
      <c r="AN602" s="4"/>
      <c r="AO602" s="4"/>
      <c r="AP602" s="4"/>
      <c r="AQ602" s="4"/>
      <c r="AR602" s="4"/>
      <c r="AS602" s="4"/>
      <c r="AT602" s="4"/>
      <c r="AU602" s="4"/>
    </row>
    <row r="603" spans="1:64" ht="12.95" customHeight="1">
      <c r="A603" s="166"/>
      <c r="B603" s="166"/>
      <c r="C603" s="166"/>
      <c r="D603" s="166"/>
      <c r="AA603" s="4"/>
      <c r="AB603" s="4"/>
      <c r="AC603" s="4"/>
      <c r="AD603" s="4"/>
      <c r="AE603" s="4"/>
      <c r="AG603" s="159"/>
      <c r="AN603" s="4"/>
      <c r="AO603" s="4"/>
      <c r="AP603" s="4"/>
      <c r="AQ603" s="4"/>
      <c r="AR603" s="4"/>
      <c r="AS603" s="4"/>
      <c r="AT603" s="4"/>
      <c r="AU603" s="4"/>
    </row>
    <row r="604" spans="1:64" ht="12.95" customHeight="1">
      <c r="A604" s="166"/>
      <c r="B604" s="166"/>
      <c r="C604" s="166"/>
      <c r="D604" s="166"/>
      <c r="AA604" s="4"/>
      <c r="AB604" s="4"/>
      <c r="AC604" s="4"/>
      <c r="AD604" s="4"/>
      <c r="AE604" s="4"/>
      <c r="AG604" s="159"/>
      <c r="AN604" s="4"/>
      <c r="AO604" s="4"/>
      <c r="AP604" s="4"/>
      <c r="AQ604" s="4"/>
      <c r="AR604" s="4"/>
      <c r="AS604" s="4"/>
      <c r="AT604" s="4"/>
      <c r="AU604" s="4"/>
    </row>
    <row r="605" spans="1:64" ht="12.95" customHeight="1">
      <c r="A605" s="166"/>
      <c r="B605" s="166"/>
      <c r="C605" s="166"/>
      <c r="D605" s="166"/>
      <c r="AA605" s="4"/>
      <c r="AB605" s="4"/>
      <c r="AC605" s="4"/>
      <c r="AD605" s="4"/>
      <c r="AE605" s="4"/>
      <c r="AG605" s="159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2.95" customHeight="1">
      <c r="A606" s="166"/>
      <c r="B606" s="166"/>
      <c r="C606" s="166"/>
      <c r="D606" s="166"/>
      <c r="AA606" s="4"/>
      <c r="AB606" s="4"/>
      <c r="AC606" s="4"/>
      <c r="AD606" s="4"/>
      <c r="AE606" s="4"/>
      <c r="AG606" s="159"/>
      <c r="AN606" s="4"/>
      <c r="AO606" s="4"/>
      <c r="AP606" s="4"/>
      <c r="AQ606" s="4"/>
      <c r="AR606" s="4"/>
      <c r="AS606" s="4"/>
      <c r="AT606" s="4"/>
      <c r="AU606" s="4"/>
    </row>
    <row r="607" spans="1:64" ht="12.95" customHeight="1">
      <c r="A607" s="166"/>
      <c r="B607" s="166"/>
      <c r="C607" s="166"/>
      <c r="D607" s="166"/>
      <c r="AA607" s="4"/>
      <c r="AB607" s="4"/>
      <c r="AC607" s="4"/>
      <c r="AD607" s="4"/>
      <c r="AE607" s="4"/>
      <c r="AG607" s="159"/>
      <c r="AN607" s="4"/>
      <c r="AO607" s="4"/>
      <c r="AP607" s="4"/>
      <c r="AQ607" s="4"/>
      <c r="AR607" s="4"/>
      <c r="AS607" s="4"/>
      <c r="AT607" s="4"/>
      <c r="AU607" s="4"/>
    </row>
    <row r="608" spans="1:64" ht="12.95" customHeight="1">
      <c r="A608" s="166"/>
      <c r="B608" s="166"/>
      <c r="C608" s="166"/>
      <c r="D608" s="166"/>
      <c r="AA608" s="4"/>
      <c r="AB608" s="4"/>
      <c r="AC608" s="4"/>
      <c r="AD608" s="4"/>
      <c r="AE608" s="4"/>
      <c r="AG608" s="159"/>
      <c r="AN608" s="4"/>
      <c r="AO608" s="4"/>
      <c r="AP608" s="4"/>
      <c r="AQ608" s="4"/>
      <c r="AR608" s="4"/>
      <c r="AS608" s="4"/>
      <c r="AT608" s="4"/>
      <c r="AU608" s="4"/>
    </row>
    <row r="609" spans="1:64" ht="12.95" customHeight="1">
      <c r="A609" s="166"/>
      <c r="B609" s="166"/>
      <c r="C609" s="166"/>
      <c r="D609" s="166"/>
      <c r="AA609" s="4"/>
      <c r="AB609" s="4"/>
      <c r="AC609" s="4"/>
      <c r="AD609" s="4"/>
      <c r="AE609" s="4"/>
      <c r="AG609" s="159"/>
      <c r="AN609" s="4"/>
      <c r="AO609" s="4"/>
      <c r="AP609" s="4"/>
      <c r="AQ609" s="4"/>
      <c r="AR609" s="4"/>
      <c r="AS609" s="4"/>
      <c r="AT609" s="4"/>
      <c r="AU609" s="4"/>
    </row>
    <row r="610" spans="1:64" ht="12.95" customHeight="1">
      <c r="A610" s="166"/>
      <c r="B610" s="166"/>
      <c r="C610" s="166"/>
      <c r="D610" s="166"/>
      <c r="AA610" s="4"/>
      <c r="AB610" s="4"/>
      <c r="AC610" s="4"/>
      <c r="AD610" s="4"/>
      <c r="AE610" s="4"/>
      <c r="AG610" s="159"/>
      <c r="AN610" s="4"/>
      <c r="AO610" s="4"/>
      <c r="AP610" s="4"/>
      <c r="AQ610" s="4"/>
      <c r="AR610" s="4"/>
      <c r="AS610" s="4"/>
      <c r="AT610" s="4"/>
      <c r="AU610" s="4"/>
    </row>
    <row r="611" spans="1:64" ht="12.95" customHeight="1">
      <c r="A611" s="166"/>
      <c r="B611" s="166"/>
      <c r="C611" s="166"/>
      <c r="D611" s="166"/>
      <c r="AA611" s="4"/>
      <c r="AB611" s="4"/>
      <c r="AC611" s="4"/>
      <c r="AD611" s="4"/>
      <c r="AE611" s="4"/>
      <c r="AG611" s="159"/>
      <c r="AN611" s="4"/>
      <c r="AO611" s="4"/>
      <c r="AP611" s="4"/>
      <c r="AQ611" s="4"/>
      <c r="AR611" s="4"/>
      <c r="AS611" s="4"/>
      <c r="AT611" s="4"/>
      <c r="AU611" s="4"/>
    </row>
    <row r="612" spans="1:64" ht="12.95" customHeight="1">
      <c r="A612" s="166"/>
      <c r="B612" s="166"/>
      <c r="C612" s="166"/>
      <c r="D612" s="166"/>
      <c r="AA612" s="4"/>
      <c r="AB612" s="4"/>
      <c r="AC612" s="4"/>
      <c r="AD612" s="4"/>
      <c r="AE612" s="4"/>
      <c r="AG612" s="159"/>
      <c r="AN612" s="4"/>
      <c r="AO612" s="4"/>
      <c r="AP612" s="4"/>
      <c r="AQ612" s="4"/>
      <c r="AR612" s="4"/>
      <c r="AS612" s="4"/>
      <c r="AT612" s="4"/>
      <c r="AU612" s="4"/>
    </row>
    <row r="613" spans="1:64" ht="12.95" customHeight="1">
      <c r="A613" s="166"/>
      <c r="B613" s="166"/>
      <c r="C613" s="166"/>
      <c r="D613" s="166"/>
      <c r="AA613" s="4"/>
      <c r="AB613" s="4"/>
      <c r="AC613" s="4"/>
      <c r="AD613" s="4"/>
      <c r="AE613" s="4"/>
      <c r="AG613" s="159"/>
      <c r="AN613" s="4"/>
      <c r="AO613" s="4"/>
      <c r="AP613" s="4"/>
      <c r="AQ613" s="4"/>
      <c r="AR613" s="4"/>
      <c r="AS613" s="4"/>
      <c r="AT613" s="4"/>
      <c r="AU613" s="4"/>
    </row>
    <row r="614" spans="1:64" ht="12.95" customHeight="1">
      <c r="A614" s="166"/>
      <c r="B614" s="166"/>
      <c r="C614" s="166"/>
      <c r="D614" s="166"/>
      <c r="AA614" s="4"/>
      <c r="AB614" s="4"/>
      <c r="AC614" s="4"/>
      <c r="AD614" s="4"/>
      <c r="AE614" s="4"/>
      <c r="AG614" s="159"/>
      <c r="AN614" s="4"/>
      <c r="AO614" s="4"/>
      <c r="AP614" s="4"/>
      <c r="AQ614" s="4"/>
      <c r="AR614" s="4"/>
      <c r="AS614" s="4"/>
      <c r="AT614" s="4"/>
      <c r="AU614" s="4"/>
      <c r="AV614" s="4"/>
    </row>
    <row r="615" spans="1:64" ht="12.95" customHeight="1">
      <c r="A615" s="166"/>
      <c r="B615" s="166"/>
      <c r="C615" s="166"/>
      <c r="D615" s="166"/>
      <c r="AA615" s="4"/>
      <c r="AB615" s="4"/>
      <c r="AC615" s="4"/>
      <c r="AD615" s="4"/>
      <c r="AE615" s="4"/>
      <c r="AG615" s="159"/>
      <c r="AN615" s="4"/>
      <c r="AO615" s="4"/>
      <c r="AP615" s="4"/>
      <c r="AQ615" s="4"/>
      <c r="AR615" s="4"/>
      <c r="AS615" s="4"/>
      <c r="AT615" s="4"/>
      <c r="AU615" s="4"/>
    </row>
    <row r="616" spans="1:64" ht="12.95" customHeight="1">
      <c r="A616" s="166"/>
      <c r="B616" s="166"/>
      <c r="C616" s="166"/>
      <c r="D616" s="166"/>
      <c r="AA616" s="4"/>
      <c r="AB616" s="4"/>
      <c r="AC616" s="4"/>
      <c r="AD616" s="4"/>
      <c r="AE616" s="4"/>
      <c r="AG616" s="159"/>
      <c r="AN616" s="4"/>
      <c r="AO616" s="4"/>
      <c r="AP616" s="4"/>
      <c r="AQ616" s="4"/>
      <c r="AR616" s="4"/>
      <c r="AS616" s="4"/>
      <c r="AT616" s="4"/>
      <c r="AU616" s="4"/>
    </row>
    <row r="617" spans="1:64" ht="12.95" customHeight="1">
      <c r="A617" s="166"/>
      <c r="B617" s="166"/>
      <c r="C617" s="166"/>
      <c r="D617" s="166"/>
      <c r="AA617" s="4"/>
      <c r="AB617" s="4"/>
      <c r="AC617" s="4"/>
      <c r="AD617" s="4"/>
      <c r="AE617" s="4"/>
      <c r="AG617" s="159"/>
      <c r="AN617" s="4"/>
      <c r="AO617" s="4"/>
      <c r="AP617" s="4"/>
      <c r="AQ617" s="4"/>
      <c r="AR617" s="4"/>
      <c r="AS617" s="4"/>
      <c r="AT617" s="4"/>
      <c r="AU617" s="4"/>
    </row>
    <row r="618" spans="1:64" ht="12.95" customHeight="1">
      <c r="A618" s="166"/>
      <c r="B618" s="166"/>
      <c r="C618" s="166"/>
      <c r="D618" s="166"/>
      <c r="AA618" s="4"/>
      <c r="AB618" s="4"/>
      <c r="AC618" s="4"/>
      <c r="AD618" s="4"/>
      <c r="AE618" s="4"/>
      <c r="AG618" s="159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2.95" customHeight="1">
      <c r="A619" s="166"/>
      <c r="B619" s="166"/>
      <c r="C619" s="166"/>
      <c r="D619" s="166"/>
      <c r="AA619" s="4"/>
      <c r="AB619" s="4"/>
      <c r="AC619" s="4"/>
      <c r="AD619" s="4"/>
      <c r="AE619" s="4"/>
      <c r="AG619" s="159"/>
      <c r="AN619" s="4"/>
      <c r="AO619" s="4"/>
      <c r="AP619" s="4"/>
      <c r="AQ619" s="4"/>
      <c r="AR619" s="4"/>
      <c r="AS619" s="4"/>
      <c r="AT619" s="4"/>
      <c r="AU619" s="4"/>
    </row>
    <row r="620" spans="1:64" ht="12.95" customHeight="1">
      <c r="A620" s="166"/>
      <c r="B620" s="166"/>
      <c r="C620" s="166"/>
      <c r="D620" s="166"/>
      <c r="AA620" s="4"/>
      <c r="AB620" s="4"/>
      <c r="AC620" s="4"/>
      <c r="AD620" s="4"/>
      <c r="AE620" s="4"/>
      <c r="AG620" s="159"/>
      <c r="AN620" s="4"/>
      <c r="AO620" s="4"/>
      <c r="AP620" s="4"/>
      <c r="AQ620" s="4"/>
      <c r="AR620" s="4"/>
      <c r="AS620" s="4"/>
      <c r="AT620" s="4"/>
      <c r="AU620" s="4"/>
    </row>
    <row r="621" spans="1:64" ht="12.95" customHeight="1">
      <c r="A621" s="166"/>
      <c r="B621" s="166"/>
      <c r="C621" s="166"/>
      <c r="D621" s="166"/>
      <c r="AA621" s="4"/>
      <c r="AB621" s="4"/>
      <c r="AC621" s="4"/>
      <c r="AD621" s="4"/>
      <c r="AE621" s="4"/>
      <c r="AG621" s="159"/>
      <c r="AN621" s="4"/>
      <c r="AO621" s="4"/>
      <c r="AP621" s="4"/>
      <c r="AQ621" s="4"/>
      <c r="AR621" s="4"/>
      <c r="AS621" s="4"/>
      <c r="AT621" s="4"/>
      <c r="AU621" s="4"/>
    </row>
    <row r="622" spans="1:64" ht="12.95" customHeight="1">
      <c r="A622" s="166"/>
      <c r="B622" s="166"/>
      <c r="C622" s="166"/>
      <c r="D622" s="166"/>
      <c r="AA622" s="4"/>
      <c r="AB622" s="4"/>
      <c r="AC622" s="4"/>
      <c r="AD622" s="4"/>
      <c r="AE622" s="4"/>
      <c r="AG622" s="159"/>
      <c r="AN622" s="4"/>
      <c r="AO622" s="4"/>
      <c r="AP622" s="4"/>
      <c r="AQ622" s="4"/>
      <c r="AR622" s="4"/>
      <c r="AS622" s="4"/>
      <c r="AT622" s="4"/>
      <c r="AU622" s="4"/>
    </row>
    <row r="623" spans="1:64" ht="12.95" customHeight="1">
      <c r="A623" s="166"/>
      <c r="B623" s="166"/>
      <c r="C623" s="166"/>
      <c r="D623" s="166"/>
      <c r="AA623" s="4"/>
      <c r="AB623" s="4"/>
      <c r="AC623" s="4"/>
      <c r="AD623" s="4"/>
      <c r="AE623" s="4"/>
      <c r="AG623" s="159"/>
      <c r="AN623" s="4"/>
      <c r="AO623" s="4"/>
      <c r="AP623" s="4"/>
      <c r="AQ623" s="4"/>
      <c r="AR623" s="4"/>
      <c r="AS623" s="4"/>
      <c r="AT623" s="4"/>
      <c r="AU623" s="4"/>
    </row>
    <row r="624" spans="1:64" ht="12.95" customHeight="1">
      <c r="A624" s="166"/>
      <c r="B624" s="166"/>
      <c r="C624" s="166"/>
      <c r="D624" s="166"/>
      <c r="AA624" s="4"/>
      <c r="AB624" s="4"/>
      <c r="AC624" s="4"/>
      <c r="AD624" s="4"/>
      <c r="AE624" s="4"/>
      <c r="AG624" s="159"/>
      <c r="AN624" s="4"/>
      <c r="AO624" s="4"/>
      <c r="AP624" s="4"/>
      <c r="AQ624" s="4"/>
      <c r="AR624" s="4"/>
      <c r="AS624" s="4"/>
      <c r="AT624" s="4"/>
      <c r="AU624" s="4"/>
    </row>
    <row r="625" spans="1:64" ht="12.95" customHeight="1">
      <c r="A625" s="166"/>
      <c r="B625" s="166"/>
      <c r="C625" s="166"/>
      <c r="D625" s="166"/>
      <c r="AA625" s="4"/>
      <c r="AB625" s="4"/>
      <c r="AC625" s="4"/>
      <c r="AD625" s="4"/>
      <c r="AE625" s="4"/>
      <c r="AG625" s="159"/>
      <c r="AN625" s="4"/>
      <c r="AO625" s="4"/>
      <c r="AP625" s="4"/>
      <c r="AQ625" s="4"/>
      <c r="AR625" s="4"/>
      <c r="AS625" s="4"/>
      <c r="AT625" s="4"/>
      <c r="AU625" s="4"/>
    </row>
    <row r="626" spans="1:64" ht="12.95" customHeight="1">
      <c r="A626" s="166"/>
      <c r="B626" s="166"/>
      <c r="C626" s="166"/>
      <c r="D626" s="166"/>
      <c r="AA626" s="4"/>
      <c r="AB626" s="4"/>
      <c r="AC626" s="4"/>
      <c r="AD626" s="4"/>
      <c r="AE626" s="4"/>
      <c r="AG626" s="159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2.95" customHeight="1">
      <c r="A627" s="166"/>
      <c r="B627" s="166"/>
      <c r="C627" s="166"/>
      <c r="D627" s="166"/>
      <c r="AA627" s="4"/>
      <c r="AB627" s="4"/>
      <c r="AC627" s="4"/>
      <c r="AD627" s="4"/>
      <c r="AE627" s="4"/>
      <c r="AG627" s="159"/>
      <c r="AN627" s="4"/>
      <c r="AO627" s="4"/>
      <c r="AP627" s="4"/>
      <c r="AQ627" s="4"/>
      <c r="AR627" s="4"/>
      <c r="AS627" s="4"/>
      <c r="AT627" s="4"/>
      <c r="AU627" s="4"/>
    </row>
    <row r="628" spans="1:64" ht="12.95" customHeight="1">
      <c r="A628" s="166"/>
      <c r="B628" s="166"/>
      <c r="C628" s="166"/>
      <c r="D628" s="166"/>
      <c r="AA628" s="4"/>
      <c r="AB628" s="4"/>
      <c r="AC628" s="4"/>
      <c r="AD628" s="4"/>
      <c r="AE628" s="4"/>
      <c r="AG628" s="159"/>
      <c r="AN628" s="4"/>
      <c r="AO628" s="4"/>
      <c r="AP628" s="4"/>
      <c r="AQ628" s="4"/>
      <c r="AR628" s="4"/>
      <c r="AS628" s="4"/>
      <c r="AT628" s="4"/>
      <c r="AU628" s="4"/>
    </row>
    <row r="629" spans="1:64" ht="12.95" customHeight="1">
      <c r="A629" s="166"/>
      <c r="B629" s="166"/>
      <c r="C629" s="166"/>
      <c r="D629" s="166"/>
      <c r="AA629" s="4"/>
      <c r="AB629" s="4"/>
      <c r="AC629" s="4"/>
      <c r="AD629" s="4"/>
      <c r="AE629" s="4"/>
      <c r="AG629" s="159"/>
      <c r="AN629" s="4"/>
      <c r="AO629" s="4"/>
      <c r="AP629" s="4"/>
      <c r="AQ629" s="4"/>
      <c r="AR629" s="4"/>
      <c r="AS629" s="4"/>
      <c r="AT629" s="4"/>
      <c r="AU629" s="4"/>
    </row>
    <row r="630" spans="1:64" ht="12.95" customHeight="1">
      <c r="A630" s="166"/>
      <c r="B630" s="166"/>
      <c r="C630" s="166"/>
      <c r="D630" s="166"/>
      <c r="AA630" s="4"/>
      <c r="AB630" s="4"/>
      <c r="AC630" s="4"/>
      <c r="AD630" s="4"/>
      <c r="AE630" s="4"/>
      <c r="AG630" s="159"/>
      <c r="AN630" s="4"/>
      <c r="AO630" s="4"/>
      <c r="AP630" s="4"/>
      <c r="AQ630" s="4"/>
      <c r="AR630" s="4"/>
      <c r="AS630" s="4"/>
      <c r="AT630" s="4"/>
      <c r="AU630" s="4"/>
    </row>
    <row r="631" spans="1:64" ht="12.95" customHeight="1">
      <c r="A631" s="166"/>
      <c r="B631" s="166"/>
      <c r="C631" s="166"/>
      <c r="D631" s="166"/>
      <c r="AA631" s="4"/>
      <c r="AB631" s="4"/>
      <c r="AC631" s="4"/>
      <c r="AD631" s="4"/>
      <c r="AE631" s="4"/>
      <c r="AG631" s="159"/>
      <c r="AN631" s="4"/>
      <c r="AO631" s="4"/>
      <c r="AP631" s="4"/>
      <c r="AQ631" s="4"/>
      <c r="AR631" s="4"/>
      <c r="AS631" s="4"/>
      <c r="AT631" s="4"/>
      <c r="AU631" s="4"/>
    </row>
    <row r="632" spans="1:64" ht="12.95" customHeight="1">
      <c r="A632" s="166"/>
      <c r="B632" s="166"/>
      <c r="C632" s="166"/>
      <c r="D632" s="166"/>
      <c r="AA632" s="4"/>
      <c r="AB632" s="4"/>
      <c r="AC632" s="4"/>
      <c r="AD632" s="4"/>
      <c r="AE632" s="4"/>
      <c r="AG632" s="159"/>
      <c r="AN632" s="4"/>
      <c r="AO632" s="4"/>
      <c r="AP632" s="4"/>
      <c r="AQ632" s="4"/>
      <c r="AR632" s="4"/>
      <c r="AS632" s="4"/>
      <c r="AT632" s="4"/>
      <c r="AU632" s="4"/>
    </row>
    <row r="633" spans="1:64" ht="12.95" customHeight="1">
      <c r="A633" s="166"/>
      <c r="B633" s="166"/>
      <c r="C633" s="166"/>
      <c r="D633" s="166"/>
      <c r="AA633" s="4"/>
      <c r="AB633" s="4"/>
      <c r="AC633" s="4"/>
      <c r="AD633" s="4"/>
      <c r="AE633" s="4"/>
      <c r="AG633" s="159"/>
      <c r="AN633" s="4"/>
      <c r="AO633" s="4"/>
      <c r="AP633" s="4"/>
      <c r="AQ633" s="4"/>
      <c r="AR633" s="4"/>
      <c r="AS633" s="4"/>
      <c r="AT633" s="4"/>
      <c r="AU633" s="4"/>
    </row>
    <row r="634" spans="1:64" ht="12.95" customHeight="1">
      <c r="A634" s="166"/>
      <c r="B634" s="166"/>
      <c r="C634" s="166"/>
      <c r="D634" s="166"/>
      <c r="AA634" s="4"/>
      <c r="AB634" s="4"/>
      <c r="AC634" s="4"/>
      <c r="AD634" s="4"/>
      <c r="AE634" s="4"/>
      <c r="AG634" s="159"/>
      <c r="AN634" s="4"/>
      <c r="AO634" s="4"/>
      <c r="AP634" s="4"/>
      <c r="AQ634" s="4"/>
      <c r="AR634" s="4"/>
      <c r="AS634" s="4"/>
      <c r="AT634" s="4"/>
      <c r="AU634" s="4"/>
    </row>
    <row r="635" spans="1:64" ht="12.95" customHeight="1">
      <c r="A635" s="166"/>
      <c r="B635" s="166"/>
      <c r="C635" s="166"/>
      <c r="D635" s="166"/>
      <c r="AA635" s="4"/>
      <c r="AB635" s="4"/>
      <c r="AC635" s="4"/>
      <c r="AD635" s="4"/>
      <c r="AE635" s="4"/>
      <c r="AG635" s="159"/>
      <c r="AN635" s="4"/>
      <c r="AO635" s="4"/>
      <c r="AP635" s="4"/>
      <c r="AQ635" s="4"/>
      <c r="AR635" s="4"/>
      <c r="AS635" s="4"/>
      <c r="AT635" s="4"/>
      <c r="AU635" s="4"/>
    </row>
    <row r="636" spans="1:64" ht="12.95" customHeight="1">
      <c r="A636" s="166"/>
      <c r="B636" s="166"/>
      <c r="C636" s="166"/>
      <c r="D636" s="166"/>
      <c r="AA636" s="4"/>
      <c r="AB636" s="4"/>
      <c r="AC636" s="4"/>
      <c r="AD636" s="4"/>
      <c r="AE636" s="4"/>
      <c r="AG636" s="159"/>
      <c r="AN636" s="4"/>
      <c r="AO636" s="4"/>
      <c r="AP636" s="4"/>
      <c r="AQ636" s="4"/>
      <c r="AR636" s="4"/>
      <c r="AS636" s="4"/>
      <c r="AT636" s="4"/>
      <c r="AU636" s="4"/>
    </row>
    <row r="637" spans="1:64" ht="12.95" customHeight="1">
      <c r="A637" s="166"/>
      <c r="B637" s="166"/>
      <c r="C637" s="166"/>
      <c r="D637" s="166"/>
      <c r="AA637" s="4"/>
      <c r="AB637" s="4"/>
      <c r="AC637" s="4"/>
      <c r="AD637" s="4"/>
      <c r="AE637" s="4"/>
      <c r="AG637" s="159"/>
      <c r="AN637" s="4"/>
      <c r="AO637" s="4"/>
      <c r="AP637" s="4"/>
      <c r="AQ637" s="4"/>
      <c r="AR637" s="4"/>
      <c r="AS637" s="4"/>
      <c r="AT637" s="4"/>
      <c r="AU637" s="4"/>
    </row>
    <row r="638" spans="1:64" ht="12.95" customHeight="1">
      <c r="A638" s="166"/>
      <c r="B638" s="166"/>
      <c r="C638" s="166"/>
      <c r="D638" s="166"/>
      <c r="AA638" s="4"/>
      <c r="AB638" s="4"/>
      <c r="AC638" s="4"/>
      <c r="AD638" s="4"/>
      <c r="AE638" s="4"/>
      <c r="AG638" s="159"/>
      <c r="AN638" s="4"/>
      <c r="AO638" s="4"/>
      <c r="AP638" s="4"/>
      <c r="AQ638" s="4"/>
      <c r="AR638" s="4"/>
      <c r="AS638" s="4"/>
      <c r="AT638" s="4"/>
      <c r="AU638" s="4"/>
    </row>
    <row r="639" spans="1:64" ht="12.95" customHeight="1">
      <c r="A639" s="166"/>
      <c r="B639" s="166"/>
      <c r="C639" s="166"/>
      <c r="D639" s="166"/>
      <c r="AA639" s="4"/>
      <c r="AB639" s="4"/>
      <c r="AC639" s="4"/>
      <c r="AD639" s="4"/>
      <c r="AE639" s="4"/>
      <c r="AG639" s="159"/>
      <c r="AN639" s="4"/>
      <c r="AO639" s="4"/>
      <c r="AP639" s="4"/>
      <c r="AQ639" s="4"/>
      <c r="AR639" s="4"/>
      <c r="AS639" s="4"/>
      <c r="AT639" s="4"/>
      <c r="AU639" s="4"/>
    </row>
    <row r="640" spans="1:64" ht="12.95" customHeight="1">
      <c r="A640" s="166"/>
      <c r="B640" s="166"/>
      <c r="C640" s="166"/>
      <c r="D640" s="166"/>
      <c r="AA640" s="4"/>
      <c r="AB640" s="4"/>
      <c r="AC640" s="4"/>
      <c r="AD640" s="4"/>
      <c r="AE640" s="4"/>
      <c r="AG640" s="159"/>
      <c r="AN640" s="4"/>
      <c r="AO640" s="4"/>
      <c r="AP640" s="4"/>
      <c r="AQ640" s="4"/>
      <c r="AR640" s="4"/>
      <c r="AS640" s="4"/>
      <c r="AT640" s="4"/>
      <c r="AU640" s="4"/>
      <c r="AV640" s="4"/>
    </row>
    <row r="641" spans="1:47" ht="12.95" customHeight="1">
      <c r="A641" s="166"/>
      <c r="B641" s="166"/>
      <c r="C641" s="166"/>
      <c r="D641" s="166"/>
      <c r="AA641" s="4"/>
      <c r="AB641" s="4"/>
      <c r="AC641" s="4"/>
      <c r="AD641" s="4"/>
      <c r="AE641" s="4"/>
      <c r="AG641" s="159"/>
      <c r="AN641" s="4"/>
      <c r="AO641" s="4"/>
      <c r="AP641" s="4"/>
      <c r="AQ641" s="4"/>
      <c r="AR641" s="4"/>
      <c r="AS641" s="4"/>
      <c r="AT641" s="4"/>
      <c r="AU641" s="4"/>
    </row>
    <row r="642" spans="1:47" ht="12.95" customHeight="1">
      <c r="A642" s="166"/>
      <c r="B642" s="166"/>
      <c r="C642" s="166"/>
      <c r="D642" s="166"/>
      <c r="AA642" s="4"/>
      <c r="AB642" s="4"/>
      <c r="AC642" s="4"/>
      <c r="AD642" s="4"/>
      <c r="AE642" s="4"/>
      <c r="AG642" s="159"/>
      <c r="AN642" s="4"/>
      <c r="AO642" s="4"/>
      <c r="AP642" s="4"/>
      <c r="AQ642" s="4"/>
      <c r="AR642" s="4"/>
      <c r="AS642" s="4"/>
      <c r="AT642" s="4"/>
      <c r="AU642" s="4"/>
    </row>
    <row r="643" spans="1:47" ht="12.95" customHeight="1">
      <c r="A643" s="166"/>
      <c r="B643" s="166"/>
      <c r="C643" s="166"/>
      <c r="D643" s="166"/>
      <c r="AA643" s="4"/>
      <c r="AB643" s="4"/>
      <c r="AC643" s="4"/>
      <c r="AD643" s="4"/>
      <c r="AE643" s="4"/>
      <c r="AG643" s="159"/>
      <c r="AN643" s="4"/>
      <c r="AO643" s="4"/>
      <c r="AP643" s="4"/>
      <c r="AQ643" s="4"/>
      <c r="AR643" s="4"/>
      <c r="AS643" s="4"/>
      <c r="AT643" s="4"/>
      <c r="AU643" s="4"/>
    </row>
    <row r="644" spans="1:47" ht="12.95" customHeight="1">
      <c r="A644" s="166"/>
      <c r="B644" s="166"/>
      <c r="C644" s="166"/>
      <c r="D644" s="166"/>
      <c r="AA644" s="4"/>
      <c r="AB644" s="4"/>
      <c r="AC644" s="4"/>
      <c r="AD644" s="4"/>
      <c r="AE644" s="4"/>
      <c r="AG644" s="159"/>
      <c r="AN644" s="4"/>
      <c r="AO644" s="4"/>
      <c r="AP644" s="4"/>
      <c r="AQ644" s="4"/>
      <c r="AR644" s="4"/>
      <c r="AS644" s="4"/>
      <c r="AT644" s="4"/>
      <c r="AU644" s="4"/>
    </row>
    <row r="645" spans="1:47" ht="12.95" customHeight="1">
      <c r="A645" s="166"/>
      <c r="B645" s="166"/>
      <c r="C645" s="166"/>
      <c r="D645" s="166"/>
      <c r="AA645" s="4"/>
      <c r="AB645" s="4"/>
      <c r="AC645" s="4"/>
      <c r="AD645" s="4"/>
      <c r="AE645" s="4"/>
      <c r="AG645" s="159"/>
      <c r="AN645" s="4"/>
      <c r="AO645" s="4"/>
      <c r="AP645" s="4"/>
      <c r="AQ645" s="4"/>
      <c r="AR645" s="4"/>
      <c r="AS645" s="4"/>
      <c r="AT645" s="4"/>
      <c r="AU645" s="4"/>
    </row>
    <row r="646" spans="1:47" ht="12.95" customHeight="1">
      <c r="A646" s="166"/>
      <c r="B646" s="166"/>
      <c r="C646" s="166"/>
      <c r="D646" s="166"/>
      <c r="AA646" s="4"/>
      <c r="AB646" s="4"/>
      <c r="AC646" s="4"/>
      <c r="AD646" s="4"/>
      <c r="AE646" s="4"/>
      <c r="AG646" s="159"/>
      <c r="AN646" s="4"/>
      <c r="AO646" s="4"/>
      <c r="AP646" s="4"/>
      <c r="AQ646" s="4"/>
      <c r="AR646" s="4"/>
      <c r="AS646" s="4"/>
      <c r="AT646" s="4"/>
      <c r="AU646" s="4"/>
    </row>
    <row r="647" spans="1:47" ht="12.95" customHeight="1">
      <c r="A647" s="166"/>
      <c r="B647" s="166"/>
      <c r="C647" s="166"/>
      <c r="D647" s="166"/>
      <c r="AA647" s="4"/>
      <c r="AB647" s="4"/>
      <c r="AC647" s="4"/>
      <c r="AD647" s="4"/>
      <c r="AE647" s="4"/>
      <c r="AG647" s="159"/>
      <c r="AN647" s="4"/>
      <c r="AO647" s="4"/>
      <c r="AP647" s="4"/>
      <c r="AQ647" s="4"/>
      <c r="AR647" s="4"/>
      <c r="AS647" s="4"/>
      <c r="AT647" s="4"/>
      <c r="AU647" s="4"/>
    </row>
    <row r="648" spans="1:47" ht="12.95" customHeight="1">
      <c r="A648" s="166"/>
      <c r="B648" s="166"/>
      <c r="C648" s="166"/>
      <c r="D648" s="166"/>
      <c r="AA648" s="4"/>
      <c r="AB648" s="4"/>
      <c r="AC648" s="4"/>
      <c r="AD648" s="4"/>
      <c r="AE648" s="4"/>
      <c r="AG648" s="159"/>
      <c r="AN648" s="4"/>
      <c r="AO648" s="4"/>
      <c r="AP648" s="4"/>
      <c r="AQ648" s="4"/>
      <c r="AR648" s="4"/>
      <c r="AS648" s="4"/>
      <c r="AT648" s="4"/>
      <c r="AU648" s="4"/>
    </row>
    <row r="649" spans="1:47" ht="12.95" customHeight="1">
      <c r="A649" s="166"/>
      <c r="B649" s="166"/>
      <c r="C649" s="166"/>
      <c r="D649" s="166"/>
      <c r="AA649" s="4"/>
      <c r="AB649" s="4"/>
      <c r="AC649" s="4"/>
      <c r="AD649" s="4"/>
      <c r="AE649" s="4"/>
      <c r="AG649" s="159"/>
      <c r="AN649" s="4"/>
      <c r="AO649" s="4"/>
      <c r="AP649" s="4"/>
      <c r="AQ649" s="4"/>
      <c r="AR649" s="4"/>
      <c r="AS649" s="4"/>
      <c r="AT649" s="4"/>
      <c r="AU649" s="4"/>
    </row>
    <row r="650" spans="1:47" ht="12.95" customHeight="1">
      <c r="A650" s="166"/>
      <c r="B650" s="166"/>
      <c r="C650" s="166"/>
      <c r="D650" s="166"/>
      <c r="AA650" s="4"/>
      <c r="AB650" s="4"/>
      <c r="AC650" s="4"/>
      <c r="AD650" s="4"/>
      <c r="AE650" s="4"/>
      <c r="AG650" s="159"/>
      <c r="AN650" s="4"/>
      <c r="AO650" s="4"/>
      <c r="AP650" s="4"/>
      <c r="AQ650" s="4"/>
      <c r="AR650" s="4"/>
      <c r="AS650" s="4"/>
      <c r="AT650" s="4"/>
      <c r="AU650" s="4"/>
    </row>
    <row r="651" spans="1:47" ht="12.95" customHeight="1">
      <c r="A651" s="166"/>
      <c r="B651" s="166"/>
      <c r="C651" s="166"/>
      <c r="D651" s="166"/>
      <c r="AA651" s="4"/>
      <c r="AB651" s="4"/>
      <c r="AC651" s="4"/>
      <c r="AD651" s="4"/>
      <c r="AE651" s="4"/>
      <c r="AG651" s="159"/>
      <c r="AN651" s="4"/>
      <c r="AO651" s="4"/>
      <c r="AP651" s="4"/>
      <c r="AQ651" s="4"/>
      <c r="AR651" s="4"/>
      <c r="AS651" s="4"/>
      <c r="AT651" s="4"/>
      <c r="AU651" s="4"/>
    </row>
    <row r="652" spans="1:47" ht="12.95" customHeight="1">
      <c r="A652" s="166"/>
      <c r="B652" s="166"/>
      <c r="C652" s="166"/>
      <c r="D652" s="166"/>
      <c r="AA652" s="4"/>
      <c r="AB652" s="4"/>
      <c r="AC652" s="4"/>
      <c r="AD652" s="4"/>
      <c r="AE652" s="4"/>
      <c r="AG652" s="159"/>
      <c r="AN652" s="4"/>
      <c r="AO652" s="4"/>
      <c r="AP652" s="4"/>
      <c r="AQ652" s="4"/>
      <c r="AR652" s="4"/>
      <c r="AS652" s="4"/>
      <c r="AT652" s="4"/>
      <c r="AU652" s="4"/>
    </row>
    <row r="653" spans="1:47" ht="12.95" customHeight="1">
      <c r="A653" s="166"/>
      <c r="B653" s="166"/>
      <c r="C653" s="166"/>
      <c r="D653" s="166"/>
      <c r="AA653" s="4"/>
      <c r="AB653" s="4"/>
      <c r="AC653" s="4"/>
      <c r="AD653" s="4"/>
      <c r="AE653" s="4"/>
      <c r="AG653" s="159"/>
      <c r="AN653" s="4"/>
      <c r="AO653" s="4"/>
      <c r="AP653" s="4"/>
      <c r="AQ653" s="4"/>
      <c r="AR653" s="4"/>
      <c r="AS653" s="4"/>
      <c r="AT653" s="4"/>
      <c r="AU653" s="4"/>
    </row>
    <row r="654" spans="1:47" ht="12.95" customHeight="1">
      <c r="A654" s="166"/>
      <c r="B654" s="166"/>
      <c r="C654" s="166"/>
      <c r="D654" s="166"/>
      <c r="AA654" s="4"/>
      <c r="AB654" s="4"/>
      <c r="AC654" s="4"/>
      <c r="AD654" s="4"/>
      <c r="AE654" s="4"/>
      <c r="AG654" s="159"/>
      <c r="AN654" s="4"/>
      <c r="AO654" s="4"/>
      <c r="AP654" s="4"/>
      <c r="AQ654" s="4"/>
      <c r="AR654" s="4"/>
      <c r="AS654" s="4"/>
      <c r="AT654" s="4"/>
      <c r="AU654" s="4"/>
    </row>
    <row r="655" spans="1:47" ht="12.95" customHeight="1">
      <c r="A655" s="166"/>
      <c r="B655" s="166"/>
      <c r="C655" s="166"/>
      <c r="D655" s="166"/>
      <c r="AA655" s="4"/>
      <c r="AB655" s="4"/>
      <c r="AC655" s="4"/>
      <c r="AD655" s="4"/>
      <c r="AE655" s="4"/>
      <c r="AG655" s="159"/>
      <c r="AN655" s="4"/>
      <c r="AO655" s="4"/>
      <c r="AP655" s="4"/>
      <c r="AQ655" s="4"/>
      <c r="AR655" s="4"/>
      <c r="AS655" s="4"/>
      <c r="AT655" s="4"/>
      <c r="AU655" s="4"/>
    </row>
    <row r="656" spans="1:47" ht="12.95" customHeight="1">
      <c r="A656" s="166"/>
      <c r="B656" s="166"/>
      <c r="C656" s="166"/>
      <c r="D656" s="166"/>
      <c r="AA656" s="4"/>
      <c r="AB656" s="4"/>
      <c r="AC656" s="4"/>
      <c r="AD656" s="4"/>
      <c r="AE656" s="4"/>
      <c r="AG656" s="159"/>
      <c r="AN656" s="4"/>
      <c r="AO656" s="4"/>
      <c r="AP656" s="4"/>
      <c r="AQ656" s="4"/>
      <c r="AR656" s="4"/>
      <c r="AS656" s="4"/>
      <c r="AT656" s="4"/>
      <c r="AU656" s="4"/>
    </row>
    <row r="657" spans="1:64" ht="12.95" customHeight="1">
      <c r="A657" s="166"/>
      <c r="B657" s="166"/>
      <c r="C657" s="166"/>
      <c r="D657" s="166"/>
      <c r="AA657" s="4"/>
      <c r="AB657" s="4"/>
      <c r="AC657" s="4"/>
      <c r="AD657" s="4"/>
      <c r="AE657" s="4"/>
      <c r="AG657" s="159"/>
      <c r="AN657" s="4"/>
      <c r="AO657" s="4"/>
      <c r="AP657" s="4"/>
      <c r="AQ657" s="4"/>
      <c r="AR657" s="4"/>
      <c r="AS657" s="4"/>
      <c r="AT657" s="4"/>
      <c r="AU657" s="4"/>
    </row>
    <row r="658" spans="1:64" ht="12.95" customHeight="1">
      <c r="A658" s="166"/>
      <c r="B658" s="166"/>
      <c r="C658" s="166"/>
      <c r="D658" s="166"/>
      <c r="AA658" s="4"/>
      <c r="AB658" s="4"/>
      <c r="AC658" s="4"/>
      <c r="AD658" s="4"/>
      <c r="AE658" s="4"/>
      <c r="AG658" s="159"/>
      <c r="AN658" s="4"/>
      <c r="AO658" s="4"/>
      <c r="AP658" s="4"/>
      <c r="AQ658" s="4"/>
      <c r="AR658" s="4"/>
      <c r="AS658" s="4"/>
      <c r="AT658" s="4"/>
      <c r="AU658" s="4"/>
    </row>
    <row r="659" spans="1:64" ht="12.95" customHeight="1">
      <c r="A659" s="166"/>
      <c r="B659" s="166"/>
      <c r="C659" s="166"/>
      <c r="D659" s="166"/>
      <c r="AA659" s="4"/>
      <c r="AB659" s="4"/>
      <c r="AC659" s="4"/>
      <c r="AD659" s="4"/>
      <c r="AE659" s="4"/>
      <c r="AG659" s="159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2.95" customHeight="1">
      <c r="A660" s="166"/>
      <c r="B660" s="166"/>
      <c r="C660" s="166"/>
      <c r="D660" s="166"/>
      <c r="AA660" s="4"/>
      <c r="AB660" s="4"/>
      <c r="AC660" s="4"/>
      <c r="AD660" s="4"/>
      <c r="AE660" s="4"/>
      <c r="AG660" s="159"/>
      <c r="AN660" s="4"/>
      <c r="AO660" s="4"/>
      <c r="AP660" s="4"/>
      <c r="AQ660" s="4"/>
      <c r="AR660" s="4"/>
      <c r="AS660" s="4"/>
      <c r="AT660" s="4"/>
      <c r="AU660" s="4"/>
    </row>
    <row r="661" spans="1:64" ht="12.95" customHeight="1">
      <c r="A661" s="166"/>
      <c r="B661" s="166"/>
      <c r="C661" s="166"/>
      <c r="D661" s="166"/>
      <c r="AA661" s="4"/>
      <c r="AB661" s="4"/>
      <c r="AC661" s="4"/>
      <c r="AD661" s="4"/>
      <c r="AE661" s="4"/>
      <c r="AG661" s="159"/>
      <c r="AN661" s="4"/>
      <c r="AO661" s="4"/>
      <c r="AP661" s="4"/>
      <c r="AQ661" s="4"/>
      <c r="AR661" s="4"/>
      <c r="AS661" s="4"/>
      <c r="AT661" s="4"/>
      <c r="AU661" s="4"/>
    </row>
    <row r="662" spans="1:64" ht="12.95" customHeight="1">
      <c r="A662" s="166"/>
      <c r="B662" s="166"/>
      <c r="C662" s="166"/>
      <c r="D662" s="166"/>
      <c r="AA662" s="4"/>
      <c r="AB662" s="4"/>
      <c r="AC662" s="4"/>
      <c r="AD662" s="4"/>
      <c r="AE662" s="4"/>
      <c r="AG662" s="159"/>
      <c r="AN662" s="4"/>
      <c r="AO662" s="4"/>
      <c r="AP662" s="4"/>
      <c r="AQ662" s="4"/>
      <c r="AR662" s="4"/>
      <c r="AS662" s="4"/>
      <c r="AT662" s="4"/>
      <c r="AU662" s="4"/>
    </row>
    <row r="663" spans="1:64" ht="12.95" customHeight="1">
      <c r="A663" s="166"/>
      <c r="B663" s="166"/>
      <c r="C663" s="166"/>
      <c r="D663" s="166"/>
      <c r="AA663" s="4"/>
      <c r="AB663" s="4"/>
      <c r="AC663" s="4"/>
      <c r="AD663" s="4"/>
      <c r="AE663" s="4"/>
      <c r="AG663" s="159"/>
      <c r="AN663" s="4"/>
      <c r="AO663" s="4"/>
      <c r="AP663" s="4"/>
      <c r="AQ663" s="4"/>
      <c r="AR663" s="4"/>
      <c r="AS663" s="4"/>
      <c r="AT663" s="4"/>
      <c r="AU663" s="4"/>
    </row>
    <row r="664" spans="1:64" ht="12.95" customHeight="1">
      <c r="A664" s="166"/>
      <c r="B664" s="166"/>
      <c r="C664" s="166"/>
      <c r="D664" s="166"/>
      <c r="AA664" s="4"/>
      <c r="AB664" s="4"/>
      <c r="AC664" s="4"/>
      <c r="AD664" s="4"/>
      <c r="AE664" s="4"/>
      <c r="AG664" s="159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2.95" customHeight="1">
      <c r="A665" s="166"/>
      <c r="B665" s="166"/>
      <c r="C665" s="166"/>
      <c r="D665" s="166"/>
      <c r="AA665" s="4"/>
      <c r="AB665" s="4"/>
      <c r="AC665" s="4"/>
      <c r="AD665" s="4"/>
      <c r="AE665" s="4"/>
      <c r="AG665" s="159"/>
      <c r="AN665" s="4"/>
      <c r="AO665" s="4"/>
      <c r="AP665" s="4"/>
      <c r="AQ665" s="4"/>
      <c r="AR665" s="4"/>
      <c r="AS665" s="4"/>
      <c r="AT665" s="4"/>
      <c r="AU665" s="4"/>
    </row>
    <row r="666" spans="1:64" ht="12.95" customHeight="1">
      <c r="A666" s="166"/>
      <c r="B666" s="166"/>
      <c r="C666" s="166"/>
      <c r="D666" s="166"/>
      <c r="AA666" s="4"/>
      <c r="AB666" s="4"/>
      <c r="AC666" s="4"/>
      <c r="AD666" s="4"/>
      <c r="AE666" s="4"/>
      <c r="AG666" s="159"/>
      <c r="AN666" s="4"/>
      <c r="AO666" s="4"/>
      <c r="AP666" s="4"/>
      <c r="AQ666" s="4"/>
      <c r="AR666" s="4"/>
      <c r="AS666" s="4"/>
      <c r="AT666" s="4"/>
      <c r="AU666" s="4"/>
    </row>
    <row r="667" spans="1:64" ht="12.95" customHeight="1">
      <c r="A667" s="166"/>
      <c r="B667" s="166"/>
      <c r="C667" s="166"/>
      <c r="D667" s="166"/>
      <c r="AA667" s="4"/>
      <c r="AB667" s="4"/>
      <c r="AC667" s="4"/>
      <c r="AD667" s="4"/>
      <c r="AE667" s="4"/>
      <c r="AG667" s="159"/>
      <c r="AN667" s="4"/>
      <c r="AO667" s="4"/>
      <c r="AP667" s="4"/>
      <c r="AQ667" s="4"/>
      <c r="AR667" s="4"/>
      <c r="AS667" s="4"/>
      <c r="AT667" s="4"/>
      <c r="AU667" s="4"/>
    </row>
    <row r="668" spans="1:64" ht="12.95" customHeight="1">
      <c r="A668" s="166"/>
      <c r="B668" s="166"/>
      <c r="C668" s="166"/>
      <c r="D668" s="166"/>
      <c r="AA668" s="4"/>
      <c r="AB668" s="4"/>
      <c r="AC668" s="4"/>
      <c r="AD668" s="4"/>
      <c r="AE668" s="4"/>
      <c r="AG668" s="159"/>
      <c r="AN668" s="4"/>
      <c r="AO668" s="4"/>
      <c r="AP668" s="4"/>
      <c r="AQ668" s="4"/>
      <c r="AR668" s="4"/>
      <c r="AS668" s="4"/>
      <c r="AT668" s="4"/>
      <c r="AU668" s="4"/>
    </row>
    <row r="669" spans="1:64" ht="12.95" customHeight="1">
      <c r="A669" s="166"/>
      <c r="B669" s="166"/>
      <c r="C669" s="166"/>
      <c r="D669" s="166"/>
      <c r="AA669" s="4"/>
      <c r="AB669" s="4"/>
      <c r="AC669" s="4"/>
      <c r="AD669" s="4"/>
      <c r="AE669" s="4"/>
      <c r="AG669" s="159"/>
      <c r="AN669" s="4"/>
      <c r="AO669" s="4"/>
      <c r="AP669" s="4"/>
      <c r="AQ669" s="4"/>
      <c r="AR669" s="4"/>
      <c r="AS669" s="4"/>
      <c r="AT669" s="4"/>
      <c r="AU669" s="4"/>
      <c r="AV669" s="4"/>
      <c r="AX669" s="4"/>
    </row>
    <row r="670" spans="1:64" ht="12.95" customHeight="1">
      <c r="A670" s="166"/>
      <c r="B670" s="166"/>
      <c r="C670" s="166"/>
      <c r="D670" s="166"/>
      <c r="AA670" s="4"/>
      <c r="AB670" s="4"/>
      <c r="AC670" s="4"/>
      <c r="AD670" s="4"/>
      <c r="AE670" s="4"/>
      <c r="AG670" s="159"/>
      <c r="AN670" s="4"/>
      <c r="AO670" s="4"/>
      <c r="AP670" s="4"/>
      <c r="AQ670" s="4"/>
      <c r="AR670" s="4"/>
      <c r="AS670" s="4"/>
      <c r="AT670" s="4"/>
      <c r="AU670" s="4"/>
    </row>
    <row r="671" spans="1:64" ht="12.95" customHeight="1">
      <c r="A671" s="166"/>
      <c r="B671" s="166"/>
      <c r="C671" s="166"/>
      <c r="D671" s="166"/>
      <c r="AA671" s="4"/>
      <c r="AB671" s="4"/>
      <c r="AC671" s="4"/>
      <c r="AD671" s="4"/>
      <c r="AE671" s="4"/>
      <c r="AG671" s="159"/>
      <c r="AN671" s="4"/>
      <c r="AO671" s="4"/>
      <c r="AP671" s="4"/>
      <c r="AQ671" s="4"/>
      <c r="AR671" s="4"/>
      <c r="AS671" s="4"/>
      <c r="AT671" s="4"/>
      <c r="AU671" s="4"/>
    </row>
    <row r="672" spans="1:64" ht="12.95" customHeight="1">
      <c r="A672" s="166"/>
      <c r="B672" s="166"/>
      <c r="C672" s="166"/>
      <c r="D672" s="166"/>
      <c r="AA672" s="4"/>
      <c r="AB672" s="4"/>
      <c r="AC672" s="4"/>
      <c r="AD672" s="4"/>
      <c r="AE672" s="4"/>
      <c r="AG672" s="159"/>
      <c r="AN672" s="4"/>
      <c r="AO672" s="4"/>
      <c r="AP672" s="4"/>
      <c r="AQ672" s="4"/>
      <c r="AR672" s="4"/>
      <c r="AS672" s="4"/>
      <c r="AT672" s="4"/>
      <c r="AU672" s="4"/>
    </row>
    <row r="673" spans="1:47" ht="12.95" customHeight="1">
      <c r="A673" s="166"/>
      <c r="B673" s="166"/>
      <c r="C673" s="166"/>
      <c r="D673" s="166"/>
      <c r="AA673" s="4"/>
      <c r="AB673" s="4"/>
      <c r="AC673" s="4"/>
      <c r="AD673" s="4"/>
      <c r="AE673" s="4"/>
      <c r="AG673" s="159"/>
      <c r="AN673" s="4"/>
      <c r="AO673" s="4"/>
      <c r="AP673" s="4"/>
      <c r="AQ673" s="4"/>
      <c r="AR673" s="4"/>
      <c r="AS673" s="4"/>
      <c r="AT673" s="4"/>
      <c r="AU673" s="4"/>
    </row>
    <row r="674" spans="1:47" ht="12.95" customHeight="1">
      <c r="A674" s="166"/>
      <c r="B674" s="166"/>
      <c r="C674" s="166"/>
      <c r="D674" s="166"/>
      <c r="AA674" s="4"/>
      <c r="AB674" s="4"/>
      <c r="AC674" s="4"/>
      <c r="AD674" s="4"/>
      <c r="AE674" s="4"/>
      <c r="AG674" s="159"/>
      <c r="AN674" s="4"/>
      <c r="AO674" s="4"/>
      <c r="AP674" s="4"/>
      <c r="AQ674" s="4"/>
      <c r="AR674" s="4"/>
      <c r="AS674" s="4"/>
      <c r="AT674" s="4"/>
      <c r="AU674" s="4"/>
    </row>
    <row r="675" spans="1:47" ht="12.95" customHeight="1">
      <c r="A675" s="166"/>
      <c r="B675" s="166"/>
      <c r="C675" s="166"/>
      <c r="D675" s="166"/>
      <c r="AA675" s="4"/>
      <c r="AB675" s="4"/>
      <c r="AC675" s="4"/>
      <c r="AD675" s="4"/>
      <c r="AE675" s="4"/>
      <c r="AG675" s="159"/>
      <c r="AN675" s="4"/>
      <c r="AO675" s="4"/>
      <c r="AP675" s="4"/>
      <c r="AQ675" s="4"/>
      <c r="AR675" s="4"/>
      <c r="AS675" s="4"/>
      <c r="AT675" s="4"/>
      <c r="AU675" s="4"/>
    </row>
    <row r="676" spans="1:47" ht="12.95" customHeight="1">
      <c r="A676" s="166"/>
      <c r="B676" s="166"/>
      <c r="C676" s="166"/>
      <c r="D676" s="166"/>
      <c r="AA676" s="4"/>
      <c r="AB676" s="4"/>
      <c r="AC676" s="4"/>
      <c r="AD676" s="4"/>
      <c r="AE676" s="4"/>
      <c r="AG676" s="159"/>
      <c r="AN676" s="4"/>
      <c r="AO676" s="4"/>
      <c r="AP676" s="4"/>
      <c r="AQ676" s="4"/>
      <c r="AR676" s="4"/>
      <c r="AS676" s="4"/>
      <c r="AT676" s="4"/>
      <c r="AU676" s="4"/>
    </row>
    <row r="677" spans="1:47" ht="12.95" customHeight="1">
      <c r="A677" s="166"/>
      <c r="B677" s="166"/>
      <c r="C677" s="166"/>
      <c r="D677" s="166"/>
      <c r="AA677" s="4"/>
      <c r="AB677" s="4"/>
      <c r="AC677" s="4"/>
      <c r="AD677" s="4"/>
      <c r="AE677" s="4"/>
      <c r="AG677" s="159"/>
      <c r="AN677" s="4"/>
      <c r="AO677" s="4"/>
      <c r="AP677" s="4"/>
      <c r="AQ677" s="4"/>
      <c r="AR677" s="4"/>
      <c r="AS677" s="4"/>
      <c r="AT677" s="4"/>
      <c r="AU677" s="4"/>
    </row>
    <row r="678" spans="1:47" ht="12.95" customHeight="1">
      <c r="A678" s="166"/>
      <c r="B678" s="166"/>
      <c r="C678" s="166"/>
      <c r="D678" s="166"/>
      <c r="AA678" s="4"/>
      <c r="AB678" s="4"/>
      <c r="AC678" s="4"/>
      <c r="AD678" s="4"/>
      <c r="AE678" s="4"/>
      <c r="AG678" s="159"/>
      <c r="AN678" s="4"/>
      <c r="AO678" s="4"/>
      <c r="AP678" s="4"/>
      <c r="AQ678" s="4"/>
      <c r="AR678" s="4"/>
      <c r="AS678" s="4"/>
      <c r="AT678" s="4"/>
      <c r="AU678" s="4"/>
    </row>
    <row r="679" spans="1:47" ht="12.95" customHeight="1">
      <c r="A679" s="166"/>
      <c r="B679" s="166"/>
      <c r="C679" s="166"/>
      <c r="D679" s="166"/>
      <c r="AA679" s="4"/>
      <c r="AB679" s="4"/>
      <c r="AC679" s="4"/>
      <c r="AD679" s="4"/>
      <c r="AE679" s="4"/>
      <c r="AG679" s="159"/>
      <c r="AN679" s="4"/>
      <c r="AO679" s="4"/>
      <c r="AP679" s="4"/>
      <c r="AQ679" s="4"/>
      <c r="AR679" s="4"/>
      <c r="AS679" s="4"/>
      <c r="AT679" s="4"/>
      <c r="AU679" s="4"/>
    </row>
    <row r="680" spans="1:47" ht="12.95" customHeight="1">
      <c r="A680" s="166"/>
      <c r="B680" s="166"/>
      <c r="C680" s="166"/>
      <c r="D680" s="166"/>
      <c r="AA680" s="4"/>
      <c r="AB680" s="4"/>
      <c r="AC680" s="4"/>
      <c r="AD680" s="4"/>
      <c r="AE680" s="4"/>
      <c r="AG680" s="159"/>
      <c r="AN680" s="4"/>
      <c r="AO680" s="4"/>
      <c r="AP680" s="4"/>
      <c r="AQ680" s="4"/>
      <c r="AR680" s="4"/>
      <c r="AS680" s="4"/>
      <c r="AT680" s="4"/>
      <c r="AU680" s="4"/>
    </row>
    <row r="681" spans="1:47" ht="12.95" customHeight="1">
      <c r="A681" s="166"/>
      <c r="B681" s="166"/>
      <c r="C681" s="166"/>
      <c r="D681" s="166"/>
      <c r="AA681" s="4"/>
      <c r="AB681" s="4"/>
      <c r="AC681" s="4"/>
      <c r="AD681" s="4"/>
      <c r="AE681" s="4"/>
      <c r="AG681" s="159"/>
      <c r="AN681" s="4"/>
      <c r="AO681" s="4"/>
      <c r="AP681" s="4"/>
      <c r="AQ681" s="4"/>
      <c r="AR681" s="4"/>
      <c r="AS681" s="4"/>
      <c r="AT681" s="4"/>
      <c r="AU681" s="4"/>
    </row>
    <row r="682" spans="1:47" ht="12.95" customHeight="1">
      <c r="A682" s="166"/>
      <c r="B682" s="166"/>
      <c r="C682" s="166"/>
      <c r="D682" s="166"/>
      <c r="AA682" s="4"/>
      <c r="AB682" s="4"/>
      <c r="AC682" s="4"/>
      <c r="AD682" s="4"/>
      <c r="AE682" s="4"/>
      <c r="AG682" s="159"/>
      <c r="AN682" s="4"/>
      <c r="AO682" s="4"/>
      <c r="AP682" s="4"/>
      <c r="AQ682" s="4"/>
      <c r="AR682" s="4"/>
      <c r="AS682" s="4"/>
      <c r="AT682" s="4"/>
      <c r="AU682" s="4"/>
    </row>
    <row r="683" spans="1:47" ht="12.95" customHeight="1">
      <c r="A683" s="166"/>
      <c r="B683" s="166"/>
      <c r="C683" s="166"/>
      <c r="D683" s="166"/>
      <c r="AA683" s="4"/>
      <c r="AB683" s="4"/>
      <c r="AC683" s="4"/>
      <c r="AD683" s="4"/>
      <c r="AE683" s="4"/>
      <c r="AG683" s="159"/>
      <c r="AN683" s="4"/>
      <c r="AO683" s="4"/>
      <c r="AP683" s="4"/>
      <c r="AQ683" s="4"/>
      <c r="AR683" s="4"/>
      <c r="AS683" s="4"/>
      <c r="AT683" s="4"/>
      <c r="AU683" s="4"/>
    </row>
    <row r="684" spans="1:47" ht="12.95" customHeight="1">
      <c r="A684" s="166"/>
      <c r="B684" s="166"/>
      <c r="C684" s="166"/>
      <c r="D684" s="166"/>
      <c r="AA684" s="4"/>
      <c r="AB684" s="4"/>
      <c r="AC684" s="4"/>
      <c r="AD684" s="4"/>
      <c r="AE684" s="4"/>
      <c r="AG684" s="159"/>
      <c r="AN684" s="4"/>
      <c r="AO684" s="4"/>
      <c r="AP684" s="4"/>
      <c r="AQ684" s="4"/>
      <c r="AR684" s="4"/>
      <c r="AS684" s="4"/>
      <c r="AT684" s="4"/>
      <c r="AU684" s="4"/>
    </row>
    <row r="685" spans="1:47" ht="12.95" customHeight="1">
      <c r="A685" s="166"/>
      <c r="B685" s="166"/>
      <c r="C685" s="166"/>
      <c r="D685" s="166"/>
      <c r="AA685" s="4"/>
      <c r="AB685" s="4"/>
      <c r="AC685" s="4"/>
      <c r="AD685" s="4"/>
      <c r="AE685" s="4"/>
      <c r="AG685" s="159"/>
      <c r="AN685" s="4"/>
      <c r="AO685" s="4"/>
      <c r="AP685" s="4"/>
      <c r="AQ685" s="4"/>
      <c r="AR685" s="4"/>
      <c r="AS685" s="4"/>
      <c r="AT685" s="4"/>
      <c r="AU685" s="4"/>
    </row>
    <row r="686" spans="1:47" ht="12.95" customHeight="1">
      <c r="A686" s="166"/>
      <c r="B686" s="166"/>
      <c r="C686" s="166"/>
      <c r="D686" s="166"/>
      <c r="AA686" s="4"/>
      <c r="AB686" s="4"/>
      <c r="AC686" s="4"/>
      <c r="AD686" s="4"/>
      <c r="AE686" s="4"/>
      <c r="AG686" s="159"/>
      <c r="AN686" s="4"/>
      <c r="AO686" s="4"/>
      <c r="AP686" s="4"/>
      <c r="AQ686" s="4"/>
      <c r="AR686" s="4"/>
      <c r="AS686" s="4"/>
      <c r="AT686" s="4"/>
      <c r="AU686" s="4"/>
    </row>
    <row r="687" spans="1:47" ht="12.95" customHeight="1">
      <c r="A687" s="166"/>
      <c r="B687" s="166"/>
      <c r="C687" s="166"/>
      <c r="D687" s="166"/>
      <c r="AA687" s="4"/>
      <c r="AB687" s="4"/>
      <c r="AC687" s="4"/>
      <c r="AD687" s="4"/>
      <c r="AE687" s="4"/>
      <c r="AG687" s="159"/>
      <c r="AN687" s="4"/>
      <c r="AO687" s="4"/>
      <c r="AP687" s="4"/>
      <c r="AQ687" s="4"/>
      <c r="AR687" s="4"/>
      <c r="AS687" s="4"/>
      <c r="AT687" s="4"/>
      <c r="AU687" s="4"/>
    </row>
    <row r="688" spans="1:47" ht="12.95" customHeight="1">
      <c r="A688" s="166"/>
      <c r="B688" s="166"/>
      <c r="C688" s="166"/>
      <c r="D688" s="166"/>
      <c r="AA688" s="4"/>
      <c r="AB688" s="4"/>
      <c r="AC688" s="4"/>
      <c r="AD688" s="4"/>
      <c r="AE688" s="4"/>
      <c r="AG688" s="159"/>
      <c r="AN688" s="4"/>
      <c r="AO688" s="4"/>
      <c r="AP688" s="4"/>
      <c r="AQ688" s="4"/>
      <c r="AR688" s="4"/>
      <c r="AS688" s="4"/>
      <c r="AT688" s="4"/>
      <c r="AU688" s="4"/>
    </row>
    <row r="689" spans="1:64" ht="12.95" customHeight="1">
      <c r="A689" s="166"/>
      <c r="B689" s="166"/>
      <c r="C689" s="166"/>
      <c r="D689" s="166"/>
      <c r="AA689" s="4"/>
      <c r="AB689" s="4"/>
      <c r="AC689" s="4"/>
      <c r="AD689" s="4"/>
      <c r="AE689" s="4"/>
      <c r="AG689" s="159"/>
      <c r="AN689" s="4"/>
      <c r="AO689" s="4"/>
      <c r="AP689" s="4"/>
      <c r="AQ689" s="4"/>
      <c r="AR689" s="4"/>
      <c r="AS689" s="4"/>
      <c r="AT689" s="4"/>
      <c r="AU689" s="4"/>
    </row>
    <row r="690" spans="1:64" ht="12.95" customHeight="1">
      <c r="A690" s="166"/>
      <c r="B690" s="166"/>
      <c r="C690" s="166"/>
      <c r="D690" s="166"/>
      <c r="AA690" s="4"/>
      <c r="AB690" s="4"/>
      <c r="AC690" s="4"/>
      <c r="AD690" s="4"/>
      <c r="AE690" s="4"/>
      <c r="AG690" s="159"/>
      <c r="AN690" s="4"/>
      <c r="AO690" s="4"/>
      <c r="AP690" s="4"/>
      <c r="AQ690" s="4"/>
      <c r="AR690" s="4"/>
      <c r="AS690" s="4"/>
      <c r="AT690" s="4"/>
      <c r="AU690" s="4"/>
    </row>
    <row r="691" spans="1:64" ht="12.95" customHeight="1">
      <c r="A691" s="166"/>
      <c r="B691" s="166"/>
      <c r="C691" s="166"/>
      <c r="D691" s="166"/>
      <c r="AA691" s="4"/>
      <c r="AB691" s="4"/>
      <c r="AC691" s="4"/>
      <c r="AD691" s="4"/>
      <c r="AE691" s="4"/>
      <c r="AG691" s="159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2.95" customHeight="1">
      <c r="A692" s="166"/>
      <c r="B692" s="166"/>
      <c r="C692" s="166"/>
      <c r="D692" s="166"/>
      <c r="AA692" s="4"/>
      <c r="AB692" s="4"/>
      <c r="AC692" s="4"/>
      <c r="AD692" s="4"/>
      <c r="AE692" s="4"/>
      <c r="AG692" s="159"/>
      <c r="AN692" s="4"/>
      <c r="AO692" s="4"/>
      <c r="AP692" s="4"/>
      <c r="AQ692" s="4"/>
      <c r="AR692" s="4"/>
      <c r="AS692" s="4"/>
      <c r="AT692" s="4"/>
      <c r="AU692" s="4"/>
    </row>
    <row r="693" spans="1:64" ht="12.95" customHeight="1">
      <c r="A693" s="166"/>
      <c r="B693" s="166"/>
      <c r="C693" s="166"/>
      <c r="D693" s="166"/>
      <c r="AA693" s="4"/>
      <c r="AB693" s="4"/>
      <c r="AC693" s="4"/>
      <c r="AD693" s="4"/>
      <c r="AE693" s="4"/>
      <c r="AG693" s="159"/>
      <c r="AN693" s="4"/>
      <c r="AO693" s="4"/>
      <c r="AP693" s="4"/>
      <c r="AQ693" s="4"/>
      <c r="AR693" s="4"/>
      <c r="AS693" s="4"/>
      <c r="AT693" s="4"/>
      <c r="AU693" s="4"/>
    </row>
    <row r="694" spans="1:64" ht="12.95" customHeight="1">
      <c r="A694" s="166"/>
      <c r="B694" s="166"/>
      <c r="C694" s="166"/>
      <c r="D694" s="166"/>
      <c r="AA694" s="4"/>
      <c r="AB694" s="4"/>
      <c r="AC694" s="4"/>
      <c r="AD694" s="4"/>
      <c r="AE694" s="4"/>
      <c r="AG694" s="159"/>
      <c r="AN694" s="4"/>
      <c r="AO694" s="4"/>
      <c r="AP694" s="4"/>
      <c r="AQ694" s="4"/>
      <c r="AR694" s="4"/>
      <c r="AS694" s="4"/>
      <c r="AT694" s="4"/>
      <c r="AU694" s="4"/>
    </row>
    <row r="695" spans="1:64" ht="12.95" customHeight="1">
      <c r="A695" s="166"/>
      <c r="B695" s="166"/>
      <c r="C695" s="166"/>
      <c r="D695" s="166"/>
      <c r="AA695" s="4"/>
      <c r="AB695" s="4"/>
      <c r="AC695" s="4"/>
      <c r="AD695" s="4"/>
      <c r="AE695" s="4"/>
      <c r="AG695" s="159"/>
      <c r="AN695" s="4"/>
      <c r="AO695" s="4"/>
      <c r="AP695" s="4"/>
      <c r="AQ695" s="4"/>
      <c r="AR695" s="4"/>
      <c r="AS695" s="4"/>
      <c r="AT695" s="4"/>
      <c r="AU695" s="4"/>
    </row>
    <row r="696" spans="1:64" ht="12.95" customHeight="1">
      <c r="A696" s="166"/>
      <c r="B696" s="166"/>
      <c r="C696" s="166"/>
      <c r="D696" s="166"/>
      <c r="AA696" s="4"/>
      <c r="AB696" s="4"/>
      <c r="AC696" s="4"/>
      <c r="AD696" s="4"/>
      <c r="AE696" s="4"/>
      <c r="AG696" s="159"/>
      <c r="AN696" s="4"/>
      <c r="AO696" s="4"/>
      <c r="AP696" s="4"/>
      <c r="AQ696" s="4"/>
      <c r="AR696" s="4"/>
      <c r="AS696" s="4"/>
      <c r="AT696" s="4"/>
      <c r="AU696" s="4"/>
    </row>
    <row r="697" spans="1:64" ht="12.95" customHeight="1">
      <c r="A697" s="166"/>
      <c r="B697" s="166"/>
      <c r="C697" s="166"/>
      <c r="D697" s="166"/>
      <c r="AA697" s="4"/>
      <c r="AB697" s="4"/>
      <c r="AC697" s="4"/>
      <c r="AD697" s="4"/>
      <c r="AE697" s="4"/>
      <c r="AG697" s="159"/>
      <c r="AN697" s="4"/>
      <c r="AO697" s="4"/>
      <c r="AP697" s="4"/>
      <c r="AQ697" s="4"/>
      <c r="AR697" s="4"/>
      <c r="AS697" s="4"/>
      <c r="AT697" s="4"/>
      <c r="AU697" s="4"/>
    </row>
    <row r="698" spans="1:64" ht="12.95" customHeight="1">
      <c r="A698" s="166"/>
      <c r="B698" s="166"/>
      <c r="C698" s="166"/>
      <c r="D698" s="166"/>
      <c r="AA698" s="4"/>
      <c r="AB698" s="4"/>
      <c r="AC698" s="4"/>
      <c r="AD698" s="4"/>
      <c r="AE698" s="4"/>
      <c r="AG698" s="159"/>
      <c r="AN698" s="4"/>
      <c r="AO698" s="4"/>
      <c r="AP698" s="4"/>
      <c r="AQ698" s="4"/>
      <c r="AR698" s="4"/>
      <c r="AS698" s="4"/>
      <c r="AT698" s="4"/>
      <c r="AU698" s="4"/>
    </row>
    <row r="699" spans="1:64" ht="12.95" customHeight="1">
      <c r="A699" s="166"/>
      <c r="B699" s="166"/>
      <c r="C699" s="166"/>
      <c r="D699" s="166"/>
      <c r="AA699" s="4"/>
      <c r="AB699" s="4"/>
      <c r="AC699" s="4"/>
      <c r="AD699" s="4"/>
      <c r="AE699" s="4"/>
      <c r="AG699" s="159"/>
      <c r="AN699" s="4"/>
      <c r="AO699" s="4"/>
      <c r="AP699" s="4"/>
      <c r="AQ699" s="4"/>
      <c r="AR699" s="4"/>
      <c r="AS699" s="4"/>
      <c r="AT699" s="4"/>
      <c r="AU699" s="4"/>
    </row>
    <row r="700" spans="1:64" ht="12.95" customHeight="1">
      <c r="A700" s="166"/>
      <c r="B700" s="166"/>
      <c r="C700" s="166"/>
      <c r="D700" s="166"/>
      <c r="AA700" s="4"/>
      <c r="AB700" s="4"/>
      <c r="AC700" s="4"/>
      <c r="AD700" s="4"/>
      <c r="AE700" s="4"/>
      <c r="AG700" s="159"/>
      <c r="AN700" s="4"/>
      <c r="AO700" s="4"/>
      <c r="AP700" s="4"/>
      <c r="AQ700" s="4"/>
      <c r="AR700" s="4"/>
      <c r="AS700" s="4"/>
      <c r="AT700" s="4"/>
      <c r="AU700" s="4"/>
    </row>
    <row r="701" spans="1:64" ht="12.95" customHeight="1">
      <c r="A701" s="166"/>
      <c r="B701" s="166"/>
      <c r="C701" s="166"/>
      <c r="D701" s="166"/>
      <c r="AA701" s="4"/>
      <c r="AB701" s="4"/>
      <c r="AC701" s="4"/>
      <c r="AD701" s="4"/>
      <c r="AE701" s="4"/>
      <c r="AG701" s="159"/>
      <c r="AN701" s="4"/>
      <c r="AO701" s="4"/>
      <c r="AP701" s="4"/>
      <c r="AQ701" s="4"/>
      <c r="AR701" s="4"/>
      <c r="AS701" s="4"/>
      <c r="AT701" s="4"/>
      <c r="AU701" s="4"/>
    </row>
    <row r="702" spans="1:64" ht="12.95" customHeight="1">
      <c r="A702" s="166"/>
      <c r="B702" s="166"/>
      <c r="C702" s="166"/>
      <c r="D702" s="166"/>
      <c r="AA702" s="4"/>
      <c r="AB702" s="4"/>
      <c r="AC702" s="4"/>
      <c r="AD702" s="4"/>
      <c r="AE702" s="4"/>
      <c r="AG702" s="159"/>
      <c r="AN702" s="4"/>
      <c r="AO702" s="4"/>
      <c r="AP702" s="4"/>
      <c r="AQ702" s="4"/>
      <c r="AR702" s="4"/>
      <c r="AS702" s="4"/>
      <c r="AT702" s="4"/>
      <c r="AU702" s="4"/>
    </row>
    <row r="703" spans="1:64" ht="12.95" customHeight="1">
      <c r="A703" s="166"/>
      <c r="B703" s="166"/>
      <c r="C703" s="166"/>
      <c r="D703" s="166"/>
      <c r="AA703" s="4"/>
      <c r="AB703" s="4"/>
      <c r="AC703" s="4"/>
      <c r="AD703" s="4"/>
      <c r="AE703" s="4"/>
      <c r="AG703" s="159"/>
      <c r="AN703" s="4"/>
      <c r="AO703" s="4"/>
      <c r="AP703" s="4"/>
      <c r="AQ703" s="4"/>
      <c r="AR703" s="4"/>
      <c r="AS703" s="4"/>
      <c r="AT703" s="4"/>
      <c r="AU703" s="4"/>
    </row>
    <row r="704" spans="1:64" ht="12.95" customHeight="1">
      <c r="A704" s="166"/>
      <c r="B704" s="166"/>
      <c r="C704" s="166"/>
      <c r="D704" s="166"/>
      <c r="AA704" s="4"/>
      <c r="AB704" s="4"/>
      <c r="AC704" s="4"/>
      <c r="AD704" s="4"/>
      <c r="AE704" s="4"/>
      <c r="AG704" s="159"/>
      <c r="AN704" s="4"/>
      <c r="AO704" s="4"/>
      <c r="AP704" s="4"/>
      <c r="AQ704" s="4"/>
      <c r="AR704" s="4"/>
      <c r="AS704" s="4"/>
      <c r="AT704" s="4"/>
      <c r="AU704" s="4"/>
    </row>
    <row r="705" spans="1:47" ht="12.95" customHeight="1">
      <c r="A705" s="166"/>
      <c r="B705" s="166"/>
      <c r="C705" s="166"/>
      <c r="D705" s="166"/>
      <c r="AA705" s="4"/>
      <c r="AB705" s="4"/>
      <c r="AC705" s="4"/>
      <c r="AD705" s="4"/>
      <c r="AE705" s="4"/>
      <c r="AG705" s="159"/>
      <c r="AN705" s="4"/>
      <c r="AO705" s="4"/>
      <c r="AP705" s="4"/>
      <c r="AQ705" s="4"/>
      <c r="AR705" s="4"/>
      <c r="AS705" s="4"/>
      <c r="AT705" s="4"/>
      <c r="AU705" s="4"/>
    </row>
    <row r="706" spans="1:47" ht="12.95" customHeight="1">
      <c r="A706" s="166"/>
      <c r="B706" s="166"/>
      <c r="C706" s="166"/>
      <c r="D706" s="166"/>
      <c r="AA706" s="4"/>
      <c r="AB706" s="4"/>
      <c r="AC706" s="4"/>
      <c r="AD706" s="4"/>
      <c r="AE706" s="4"/>
      <c r="AG706" s="159"/>
      <c r="AN706" s="4"/>
      <c r="AO706" s="4"/>
      <c r="AP706" s="4"/>
      <c r="AQ706" s="4"/>
      <c r="AR706" s="4"/>
      <c r="AS706" s="4"/>
      <c r="AT706" s="4"/>
      <c r="AU706" s="4"/>
    </row>
    <row r="707" spans="1:47" ht="12.95" customHeight="1">
      <c r="A707" s="166"/>
      <c r="B707" s="166"/>
      <c r="C707" s="166"/>
      <c r="D707" s="166"/>
      <c r="AA707" s="4"/>
      <c r="AB707" s="4"/>
      <c r="AC707" s="4"/>
      <c r="AD707" s="4"/>
      <c r="AE707" s="4"/>
      <c r="AG707" s="159"/>
      <c r="AN707" s="4"/>
      <c r="AO707" s="4"/>
      <c r="AP707" s="4"/>
      <c r="AQ707" s="4"/>
      <c r="AR707" s="4"/>
      <c r="AS707" s="4"/>
      <c r="AT707" s="4"/>
      <c r="AU707" s="4"/>
    </row>
    <row r="708" spans="1:47" ht="12.95" customHeight="1">
      <c r="A708" s="166"/>
      <c r="B708" s="166"/>
      <c r="C708" s="166"/>
      <c r="D708" s="166"/>
      <c r="AA708" s="4"/>
      <c r="AB708" s="4"/>
      <c r="AC708" s="4"/>
      <c r="AD708" s="4"/>
      <c r="AE708" s="4"/>
      <c r="AG708" s="159"/>
      <c r="AN708" s="4"/>
      <c r="AO708" s="4"/>
      <c r="AP708" s="4"/>
      <c r="AQ708" s="4"/>
      <c r="AR708" s="4"/>
      <c r="AS708" s="4"/>
      <c r="AT708" s="4"/>
      <c r="AU708" s="4"/>
    </row>
    <row r="709" spans="1:47" ht="12.95" customHeight="1">
      <c r="A709" s="166"/>
      <c r="B709" s="166"/>
      <c r="C709" s="166"/>
      <c r="D709" s="166"/>
      <c r="AA709" s="4"/>
      <c r="AB709" s="4"/>
      <c r="AC709" s="4"/>
      <c r="AD709" s="4"/>
      <c r="AE709" s="4"/>
      <c r="AG709" s="159"/>
      <c r="AN709" s="4"/>
      <c r="AO709" s="4"/>
      <c r="AP709" s="4"/>
      <c r="AQ709" s="4"/>
      <c r="AR709" s="4"/>
      <c r="AS709" s="4"/>
      <c r="AT709" s="4"/>
      <c r="AU709" s="4"/>
    </row>
    <row r="710" spans="1:47" ht="12.95" customHeight="1">
      <c r="A710" s="166"/>
      <c r="B710" s="166"/>
      <c r="C710" s="166"/>
      <c r="D710" s="166"/>
      <c r="AA710" s="4"/>
      <c r="AB710" s="4"/>
      <c r="AC710" s="4"/>
      <c r="AD710" s="4"/>
      <c r="AE710" s="4"/>
      <c r="AG710" s="159"/>
      <c r="AN710" s="4"/>
      <c r="AO710" s="4"/>
      <c r="AP710" s="4"/>
      <c r="AQ710" s="4"/>
      <c r="AR710" s="4"/>
      <c r="AS710" s="4"/>
      <c r="AT710" s="4"/>
      <c r="AU710" s="4"/>
    </row>
    <row r="711" spans="1:47" ht="12.95" customHeight="1">
      <c r="A711" s="166"/>
      <c r="B711" s="166"/>
      <c r="C711" s="166"/>
      <c r="D711" s="166"/>
      <c r="AA711" s="4"/>
      <c r="AB711" s="4"/>
      <c r="AC711" s="4"/>
      <c r="AD711" s="4"/>
      <c r="AE711" s="4"/>
      <c r="AG711" s="159"/>
      <c r="AN711" s="4"/>
      <c r="AO711" s="4"/>
      <c r="AP711" s="4"/>
      <c r="AQ711" s="4"/>
      <c r="AR711" s="4"/>
      <c r="AS711" s="4"/>
      <c r="AT711" s="4"/>
      <c r="AU711" s="4"/>
    </row>
    <row r="712" spans="1:47" ht="12.95" customHeight="1">
      <c r="A712" s="166"/>
      <c r="B712" s="166"/>
      <c r="C712" s="166"/>
      <c r="D712" s="166"/>
      <c r="AA712" s="4"/>
      <c r="AB712" s="4"/>
      <c r="AC712" s="4"/>
      <c r="AD712" s="4"/>
      <c r="AE712" s="4"/>
      <c r="AG712" s="159"/>
      <c r="AN712" s="4"/>
      <c r="AO712" s="4"/>
      <c r="AP712" s="4"/>
      <c r="AQ712" s="4"/>
      <c r="AR712" s="4"/>
      <c r="AS712" s="4"/>
      <c r="AT712" s="4"/>
      <c r="AU712" s="4"/>
    </row>
    <row r="713" spans="1:47" ht="12.95" customHeight="1">
      <c r="A713" s="166"/>
      <c r="B713" s="166"/>
      <c r="C713" s="166"/>
      <c r="D713" s="166"/>
      <c r="AA713" s="4"/>
      <c r="AB713" s="4"/>
      <c r="AC713" s="4"/>
      <c r="AD713" s="4"/>
      <c r="AE713" s="4"/>
      <c r="AG713" s="159"/>
      <c r="AN713" s="4"/>
      <c r="AO713" s="4"/>
      <c r="AP713" s="4"/>
      <c r="AQ713" s="4"/>
      <c r="AR713" s="4"/>
      <c r="AS713" s="4"/>
      <c r="AT713" s="4"/>
      <c r="AU713" s="4"/>
    </row>
    <row r="714" spans="1:47" ht="12.95" customHeight="1">
      <c r="A714" s="166"/>
      <c r="B714" s="166"/>
      <c r="C714" s="166"/>
      <c r="D714" s="166"/>
      <c r="AA714" s="4"/>
      <c r="AB714" s="4"/>
      <c r="AC714" s="4"/>
      <c r="AD714" s="4"/>
      <c r="AE714" s="4"/>
      <c r="AG714" s="159"/>
      <c r="AN714" s="4"/>
      <c r="AO714" s="4"/>
      <c r="AP714" s="4"/>
      <c r="AQ714" s="4"/>
      <c r="AR714" s="4"/>
      <c r="AS714" s="4"/>
      <c r="AT714" s="4"/>
      <c r="AU714" s="4"/>
    </row>
    <row r="715" spans="1:47" ht="12.95" customHeight="1">
      <c r="A715" s="166"/>
      <c r="B715" s="166"/>
      <c r="C715" s="166"/>
      <c r="D715" s="166"/>
      <c r="AA715" s="4"/>
      <c r="AB715" s="4"/>
      <c r="AC715" s="4"/>
      <c r="AD715" s="4"/>
      <c r="AE715" s="4"/>
      <c r="AG715" s="159"/>
      <c r="AN715" s="4"/>
      <c r="AO715" s="4"/>
      <c r="AP715" s="4"/>
      <c r="AQ715" s="4"/>
      <c r="AR715" s="4"/>
      <c r="AS715" s="4"/>
      <c r="AT715" s="4"/>
      <c r="AU715" s="4"/>
    </row>
    <row r="716" spans="1:47" ht="12.95" customHeight="1">
      <c r="A716" s="166"/>
      <c r="B716" s="166"/>
      <c r="C716" s="166"/>
      <c r="D716" s="166"/>
      <c r="AA716" s="4"/>
      <c r="AB716" s="4"/>
      <c r="AC716" s="4"/>
      <c r="AD716" s="4"/>
      <c r="AE716" s="4"/>
      <c r="AG716" s="159"/>
      <c r="AN716" s="4"/>
      <c r="AO716" s="4"/>
      <c r="AP716" s="4"/>
      <c r="AQ716" s="4"/>
      <c r="AR716" s="4"/>
      <c r="AS716" s="4"/>
      <c r="AT716" s="4"/>
      <c r="AU716" s="4"/>
    </row>
    <row r="717" spans="1:47" ht="12.95" customHeight="1">
      <c r="A717" s="166"/>
      <c r="B717" s="166"/>
      <c r="C717" s="166"/>
      <c r="D717" s="166"/>
      <c r="AA717" s="4"/>
      <c r="AB717" s="4"/>
      <c r="AC717" s="4"/>
      <c r="AD717" s="4"/>
      <c r="AE717" s="4"/>
      <c r="AG717" s="159"/>
      <c r="AN717" s="4"/>
      <c r="AO717" s="4"/>
      <c r="AP717" s="4"/>
      <c r="AQ717" s="4"/>
      <c r="AR717" s="4"/>
      <c r="AS717" s="4"/>
      <c r="AT717" s="4"/>
      <c r="AU717" s="4"/>
    </row>
    <row r="718" spans="1:47" ht="12.95" customHeight="1">
      <c r="A718" s="166"/>
      <c r="B718" s="166"/>
      <c r="C718" s="166"/>
      <c r="D718" s="166"/>
      <c r="AA718" s="4"/>
      <c r="AB718" s="4"/>
      <c r="AC718" s="4"/>
      <c r="AD718" s="4"/>
      <c r="AE718" s="4"/>
      <c r="AG718" s="159"/>
      <c r="AN718" s="4"/>
      <c r="AO718" s="4"/>
      <c r="AP718" s="4"/>
      <c r="AQ718" s="4"/>
      <c r="AR718" s="4"/>
      <c r="AS718" s="4"/>
      <c r="AT718" s="4"/>
      <c r="AU718" s="4"/>
    </row>
    <row r="719" spans="1:47" ht="12.95" customHeight="1">
      <c r="A719" s="166"/>
      <c r="B719" s="166"/>
      <c r="C719" s="166"/>
      <c r="D719" s="166"/>
      <c r="AA719" s="4"/>
      <c r="AB719" s="4"/>
      <c r="AC719" s="4"/>
      <c r="AD719" s="4"/>
      <c r="AE719" s="4"/>
      <c r="AG719" s="159"/>
      <c r="AN719" s="4"/>
      <c r="AO719" s="4"/>
      <c r="AP719" s="4"/>
      <c r="AQ719" s="4"/>
      <c r="AR719" s="4"/>
      <c r="AS719" s="4"/>
      <c r="AT719" s="4"/>
      <c r="AU719" s="4"/>
    </row>
    <row r="720" spans="1:47" ht="12.95" customHeight="1">
      <c r="A720" s="166"/>
      <c r="B720" s="166"/>
      <c r="C720" s="166"/>
      <c r="D720" s="166"/>
      <c r="AA720" s="4"/>
      <c r="AB720" s="4"/>
      <c r="AC720" s="4"/>
      <c r="AD720" s="4"/>
      <c r="AE720" s="4"/>
      <c r="AG720" s="159"/>
      <c r="AN720" s="4"/>
      <c r="AO720" s="4"/>
      <c r="AP720" s="4"/>
      <c r="AQ720" s="4"/>
      <c r="AR720" s="4"/>
      <c r="AS720" s="4"/>
      <c r="AT720" s="4"/>
      <c r="AU720" s="4"/>
    </row>
    <row r="721" spans="1:64" ht="12.95" customHeight="1">
      <c r="A721" s="166"/>
      <c r="B721" s="166"/>
      <c r="C721" s="166"/>
      <c r="D721" s="166"/>
      <c r="AA721" s="4"/>
      <c r="AB721" s="4"/>
      <c r="AC721" s="4"/>
      <c r="AD721" s="4"/>
      <c r="AE721" s="4"/>
      <c r="AG721" s="159"/>
      <c r="AN721" s="4"/>
      <c r="AO721" s="4"/>
      <c r="AP721" s="4"/>
      <c r="AQ721" s="4"/>
      <c r="AR721" s="4"/>
      <c r="AS721" s="4"/>
      <c r="AT721" s="4"/>
      <c r="AU721" s="4"/>
    </row>
    <row r="722" spans="1:64" ht="12.95" customHeight="1">
      <c r="A722" s="166"/>
      <c r="B722" s="166"/>
      <c r="C722" s="166"/>
      <c r="D722" s="166"/>
      <c r="AA722" s="4"/>
      <c r="AB722" s="4"/>
      <c r="AC722" s="4"/>
      <c r="AD722" s="4"/>
      <c r="AE722" s="4"/>
      <c r="AG722" s="159"/>
      <c r="AN722" s="4"/>
      <c r="AO722" s="4"/>
      <c r="AP722" s="4"/>
      <c r="AQ722" s="4"/>
      <c r="AR722" s="4"/>
      <c r="AS722" s="4"/>
      <c r="AT722" s="4"/>
      <c r="AU722" s="4"/>
    </row>
    <row r="723" spans="1:64" ht="12.95" customHeight="1">
      <c r="A723" s="166"/>
      <c r="B723" s="166"/>
      <c r="C723" s="166"/>
      <c r="D723" s="166"/>
      <c r="AA723" s="4"/>
      <c r="AB723" s="4"/>
      <c r="AC723" s="4"/>
      <c r="AD723" s="4"/>
      <c r="AE723" s="4"/>
      <c r="AG723" s="159"/>
      <c r="AN723" s="4"/>
      <c r="AO723" s="4"/>
      <c r="AP723" s="4"/>
      <c r="AQ723" s="4"/>
      <c r="AR723" s="4"/>
      <c r="AS723" s="4"/>
      <c r="AT723" s="4"/>
      <c r="AU723" s="4"/>
    </row>
    <row r="724" spans="1:64" ht="12.95" customHeight="1">
      <c r="A724" s="166"/>
      <c r="B724" s="166"/>
      <c r="C724" s="166"/>
      <c r="D724" s="166"/>
      <c r="AA724" s="4"/>
      <c r="AB724" s="4"/>
      <c r="AC724" s="4"/>
      <c r="AD724" s="4"/>
      <c r="AE724" s="4"/>
      <c r="AG724" s="159"/>
      <c r="AN724" s="4"/>
      <c r="AO724" s="4"/>
      <c r="AP724" s="4"/>
      <c r="AQ724" s="4"/>
      <c r="AR724" s="4"/>
      <c r="AS724" s="4"/>
      <c r="AT724" s="4"/>
      <c r="AU724" s="4"/>
    </row>
    <row r="725" spans="1:64" ht="12.95" customHeight="1">
      <c r="A725" s="166"/>
      <c r="B725" s="166"/>
      <c r="C725" s="166"/>
      <c r="D725" s="166"/>
      <c r="AA725" s="4"/>
      <c r="AB725" s="4"/>
      <c r="AC725" s="4"/>
      <c r="AD725" s="4"/>
      <c r="AE725" s="4"/>
      <c r="AG725" s="159"/>
      <c r="AN725" s="4"/>
      <c r="AO725" s="4"/>
      <c r="AP725" s="4"/>
      <c r="AQ725" s="4"/>
      <c r="AR725" s="4"/>
      <c r="AS725" s="4"/>
      <c r="AT725" s="4"/>
      <c r="AU725" s="4"/>
    </row>
    <row r="726" spans="1:64" ht="12.95" customHeight="1">
      <c r="A726" s="166"/>
      <c r="B726" s="166"/>
      <c r="C726" s="166"/>
      <c r="D726" s="166"/>
      <c r="AA726" s="4"/>
      <c r="AB726" s="4"/>
      <c r="AC726" s="4"/>
      <c r="AD726" s="4"/>
      <c r="AE726" s="4"/>
      <c r="AG726" s="159"/>
      <c r="AN726" s="4"/>
      <c r="AO726" s="4"/>
      <c r="AP726" s="4"/>
      <c r="AQ726" s="4"/>
      <c r="AR726" s="4"/>
      <c r="AS726" s="4"/>
      <c r="AT726" s="4"/>
      <c r="AU726" s="4"/>
    </row>
    <row r="727" spans="1:64" ht="12.95" customHeight="1">
      <c r="A727" s="166"/>
      <c r="B727" s="166"/>
      <c r="C727" s="166"/>
      <c r="D727" s="166"/>
      <c r="AA727" s="4"/>
      <c r="AB727" s="4"/>
      <c r="AC727" s="4"/>
      <c r="AD727" s="4"/>
      <c r="AE727" s="4"/>
      <c r="AG727" s="159"/>
      <c r="AN727" s="4"/>
      <c r="AO727" s="4"/>
      <c r="AP727" s="4"/>
      <c r="AQ727" s="4"/>
      <c r="AR727" s="4"/>
      <c r="AS727" s="4"/>
      <c r="AT727" s="4"/>
      <c r="AU727" s="4"/>
      <c r="AV727" s="4"/>
    </row>
    <row r="728" spans="1:64" ht="12.95" customHeight="1">
      <c r="A728" s="166"/>
      <c r="B728" s="166"/>
      <c r="C728" s="166"/>
      <c r="D728" s="166"/>
      <c r="AA728" s="4"/>
      <c r="AB728" s="4"/>
      <c r="AC728" s="4"/>
      <c r="AD728" s="4"/>
      <c r="AE728" s="4"/>
      <c r="AG728" s="159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2.95" customHeight="1">
      <c r="A729" s="166"/>
      <c r="B729" s="166"/>
      <c r="C729" s="166"/>
      <c r="D729" s="166"/>
      <c r="AA729" s="4"/>
      <c r="AB729" s="4"/>
      <c r="AC729" s="4"/>
      <c r="AD729" s="4"/>
      <c r="AE729" s="4"/>
      <c r="AG729" s="159"/>
      <c r="AN729" s="4"/>
      <c r="AO729" s="4"/>
      <c r="AP729" s="4"/>
      <c r="AQ729" s="4"/>
      <c r="AR729" s="4"/>
      <c r="AS729" s="4"/>
      <c r="AT729" s="4"/>
      <c r="AU729" s="4"/>
    </row>
    <row r="730" spans="1:64" ht="12.95" customHeight="1">
      <c r="A730" s="166"/>
      <c r="B730" s="166"/>
      <c r="C730" s="166"/>
      <c r="D730" s="166"/>
      <c r="AA730" s="4"/>
      <c r="AB730" s="4"/>
      <c r="AC730" s="4"/>
      <c r="AD730" s="4"/>
      <c r="AE730" s="4"/>
      <c r="AG730" s="159"/>
      <c r="AN730" s="4"/>
      <c r="AO730" s="4"/>
      <c r="AP730" s="4"/>
      <c r="AQ730" s="4"/>
      <c r="AR730" s="4"/>
      <c r="AS730" s="4"/>
      <c r="AT730" s="4"/>
      <c r="AU730" s="4"/>
    </row>
    <row r="731" spans="1:64" ht="12.95" customHeight="1">
      <c r="A731" s="166"/>
      <c r="B731" s="166"/>
      <c r="C731" s="166"/>
      <c r="D731" s="166"/>
      <c r="AA731" s="4"/>
      <c r="AB731" s="4"/>
      <c r="AC731" s="4"/>
      <c r="AD731" s="4"/>
      <c r="AE731" s="4"/>
      <c r="AG731" s="159"/>
      <c r="AN731" s="4"/>
      <c r="AO731" s="4"/>
      <c r="AP731" s="4"/>
      <c r="AQ731" s="4"/>
      <c r="AR731" s="4"/>
      <c r="AS731" s="4"/>
      <c r="AT731" s="4"/>
      <c r="AU731" s="4"/>
    </row>
    <row r="732" spans="1:64" ht="12.95" customHeight="1">
      <c r="A732" s="166"/>
      <c r="B732" s="166"/>
      <c r="C732" s="166"/>
      <c r="D732" s="166"/>
      <c r="AA732" s="4"/>
      <c r="AB732" s="4"/>
      <c r="AC732" s="4"/>
      <c r="AD732" s="4"/>
      <c r="AE732" s="4"/>
      <c r="AG732" s="159"/>
      <c r="AN732" s="4"/>
      <c r="AO732" s="4"/>
      <c r="AP732" s="4"/>
      <c r="AQ732" s="4"/>
      <c r="AR732" s="4"/>
      <c r="AS732" s="4"/>
      <c r="AT732" s="4"/>
      <c r="AU732" s="4"/>
    </row>
    <row r="733" spans="1:64" ht="12.95" customHeight="1">
      <c r="A733" s="166"/>
      <c r="B733" s="166"/>
      <c r="C733" s="166"/>
      <c r="D733" s="166"/>
      <c r="AA733" s="4"/>
      <c r="AB733" s="4"/>
      <c r="AC733" s="4"/>
      <c r="AD733" s="4"/>
      <c r="AE733" s="4"/>
      <c r="AG733" s="159"/>
      <c r="AN733" s="4"/>
      <c r="AO733" s="4"/>
      <c r="AP733" s="4"/>
      <c r="AQ733" s="4"/>
      <c r="AR733" s="4"/>
      <c r="AS733" s="4"/>
      <c r="AT733" s="4"/>
      <c r="AU733" s="4"/>
    </row>
    <row r="734" spans="1:64" ht="12.95" customHeight="1">
      <c r="A734" s="166"/>
      <c r="B734" s="166"/>
      <c r="C734" s="166"/>
      <c r="D734" s="166"/>
      <c r="AA734" s="4"/>
      <c r="AB734" s="4"/>
      <c r="AC734" s="4"/>
      <c r="AD734" s="4"/>
      <c r="AE734" s="4"/>
      <c r="AG734" s="159"/>
      <c r="AN734" s="4"/>
      <c r="AO734" s="4"/>
      <c r="AP734" s="4"/>
      <c r="AQ734" s="4"/>
      <c r="AR734" s="4"/>
      <c r="AS734" s="4"/>
      <c r="AT734" s="4"/>
      <c r="AU734" s="4"/>
    </row>
    <row r="735" spans="1:64" ht="12.95" customHeight="1">
      <c r="A735" s="166"/>
      <c r="B735" s="166"/>
      <c r="C735" s="166"/>
      <c r="D735" s="166"/>
      <c r="AA735" s="4"/>
      <c r="AB735" s="4"/>
      <c r="AC735" s="4"/>
      <c r="AD735" s="4"/>
      <c r="AE735" s="4"/>
      <c r="AG735" s="159"/>
      <c r="AN735" s="4"/>
      <c r="AO735" s="4"/>
      <c r="AP735" s="4"/>
      <c r="AQ735" s="4"/>
      <c r="AR735" s="4"/>
      <c r="AS735" s="4"/>
      <c r="AT735" s="4"/>
      <c r="AU735" s="4"/>
    </row>
    <row r="736" spans="1:64" ht="12.95" customHeight="1">
      <c r="A736" s="166"/>
      <c r="B736" s="166"/>
      <c r="C736" s="166"/>
      <c r="D736" s="166"/>
      <c r="AA736" s="4"/>
      <c r="AB736" s="4"/>
      <c r="AC736" s="4"/>
      <c r="AD736" s="4"/>
      <c r="AE736" s="4"/>
      <c r="AG736" s="159"/>
      <c r="AN736" s="4"/>
      <c r="AO736" s="4"/>
      <c r="AP736" s="4"/>
      <c r="AQ736" s="4"/>
      <c r="AR736" s="4"/>
      <c r="AS736" s="4"/>
      <c r="AT736" s="4"/>
      <c r="AU736" s="4"/>
    </row>
    <row r="737" spans="1:64" ht="12.95" customHeight="1">
      <c r="A737" s="166"/>
      <c r="B737" s="166"/>
      <c r="C737" s="166"/>
      <c r="D737" s="166"/>
      <c r="AA737" s="4"/>
      <c r="AB737" s="4"/>
      <c r="AC737" s="4"/>
      <c r="AD737" s="4"/>
      <c r="AE737" s="4"/>
      <c r="AG737" s="159"/>
      <c r="AN737" s="4"/>
      <c r="AO737" s="4"/>
      <c r="AP737" s="4"/>
      <c r="AQ737" s="4"/>
      <c r="AR737" s="4"/>
      <c r="AS737" s="4"/>
      <c r="AT737" s="4"/>
      <c r="AU737" s="4"/>
    </row>
    <row r="738" spans="1:64" ht="12.95" customHeight="1">
      <c r="A738" s="166"/>
      <c r="B738" s="166"/>
      <c r="C738" s="166"/>
      <c r="D738" s="166"/>
      <c r="AA738" s="4"/>
      <c r="AB738" s="4"/>
      <c r="AC738" s="4"/>
      <c r="AD738" s="4"/>
      <c r="AE738" s="4"/>
      <c r="AG738" s="159"/>
      <c r="AN738" s="4"/>
      <c r="AO738" s="4"/>
      <c r="AP738" s="4"/>
      <c r="AQ738" s="4"/>
      <c r="AR738" s="4"/>
      <c r="AS738" s="4"/>
      <c r="AT738" s="4"/>
      <c r="AU738" s="4"/>
    </row>
    <row r="739" spans="1:64" ht="12.95" customHeight="1">
      <c r="A739" s="166"/>
      <c r="B739" s="166"/>
      <c r="C739" s="166"/>
      <c r="D739" s="166"/>
      <c r="AA739" s="4"/>
      <c r="AB739" s="4"/>
      <c r="AC739" s="4"/>
      <c r="AD739" s="4"/>
      <c r="AE739" s="4"/>
      <c r="AG739" s="159"/>
      <c r="AN739" s="4"/>
      <c r="AO739" s="4"/>
      <c r="AP739" s="4"/>
      <c r="AQ739" s="4"/>
      <c r="AR739" s="4"/>
      <c r="AS739" s="4"/>
      <c r="AT739" s="4"/>
      <c r="AU739" s="4"/>
    </row>
    <row r="740" spans="1:64" ht="12.95" customHeight="1">
      <c r="A740" s="166"/>
      <c r="B740" s="166"/>
      <c r="C740" s="166"/>
      <c r="D740" s="166"/>
      <c r="AA740" s="4"/>
      <c r="AB740" s="4"/>
      <c r="AC740" s="4"/>
      <c r="AD740" s="4"/>
      <c r="AE740" s="4"/>
      <c r="AG740" s="159"/>
      <c r="AN740" s="4"/>
      <c r="AO740" s="4"/>
      <c r="AP740" s="4"/>
      <c r="AQ740" s="4"/>
      <c r="AR740" s="4"/>
      <c r="AS740" s="4"/>
      <c r="AT740" s="4"/>
      <c r="AU740" s="4"/>
    </row>
    <row r="741" spans="1:64" ht="12.95" customHeight="1">
      <c r="A741" s="166"/>
      <c r="B741" s="166"/>
      <c r="C741" s="166"/>
      <c r="D741" s="166"/>
      <c r="AA741" s="4"/>
      <c r="AB741" s="4"/>
      <c r="AC741" s="4"/>
      <c r="AD741" s="4"/>
      <c r="AE741" s="4"/>
      <c r="AG741" s="159"/>
      <c r="AN741" s="4"/>
      <c r="AO741" s="4"/>
      <c r="AP741" s="4"/>
      <c r="AQ741" s="4"/>
      <c r="AR741" s="4"/>
      <c r="AS741" s="4"/>
      <c r="AT741" s="4"/>
      <c r="AU741" s="4"/>
    </row>
    <row r="742" spans="1:64" ht="12.95" customHeight="1">
      <c r="A742" s="166"/>
      <c r="B742" s="166"/>
      <c r="C742" s="166"/>
      <c r="D742" s="166"/>
      <c r="AA742" s="4"/>
      <c r="AB742" s="4"/>
      <c r="AC742" s="4"/>
      <c r="AD742" s="4"/>
      <c r="AE742" s="4"/>
      <c r="AG742" s="159"/>
      <c r="AN742" s="4"/>
      <c r="AO742" s="4"/>
      <c r="AP742" s="4"/>
      <c r="AQ742" s="4"/>
      <c r="AR742" s="4"/>
      <c r="AS742" s="4"/>
      <c r="AT742" s="4"/>
      <c r="AU742" s="4"/>
    </row>
    <row r="743" spans="1:64" ht="12.95" customHeight="1">
      <c r="A743" s="166"/>
      <c r="B743" s="166"/>
      <c r="C743" s="166"/>
      <c r="D743" s="166"/>
      <c r="AA743" s="4"/>
      <c r="AB743" s="4"/>
      <c r="AC743" s="4"/>
      <c r="AD743" s="4"/>
      <c r="AE743" s="4"/>
      <c r="AG743" s="159"/>
      <c r="AN743" s="4"/>
      <c r="AO743" s="4"/>
      <c r="AP743" s="4"/>
      <c r="AQ743" s="4"/>
      <c r="AR743" s="4"/>
      <c r="AS743" s="4"/>
      <c r="AT743" s="4"/>
      <c r="AU743" s="4"/>
    </row>
    <row r="744" spans="1:64" ht="12.95" customHeight="1">
      <c r="A744" s="166"/>
      <c r="B744" s="166"/>
      <c r="C744" s="166"/>
      <c r="D744" s="166"/>
      <c r="AA744" s="4"/>
      <c r="AB744" s="4"/>
      <c r="AC744" s="4"/>
      <c r="AD744" s="4"/>
      <c r="AE744" s="4"/>
      <c r="AG744" s="159"/>
      <c r="AN744" s="4"/>
      <c r="AO744" s="4"/>
      <c r="AP744" s="4"/>
      <c r="AQ744" s="4"/>
      <c r="AR744" s="4"/>
      <c r="AS744" s="4"/>
      <c r="AT744" s="4"/>
      <c r="AU744" s="4"/>
    </row>
    <row r="745" spans="1:64" ht="12.95" customHeight="1">
      <c r="A745" s="166"/>
      <c r="B745" s="166"/>
      <c r="C745" s="166"/>
      <c r="D745" s="166"/>
      <c r="AA745" s="4"/>
      <c r="AB745" s="4"/>
      <c r="AC745" s="4"/>
      <c r="AD745" s="4"/>
      <c r="AE745" s="4"/>
      <c r="AG745" s="159"/>
      <c r="AN745" s="4"/>
      <c r="AO745" s="4"/>
      <c r="AP745" s="4"/>
      <c r="AQ745" s="4"/>
      <c r="AR745" s="4"/>
      <c r="AS745" s="4"/>
      <c r="AT745" s="4"/>
      <c r="AU745" s="4"/>
    </row>
    <row r="746" spans="1:64" ht="12.95" customHeight="1">
      <c r="A746" s="166"/>
      <c r="B746" s="166"/>
      <c r="C746" s="166"/>
      <c r="D746" s="166"/>
      <c r="AA746" s="4"/>
      <c r="AB746" s="4"/>
      <c r="AC746" s="4"/>
      <c r="AD746" s="4"/>
      <c r="AE746" s="4"/>
      <c r="AG746" s="159"/>
      <c r="AN746" s="4"/>
      <c r="AO746" s="4"/>
      <c r="AP746" s="4"/>
      <c r="AQ746" s="4"/>
      <c r="AR746" s="4"/>
      <c r="AS746" s="4"/>
      <c r="AT746" s="4"/>
      <c r="AU746" s="4"/>
    </row>
    <row r="747" spans="1:64" ht="12.95" customHeight="1">
      <c r="A747" s="166"/>
      <c r="B747" s="166"/>
      <c r="C747" s="166"/>
      <c r="D747" s="166"/>
      <c r="AA747" s="4"/>
      <c r="AB747" s="4"/>
      <c r="AC747" s="4"/>
      <c r="AD747" s="4"/>
      <c r="AE747" s="4"/>
      <c r="AG747" s="159"/>
      <c r="AN747" s="4"/>
      <c r="AO747" s="4"/>
      <c r="AP747" s="4"/>
      <c r="AQ747" s="4"/>
      <c r="AR747" s="4"/>
      <c r="AS747" s="4"/>
      <c r="AT747" s="4"/>
      <c r="AU747" s="4"/>
    </row>
    <row r="748" spans="1:64" ht="12.95" customHeight="1">
      <c r="A748" s="166"/>
      <c r="B748" s="166"/>
      <c r="C748" s="166"/>
      <c r="D748" s="166"/>
      <c r="AA748" s="4"/>
      <c r="AB748" s="4"/>
      <c r="AC748" s="4"/>
      <c r="AD748" s="4"/>
      <c r="AE748" s="4"/>
      <c r="AG748" s="159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2.95" customHeight="1">
      <c r="A749" s="166"/>
      <c r="B749" s="166"/>
      <c r="C749" s="166"/>
      <c r="D749" s="166"/>
      <c r="AA749" s="4"/>
      <c r="AB749" s="4"/>
      <c r="AC749" s="4"/>
      <c r="AD749" s="4"/>
      <c r="AE749" s="4"/>
      <c r="AG749" s="159"/>
      <c r="AN749" s="4"/>
      <c r="AO749" s="4"/>
      <c r="AP749" s="4"/>
      <c r="AQ749" s="4"/>
      <c r="AR749" s="4"/>
      <c r="AS749" s="4"/>
      <c r="AT749" s="4"/>
      <c r="AU749" s="4"/>
    </row>
    <row r="750" spans="1:64" ht="12.95" customHeight="1">
      <c r="A750" s="166"/>
      <c r="B750" s="166"/>
      <c r="C750" s="166"/>
      <c r="D750" s="166"/>
      <c r="AA750" s="4"/>
      <c r="AB750" s="4"/>
      <c r="AC750" s="4"/>
      <c r="AD750" s="4"/>
      <c r="AE750" s="4"/>
      <c r="AG750" s="159"/>
      <c r="AN750" s="4"/>
      <c r="AO750" s="4"/>
      <c r="AP750" s="4"/>
      <c r="AQ750" s="4"/>
      <c r="AR750" s="4"/>
      <c r="AS750" s="4"/>
      <c r="AT750" s="4"/>
      <c r="AU750" s="4"/>
    </row>
    <row r="751" spans="1:64" ht="12.95" customHeight="1">
      <c r="A751" s="166"/>
      <c r="B751" s="166"/>
      <c r="C751" s="166"/>
      <c r="D751" s="166"/>
      <c r="AA751" s="4"/>
      <c r="AB751" s="4"/>
      <c r="AC751" s="4"/>
      <c r="AD751" s="4"/>
      <c r="AE751" s="4"/>
      <c r="AG751" s="159"/>
      <c r="AN751" s="4"/>
      <c r="AO751" s="4"/>
      <c r="AP751" s="4"/>
      <c r="AQ751" s="4"/>
      <c r="AR751" s="4"/>
      <c r="AS751" s="4"/>
      <c r="AT751" s="4"/>
      <c r="AU751" s="4"/>
    </row>
    <row r="752" spans="1:64" ht="12.95" customHeight="1">
      <c r="A752" s="166"/>
      <c r="B752" s="166"/>
      <c r="C752" s="166"/>
      <c r="D752" s="166"/>
      <c r="AA752" s="4"/>
      <c r="AB752" s="4"/>
      <c r="AC752" s="4"/>
      <c r="AD752" s="4"/>
      <c r="AE752" s="4"/>
      <c r="AG752" s="159"/>
      <c r="AN752" s="4"/>
      <c r="AO752" s="4"/>
      <c r="AP752" s="4"/>
      <c r="AQ752" s="4"/>
      <c r="AR752" s="4"/>
      <c r="AS752" s="4"/>
      <c r="AT752" s="4"/>
      <c r="AU752" s="4"/>
    </row>
    <row r="753" spans="1:48" ht="12.95" customHeight="1">
      <c r="A753" s="166"/>
      <c r="B753" s="166"/>
      <c r="C753" s="166"/>
      <c r="D753" s="166"/>
      <c r="AA753" s="4"/>
      <c r="AB753" s="4"/>
      <c r="AC753" s="4"/>
      <c r="AD753" s="4"/>
      <c r="AE753" s="4"/>
      <c r="AG753" s="159"/>
      <c r="AN753" s="4"/>
      <c r="AO753" s="4"/>
      <c r="AP753" s="4"/>
      <c r="AQ753" s="4"/>
      <c r="AR753" s="4"/>
      <c r="AS753" s="4"/>
      <c r="AT753" s="4"/>
      <c r="AU753" s="4"/>
    </row>
    <row r="754" spans="1:48" ht="12.95" customHeight="1">
      <c r="A754" s="166"/>
      <c r="B754" s="166"/>
      <c r="C754" s="166"/>
      <c r="D754" s="166"/>
      <c r="AA754" s="4"/>
      <c r="AB754" s="4"/>
      <c r="AC754" s="4"/>
      <c r="AD754" s="4"/>
      <c r="AE754" s="4"/>
      <c r="AG754" s="159"/>
      <c r="AN754" s="4"/>
      <c r="AO754" s="4"/>
      <c r="AP754" s="4"/>
      <c r="AQ754" s="4"/>
      <c r="AR754" s="4"/>
      <c r="AS754" s="4"/>
      <c r="AT754" s="4"/>
      <c r="AU754" s="4"/>
    </row>
    <row r="755" spans="1:48" ht="12.95" customHeight="1">
      <c r="A755" s="166"/>
      <c r="B755" s="166"/>
      <c r="C755" s="166"/>
      <c r="D755" s="166"/>
      <c r="AA755" s="4"/>
      <c r="AB755" s="4"/>
      <c r="AC755" s="4"/>
      <c r="AD755" s="4"/>
      <c r="AE755" s="4"/>
      <c r="AG755" s="159"/>
      <c r="AN755" s="4"/>
      <c r="AO755" s="4"/>
      <c r="AP755" s="4"/>
      <c r="AQ755" s="4"/>
      <c r="AR755" s="4"/>
      <c r="AS755" s="4"/>
      <c r="AT755" s="4"/>
      <c r="AU755" s="4"/>
    </row>
    <row r="756" spans="1:48" ht="12.95" customHeight="1">
      <c r="A756" s="166"/>
      <c r="B756" s="166"/>
      <c r="C756" s="166"/>
      <c r="D756" s="166"/>
      <c r="AA756" s="4"/>
      <c r="AB756" s="4"/>
      <c r="AC756" s="4"/>
      <c r="AD756" s="4"/>
      <c r="AE756" s="4"/>
      <c r="AG756" s="159"/>
      <c r="AN756" s="4"/>
      <c r="AO756" s="4"/>
      <c r="AP756" s="4"/>
      <c r="AQ756" s="4"/>
      <c r="AR756" s="4"/>
      <c r="AS756" s="4"/>
      <c r="AT756" s="4"/>
      <c r="AU756" s="4"/>
    </row>
    <row r="757" spans="1:48" ht="12.95" customHeight="1">
      <c r="A757" s="166"/>
      <c r="B757" s="166"/>
      <c r="C757" s="166"/>
      <c r="D757" s="166"/>
      <c r="AA757" s="4"/>
      <c r="AB757" s="4"/>
      <c r="AC757" s="4"/>
      <c r="AD757" s="4"/>
      <c r="AE757" s="4"/>
      <c r="AG757" s="159"/>
      <c r="AN757" s="4"/>
      <c r="AO757" s="4"/>
      <c r="AP757" s="4"/>
      <c r="AQ757" s="4"/>
      <c r="AR757" s="4"/>
      <c r="AS757" s="4"/>
      <c r="AT757" s="4"/>
      <c r="AU757" s="4"/>
    </row>
    <row r="758" spans="1:48" ht="12.95" customHeight="1">
      <c r="A758" s="166"/>
      <c r="B758" s="166"/>
      <c r="C758" s="166"/>
      <c r="D758" s="166"/>
      <c r="AA758" s="4"/>
      <c r="AB758" s="4"/>
      <c r="AC758" s="4"/>
      <c r="AD758" s="4"/>
      <c r="AE758" s="4"/>
      <c r="AG758" s="159"/>
      <c r="AN758" s="4"/>
      <c r="AO758" s="4"/>
      <c r="AP758" s="4"/>
      <c r="AQ758" s="4"/>
      <c r="AR758" s="4"/>
      <c r="AS758" s="4"/>
      <c r="AT758" s="4"/>
      <c r="AU758" s="4"/>
    </row>
    <row r="759" spans="1:48" ht="12.95" customHeight="1">
      <c r="A759" s="166"/>
      <c r="B759" s="166"/>
      <c r="C759" s="166"/>
      <c r="D759" s="166"/>
      <c r="AA759" s="4"/>
      <c r="AB759" s="4"/>
      <c r="AC759" s="4"/>
      <c r="AD759" s="4"/>
      <c r="AE759" s="4"/>
      <c r="AG759" s="159"/>
      <c r="AN759" s="4"/>
      <c r="AO759" s="4"/>
      <c r="AP759" s="4"/>
      <c r="AQ759" s="4"/>
      <c r="AR759" s="4"/>
      <c r="AS759" s="4"/>
      <c r="AT759" s="4"/>
      <c r="AU759" s="4"/>
      <c r="AV759" s="4"/>
    </row>
    <row r="760" spans="1:48" ht="12.95" customHeight="1">
      <c r="A760" s="166"/>
      <c r="B760" s="166"/>
      <c r="C760" s="166"/>
      <c r="D760" s="166"/>
      <c r="AA760" s="4"/>
      <c r="AB760" s="4"/>
      <c r="AC760" s="4"/>
      <c r="AD760" s="4"/>
      <c r="AE760" s="4"/>
      <c r="AG760" s="159"/>
      <c r="AN760" s="4"/>
      <c r="AO760" s="4"/>
      <c r="AP760" s="4"/>
      <c r="AQ760" s="4"/>
      <c r="AR760" s="4"/>
      <c r="AS760" s="4"/>
      <c r="AT760" s="4"/>
      <c r="AU760" s="4"/>
    </row>
    <row r="761" spans="1:48" ht="12.95" customHeight="1">
      <c r="A761" s="166"/>
      <c r="B761" s="166"/>
      <c r="C761" s="166"/>
      <c r="D761" s="166"/>
      <c r="AA761" s="4"/>
      <c r="AB761" s="4"/>
      <c r="AC761" s="4"/>
      <c r="AD761" s="4"/>
      <c r="AE761" s="4"/>
      <c r="AG761" s="159"/>
      <c r="AN761" s="4"/>
      <c r="AO761" s="4"/>
      <c r="AP761" s="4"/>
      <c r="AQ761" s="4"/>
      <c r="AR761" s="4"/>
      <c r="AS761" s="4"/>
      <c r="AT761" s="4"/>
      <c r="AU761" s="4"/>
    </row>
    <row r="762" spans="1:48" ht="12.95" customHeight="1">
      <c r="A762" s="166"/>
      <c r="B762" s="166"/>
      <c r="C762" s="166"/>
      <c r="D762" s="166"/>
      <c r="AA762" s="4"/>
      <c r="AB762" s="4"/>
      <c r="AC762" s="4"/>
      <c r="AD762" s="4"/>
      <c r="AE762" s="4"/>
      <c r="AG762" s="159"/>
      <c r="AN762" s="4"/>
      <c r="AO762" s="4"/>
      <c r="AP762" s="4"/>
      <c r="AQ762" s="4"/>
      <c r="AR762" s="4"/>
      <c r="AS762" s="4"/>
      <c r="AT762" s="4"/>
      <c r="AU762" s="4"/>
    </row>
    <row r="763" spans="1:48" ht="12.95" customHeight="1">
      <c r="A763" s="166"/>
      <c r="B763" s="166"/>
      <c r="C763" s="166"/>
      <c r="D763" s="166"/>
      <c r="AA763" s="4"/>
      <c r="AB763" s="4"/>
      <c r="AC763" s="4"/>
      <c r="AD763" s="4"/>
      <c r="AE763" s="4"/>
      <c r="AG763" s="159"/>
      <c r="AN763" s="4"/>
      <c r="AO763" s="4"/>
      <c r="AP763" s="4"/>
      <c r="AQ763" s="4"/>
      <c r="AR763" s="4"/>
      <c r="AS763" s="4"/>
      <c r="AT763" s="4"/>
      <c r="AU763" s="4"/>
    </row>
    <row r="764" spans="1:48" ht="12.95" customHeight="1">
      <c r="A764" s="166"/>
      <c r="B764" s="166"/>
      <c r="C764" s="166"/>
      <c r="D764" s="166"/>
      <c r="AA764" s="4"/>
      <c r="AB764" s="4"/>
      <c r="AC764" s="4"/>
      <c r="AD764" s="4"/>
      <c r="AE764" s="4"/>
      <c r="AG764" s="159"/>
      <c r="AN764" s="4"/>
      <c r="AO764" s="4"/>
      <c r="AP764" s="4"/>
      <c r="AQ764" s="4"/>
      <c r="AR764" s="4"/>
      <c r="AS764" s="4"/>
      <c r="AT764" s="4"/>
      <c r="AU764" s="4"/>
    </row>
    <row r="765" spans="1:48" ht="12.95" customHeight="1">
      <c r="A765" s="166"/>
      <c r="B765" s="166"/>
      <c r="C765" s="166"/>
      <c r="D765" s="166"/>
      <c r="AA765" s="4"/>
      <c r="AB765" s="4"/>
      <c r="AC765" s="4"/>
      <c r="AD765" s="4"/>
      <c r="AE765" s="4"/>
      <c r="AG765" s="159"/>
      <c r="AN765" s="4"/>
      <c r="AO765" s="4"/>
      <c r="AP765" s="4"/>
      <c r="AQ765" s="4"/>
      <c r="AR765" s="4"/>
      <c r="AS765" s="4"/>
      <c r="AT765" s="4"/>
      <c r="AU765" s="4"/>
    </row>
    <row r="766" spans="1:48" ht="12.95" customHeight="1">
      <c r="A766" s="166"/>
      <c r="B766" s="166"/>
      <c r="C766" s="166"/>
      <c r="D766" s="166"/>
      <c r="AA766" s="4"/>
      <c r="AB766" s="4"/>
      <c r="AC766" s="4"/>
      <c r="AD766" s="4"/>
      <c r="AE766" s="4"/>
      <c r="AG766" s="159"/>
      <c r="AN766" s="4"/>
      <c r="AO766" s="4"/>
      <c r="AP766" s="4"/>
      <c r="AQ766" s="4"/>
      <c r="AR766" s="4"/>
      <c r="AS766" s="4"/>
      <c r="AT766" s="4"/>
      <c r="AU766" s="4"/>
    </row>
    <row r="767" spans="1:48" ht="12.95" customHeight="1">
      <c r="A767" s="166"/>
      <c r="B767" s="166"/>
      <c r="C767" s="166"/>
      <c r="D767" s="166"/>
      <c r="AA767" s="4"/>
      <c r="AB767" s="4"/>
      <c r="AC767" s="4"/>
      <c r="AD767" s="4"/>
      <c r="AE767" s="4"/>
      <c r="AG767" s="159"/>
      <c r="AN767" s="4"/>
      <c r="AO767" s="4"/>
      <c r="AP767" s="4"/>
      <c r="AQ767" s="4"/>
      <c r="AR767" s="4"/>
      <c r="AS767" s="4"/>
      <c r="AT767" s="4"/>
      <c r="AU767" s="4"/>
    </row>
    <row r="768" spans="1:48" ht="12.95" customHeight="1">
      <c r="A768" s="166"/>
      <c r="B768" s="166"/>
      <c r="C768" s="166"/>
      <c r="D768" s="166"/>
      <c r="AA768" s="4"/>
      <c r="AB768" s="4"/>
      <c r="AC768" s="4"/>
      <c r="AD768" s="4"/>
      <c r="AE768" s="4"/>
      <c r="AG768" s="159"/>
      <c r="AN768" s="4"/>
      <c r="AO768" s="4"/>
      <c r="AP768" s="4"/>
      <c r="AQ768" s="4"/>
      <c r="AR768" s="4"/>
      <c r="AS768" s="4"/>
      <c r="AT768" s="4"/>
      <c r="AU768" s="4"/>
    </row>
    <row r="769" spans="1:64" ht="12.95" customHeight="1">
      <c r="A769" s="166"/>
      <c r="B769" s="166"/>
      <c r="C769" s="166"/>
      <c r="D769" s="166"/>
      <c r="AA769" s="4"/>
      <c r="AB769" s="4"/>
      <c r="AC769" s="4"/>
      <c r="AD769" s="4"/>
      <c r="AE769" s="4"/>
      <c r="AG769" s="159"/>
      <c r="AN769" s="4"/>
      <c r="AO769" s="4"/>
      <c r="AP769" s="4"/>
      <c r="AQ769" s="4"/>
      <c r="AR769" s="4"/>
      <c r="AS769" s="4"/>
      <c r="AT769" s="4"/>
      <c r="AU769" s="4"/>
      <c r="AV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2.95" customHeight="1">
      <c r="A770" s="166"/>
      <c r="B770" s="166"/>
      <c r="C770" s="166"/>
      <c r="D770" s="166"/>
      <c r="AA770" s="4"/>
      <c r="AB770" s="4"/>
      <c r="AC770" s="4"/>
      <c r="AD770" s="4"/>
      <c r="AE770" s="4"/>
      <c r="AG770" s="159"/>
      <c r="AN770" s="4"/>
      <c r="AO770" s="4"/>
      <c r="AP770" s="4"/>
      <c r="AQ770" s="4"/>
      <c r="AR770" s="4"/>
      <c r="AS770" s="4"/>
      <c r="AT770" s="4"/>
      <c r="AU770" s="4"/>
    </row>
    <row r="771" spans="1:64" ht="12.95" customHeight="1">
      <c r="A771" s="166"/>
      <c r="B771" s="166"/>
      <c r="C771" s="166"/>
      <c r="D771" s="166"/>
      <c r="AA771" s="4"/>
      <c r="AB771" s="4"/>
      <c r="AC771" s="4"/>
      <c r="AD771" s="4"/>
      <c r="AE771" s="4"/>
      <c r="AG771" s="159"/>
      <c r="AN771" s="4"/>
      <c r="AO771" s="4"/>
      <c r="AP771" s="4"/>
      <c r="AQ771" s="4"/>
      <c r="AR771" s="4"/>
      <c r="AS771" s="4"/>
      <c r="AT771" s="4"/>
      <c r="AU771" s="4"/>
    </row>
    <row r="772" spans="1:64" ht="12.95" customHeight="1">
      <c r="A772" s="166"/>
      <c r="B772" s="166"/>
      <c r="C772" s="166"/>
      <c r="D772" s="166"/>
      <c r="AA772" s="4"/>
      <c r="AB772" s="4"/>
      <c r="AC772" s="4"/>
      <c r="AD772" s="4"/>
      <c r="AE772" s="4"/>
      <c r="AG772" s="159"/>
      <c r="AN772" s="4"/>
      <c r="AO772" s="4"/>
      <c r="AP772" s="4"/>
      <c r="AQ772" s="4"/>
      <c r="AR772" s="4"/>
      <c r="AS772" s="4"/>
      <c r="AT772" s="4"/>
      <c r="AU772" s="4"/>
    </row>
    <row r="773" spans="1:64" ht="12.95" customHeight="1">
      <c r="A773" s="166"/>
      <c r="B773" s="166"/>
      <c r="C773" s="166"/>
      <c r="D773" s="166"/>
      <c r="AA773" s="4"/>
      <c r="AB773" s="4"/>
      <c r="AC773" s="4"/>
      <c r="AD773" s="4"/>
      <c r="AE773" s="4"/>
      <c r="AG773" s="159"/>
      <c r="AN773" s="4"/>
      <c r="AO773" s="4"/>
      <c r="AP773" s="4"/>
      <c r="AQ773" s="4"/>
      <c r="AR773" s="4"/>
      <c r="AS773" s="4"/>
      <c r="AT773" s="4"/>
      <c r="AU773" s="4"/>
    </row>
    <row r="774" spans="1:64" ht="12.95" customHeight="1">
      <c r="A774" s="166"/>
      <c r="B774" s="166"/>
      <c r="C774" s="166"/>
      <c r="D774" s="166"/>
      <c r="AA774" s="4"/>
      <c r="AB774" s="4"/>
      <c r="AC774" s="4"/>
      <c r="AD774" s="4"/>
      <c r="AE774" s="4"/>
      <c r="AG774" s="159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2.95" customHeight="1">
      <c r="A775" s="166"/>
      <c r="B775" s="166"/>
      <c r="C775" s="166"/>
      <c r="D775" s="166"/>
      <c r="AA775" s="4"/>
      <c r="AB775" s="4"/>
      <c r="AC775" s="4"/>
      <c r="AD775" s="4"/>
      <c r="AE775" s="4"/>
      <c r="AG775" s="159"/>
      <c r="AN775" s="4"/>
      <c r="AO775" s="4"/>
      <c r="AP775" s="4"/>
      <c r="AQ775" s="4"/>
      <c r="AR775" s="4"/>
      <c r="AS775" s="4"/>
      <c r="AT775" s="4"/>
      <c r="AU775" s="4"/>
    </row>
    <row r="776" spans="1:64" ht="12.95" customHeight="1">
      <c r="A776" s="166"/>
      <c r="B776" s="166"/>
      <c r="C776" s="166"/>
      <c r="D776" s="166"/>
      <c r="AA776" s="4"/>
      <c r="AB776" s="4"/>
      <c r="AC776" s="4"/>
      <c r="AD776" s="4"/>
      <c r="AE776" s="4"/>
      <c r="AG776" s="159"/>
      <c r="AN776" s="4"/>
      <c r="AO776" s="4"/>
      <c r="AP776" s="4"/>
      <c r="AQ776" s="4"/>
      <c r="AR776" s="4"/>
      <c r="AS776" s="4"/>
      <c r="AT776" s="4"/>
      <c r="AU776" s="4"/>
    </row>
    <row r="777" spans="1:64" ht="12.95" customHeight="1">
      <c r="A777" s="166"/>
      <c r="B777" s="166"/>
      <c r="C777" s="166"/>
      <c r="D777" s="166"/>
      <c r="AA777" s="4"/>
      <c r="AB777" s="4"/>
      <c r="AC777" s="4"/>
      <c r="AD777" s="4"/>
      <c r="AE777" s="4"/>
      <c r="AG777" s="159"/>
      <c r="AN777" s="4"/>
      <c r="AO777" s="4"/>
      <c r="AP777" s="4"/>
      <c r="AQ777" s="4"/>
      <c r="AR777" s="4"/>
      <c r="AS777" s="4"/>
      <c r="AT777" s="4"/>
      <c r="AU777" s="4"/>
    </row>
    <row r="778" spans="1:64" ht="12.95" customHeight="1">
      <c r="A778" s="166"/>
      <c r="B778" s="166"/>
      <c r="C778" s="166"/>
      <c r="D778" s="166"/>
      <c r="AA778" s="4"/>
      <c r="AB778" s="4"/>
      <c r="AC778" s="4"/>
      <c r="AD778" s="4"/>
      <c r="AE778" s="4"/>
      <c r="AG778" s="159"/>
      <c r="AN778" s="4"/>
      <c r="AO778" s="4"/>
      <c r="AP778" s="4"/>
      <c r="AQ778" s="4"/>
      <c r="AR778" s="4"/>
      <c r="AS778" s="4"/>
      <c r="AT778" s="4"/>
      <c r="AU778" s="4"/>
    </row>
    <row r="779" spans="1:64" ht="12.95" customHeight="1">
      <c r="A779" s="166"/>
      <c r="B779" s="166"/>
      <c r="C779" s="166"/>
      <c r="D779" s="166"/>
      <c r="AA779" s="4"/>
      <c r="AB779" s="4"/>
      <c r="AC779" s="4"/>
      <c r="AD779" s="4"/>
      <c r="AE779" s="4"/>
      <c r="AG779" s="159"/>
      <c r="AN779" s="4"/>
      <c r="AO779" s="4"/>
      <c r="AP779" s="4"/>
      <c r="AQ779" s="4"/>
      <c r="AR779" s="4"/>
      <c r="AS779" s="4"/>
      <c r="AT779" s="4"/>
      <c r="AU779" s="4"/>
    </row>
    <row r="780" spans="1:64" ht="12.95" customHeight="1">
      <c r="A780" s="166"/>
      <c r="B780" s="166"/>
      <c r="C780" s="166"/>
      <c r="D780" s="166"/>
      <c r="AA780" s="4"/>
      <c r="AB780" s="4"/>
      <c r="AC780" s="4"/>
      <c r="AD780" s="4"/>
      <c r="AE780" s="4"/>
      <c r="AG780" s="159"/>
      <c r="AN780" s="4"/>
      <c r="AO780" s="4"/>
      <c r="AP780" s="4"/>
      <c r="AQ780" s="4"/>
      <c r="AR780" s="4"/>
      <c r="AS780" s="4"/>
      <c r="AT780" s="4"/>
      <c r="AU780" s="4"/>
    </row>
    <row r="781" spans="1:64" ht="12.95" customHeight="1">
      <c r="A781" s="166"/>
      <c r="B781" s="166"/>
      <c r="C781" s="166"/>
      <c r="D781" s="166"/>
      <c r="AA781" s="4"/>
      <c r="AB781" s="4"/>
      <c r="AC781" s="4"/>
      <c r="AD781" s="4"/>
      <c r="AE781" s="4"/>
      <c r="AG781" s="159"/>
      <c r="AN781" s="4"/>
      <c r="AO781" s="4"/>
      <c r="AP781" s="4"/>
      <c r="AQ781" s="4"/>
      <c r="AR781" s="4"/>
      <c r="AS781" s="4"/>
      <c r="AT781" s="4"/>
      <c r="AU781" s="4"/>
    </row>
    <row r="782" spans="1:64" ht="12.95" customHeight="1">
      <c r="A782" s="166"/>
      <c r="B782" s="166"/>
      <c r="C782" s="166"/>
      <c r="D782" s="166"/>
      <c r="AA782" s="4"/>
      <c r="AB782" s="4"/>
      <c r="AC782" s="4"/>
      <c r="AD782" s="4"/>
      <c r="AE782" s="4"/>
      <c r="AG782" s="159"/>
      <c r="AN782" s="4"/>
      <c r="AO782" s="4"/>
      <c r="AP782" s="4"/>
      <c r="AQ782" s="4"/>
      <c r="AR782" s="4"/>
      <c r="AS782" s="4"/>
      <c r="AT782" s="4"/>
      <c r="AU782" s="4"/>
    </row>
    <row r="783" spans="1:64" ht="12.95" customHeight="1">
      <c r="A783" s="166"/>
      <c r="B783" s="166"/>
      <c r="C783" s="166"/>
      <c r="D783" s="166"/>
      <c r="AA783" s="4"/>
      <c r="AB783" s="4"/>
      <c r="AC783" s="4"/>
      <c r="AD783" s="4"/>
      <c r="AE783" s="4"/>
      <c r="AG783" s="159"/>
      <c r="AN783" s="4"/>
      <c r="AO783" s="4"/>
      <c r="AP783" s="4"/>
      <c r="AQ783" s="4"/>
      <c r="AR783" s="4"/>
      <c r="AS783" s="4"/>
      <c r="AT783" s="4"/>
      <c r="AU783" s="4"/>
      <c r="AV783" s="4"/>
    </row>
    <row r="784" spans="1:64" ht="12.95" customHeight="1">
      <c r="A784" s="166"/>
      <c r="B784" s="166"/>
      <c r="C784" s="166"/>
      <c r="D784" s="166"/>
      <c r="AA784" s="4"/>
      <c r="AB784" s="4"/>
      <c r="AC784" s="4"/>
      <c r="AD784" s="4"/>
      <c r="AE784" s="4"/>
      <c r="AG784" s="159"/>
      <c r="AN784" s="4"/>
      <c r="AO784" s="4"/>
      <c r="AP784" s="4"/>
      <c r="AQ784" s="4"/>
      <c r="AR784" s="4"/>
      <c r="AS784" s="4"/>
      <c r="AT784" s="4"/>
      <c r="AU784" s="4"/>
    </row>
    <row r="785" spans="1:47" ht="12.95" customHeight="1">
      <c r="A785" s="166"/>
      <c r="B785" s="166"/>
      <c r="C785" s="166"/>
      <c r="D785" s="166"/>
      <c r="AA785" s="4"/>
      <c r="AB785" s="4"/>
      <c r="AC785" s="4"/>
      <c r="AD785" s="4"/>
      <c r="AE785" s="4"/>
      <c r="AG785" s="159"/>
      <c r="AN785" s="4"/>
      <c r="AO785" s="4"/>
      <c r="AP785" s="4"/>
      <c r="AQ785" s="4"/>
      <c r="AR785" s="4"/>
      <c r="AS785" s="4"/>
      <c r="AT785" s="4"/>
      <c r="AU785" s="4"/>
    </row>
    <row r="786" spans="1:47" ht="12.95" customHeight="1">
      <c r="A786" s="166"/>
      <c r="B786" s="166"/>
      <c r="C786" s="166"/>
      <c r="D786" s="166"/>
      <c r="AA786" s="4"/>
      <c r="AB786" s="4"/>
      <c r="AC786" s="4"/>
      <c r="AD786" s="4"/>
      <c r="AE786" s="4"/>
      <c r="AG786" s="159"/>
      <c r="AN786" s="4"/>
      <c r="AO786" s="4"/>
      <c r="AP786" s="4"/>
      <c r="AQ786" s="4"/>
      <c r="AR786" s="4"/>
      <c r="AS786" s="4"/>
      <c r="AT786" s="4"/>
      <c r="AU786" s="4"/>
    </row>
    <row r="787" spans="1:47" ht="12.95" customHeight="1">
      <c r="A787" s="166"/>
      <c r="B787" s="166"/>
      <c r="C787" s="166"/>
      <c r="D787" s="166"/>
      <c r="AA787" s="4"/>
      <c r="AB787" s="4"/>
      <c r="AC787" s="4"/>
      <c r="AD787" s="4"/>
      <c r="AE787" s="4"/>
      <c r="AG787" s="159"/>
      <c r="AN787" s="4"/>
      <c r="AO787" s="4"/>
      <c r="AP787" s="4"/>
      <c r="AQ787" s="4"/>
      <c r="AR787" s="4"/>
      <c r="AS787" s="4"/>
      <c r="AT787" s="4"/>
      <c r="AU787" s="4"/>
    </row>
    <row r="788" spans="1:47" ht="12.95" customHeight="1">
      <c r="A788" s="166"/>
      <c r="B788" s="166"/>
      <c r="C788" s="166"/>
      <c r="D788" s="166"/>
      <c r="AA788" s="4"/>
      <c r="AB788" s="4"/>
      <c r="AC788" s="4"/>
      <c r="AD788" s="4"/>
      <c r="AE788" s="4"/>
      <c r="AG788" s="159"/>
      <c r="AN788" s="4"/>
      <c r="AO788" s="4"/>
      <c r="AP788" s="4"/>
      <c r="AQ788" s="4"/>
      <c r="AR788" s="4"/>
      <c r="AS788" s="4"/>
      <c r="AT788" s="4"/>
      <c r="AU788" s="4"/>
    </row>
    <row r="789" spans="1:47" ht="12.95" customHeight="1">
      <c r="A789" s="166"/>
      <c r="B789" s="166"/>
      <c r="C789" s="166"/>
      <c r="D789" s="166"/>
      <c r="AA789" s="4"/>
      <c r="AB789" s="4"/>
      <c r="AC789" s="4"/>
      <c r="AD789" s="4"/>
      <c r="AE789" s="4"/>
      <c r="AG789" s="159"/>
      <c r="AN789" s="4"/>
      <c r="AO789" s="4"/>
      <c r="AP789" s="4"/>
      <c r="AQ789" s="4"/>
      <c r="AR789" s="4"/>
      <c r="AS789" s="4"/>
      <c r="AT789" s="4"/>
      <c r="AU789" s="4"/>
    </row>
    <row r="790" spans="1:47" ht="12.95" customHeight="1">
      <c r="A790" s="166"/>
      <c r="B790" s="166"/>
      <c r="C790" s="166"/>
      <c r="D790" s="166"/>
      <c r="AA790" s="4"/>
      <c r="AB790" s="4"/>
      <c r="AC790" s="4"/>
      <c r="AD790" s="4"/>
      <c r="AE790" s="4"/>
      <c r="AG790" s="159"/>
      <c r="AN790" s="4"/>
      <c r="AO790" s="4"/>
      <c r="AP790" s="4"/>
      <c r="AQ790" s="4"/>
      <c r="AR790" s="4"/>
      <c r="AS790" s="4"/>
      <c r="AT790" s="4"/>
      <c r="AU790" s="4"/>
    </row>
    <row r="791" spans="1:47" ht="12.95" customHeight="1">
      <c r="A791" s="166"/>
      <c r="B791" s="166"/>
      <c r="C791" s="166"/>
      <c r="D791" s="166"/>
      <c r="AA791" s="4"/>
      <c r="AB791" s="4"/>
      <c r="AC791" s="4"/>
      <c r="AD791" s="4"/>
      <c r="AE791" s="4"/>
      <c r="AG791" s="159"/>
      <c r="AN791" s="4"/>
      <c r="AO791" s="4"/>
      <c r="AP791" s="4"/>
      <c r="AQ791" s="4"/>
      <c r="AR791" s="4"/>
      <c r="AS791" s="4"/>
      <c r="AT791" s="4"/>
      <c r="AU791" s="4"/>
    </row>
    <row r="792" spans="1:47" ht="12.95" customHeight="1">
      <c r="A792" s="166"/>
      <c r="B792" s="166"/>
      <c r="C792" s="166"/>
      <c r="D792" s="166"/>
      <c r="AA792" s="4"/>
      <c r="AB792" s="4"/>
      <c r="AC792" s="4"/>
      <c r="AD792" s="4"/>
      <c r="AE792" s="4"/>
      <c r="AG792" s="159"/>
      <c r="AN792" s="4"/>
      <c r="AO792" s="4"/>
      <c r="AP792" s="4"/>
      <c r="AQ792" s="4"/>
      <c r="AR792" s="4"/>
      <c r="AS792" s="4"/>
      <c r="AT792" s="4"/>
      <c r="AU792" s="4"/>
    </row>
    <row r="793" spans="1:47" ht="12.95" customHeight="1">
      <c r="A793" s="166"/>
      <c r="B793" s="166"/>
      <c r="C793" s="166"/>
      <c r="D793" s="166"/>
      <c r="AA793" s="4"/>
      <c r="AB793" s="4"/>
      <c r="AC793" s="4"/>
      <c r="AD793" s="4"/>
      <c r="AE793" s="4"/>
      <c r="AG793" s="159"/>
      <c r="AN793" s="4"/>
      <c r="AO793" s="4"/>
      <c r="AP793" s="4"/>
      <c r="AQ793" s="4"/>
      <c r="AR793" s="4"/>
      <c r="AS793" s="4"/>
      <c r="AT793" s="4"/>
      <c r="AU793" s="4"/>
    </row>
    <row r="794" spans="1:47" ht="12.95" customHeight="1">
      <c r="A794" s="166"/>
      <c r="B794" s="166"/>
      <c r="C794" s="166"/>
      <c r="D794" s="166"/>
      <c r="AA794" s="4"/>
      <c r="AB794" s="4"/>
      <c r="AC794" s="4"/>
      <c r="AD794" s="4"/>
      <c r="AE794" s="4"/>
      <c r="AG794" s="159"/>
      <c r="AN794" s="4"/>
      <c r="AO794" s="4"/>
      <c r="AP794" s="4"/>
      <c r="AQ794" s="4"/>
      <c r="AR794" s="4"/>
      <c r="AS794" s="4"/>
      <c r="AT794" s="4"/>
      <c r="AU794" s="4"/>
    </row>
    <row r="795" spans="1:47" ht="12.95" customHeight="1">
      <c r="A795" s="166"/>
      <c r="B795" s="166"/>
      <c r="C795" s="166"/>
      <c r="D795" s="166"/>
      <c r="AA795" s="4"/>
      <c r="AB795" s="4"/>
      <c r="AC795" s="4"/>
      <c r="AD795" s="4"/>
      <c r="AE795" s="4"/>
      <c r="AG795" s="159"/>
      <c r="AN795" s="4"/>
      <c r="AO795" s="4"/>
      <c r="AP795" s="4"/>
      <c r="AQ795" s="4"/>
      <c r="AR795" s="4"/>
      <c r="AS795" s="4"/>
      <c r="AT795" s="4"/>
      <c r="AU795" s="4"/>
    </row>
    <row r="796" spans="1:47" ht="12.95" customHeight="1">
      <c r="A796" s="166"/>
      <c r="B796" s="166"/>
      <c r="C796" s="166"/>
      <c r="D796" s="166"/>
      <c r="AA796" s="4"/>
      <c r="AB796" s="4"/>
      <c r="AC796" s="4"/>
      <c r="AD796" s="4"/>
      <c r="AE796" s="4"/>
      <c r="AG796" s="159"/>
      <c r="AN796" s="4"/>
      <c r="AO796" s="4"/>
      <c r="AP796" s="4"/>
      <c r="AQ796" s="4"/>
      <c r="AR796" s="4"/>
      <c r="AS796" s="4"/>
      <c r="AT796" s="4"/>
      <c r="AU796" s="4"/>
    </row>
    <row r="797" spans="1:47" ht="12.95" customHeight="1">
      <c r="A797" s="166"/>
      <c r="B797" s="166"/>
      <c r="C797" s="166"/>
      <c r="D797" s="166"/>
      <c r="AA797" s="4"/>
      <c r="AB797" s="4"/>
      <c r="AC797" s="4"/>
      <c r="AD797" s="4"/>
      <c r="AE797" s="4"/>
      <c r="AG797" s="159"/>
      <c r="AN797" s="4"/>
      <c r="AO797" s="4"/>
      <c r="AP797" s="4"/>
      <c r="AQ797" s="4"/>
      <c r="AR797" s="4"/>
      <c r="AS797" s="4"/>
      <c r="AT797" s="4"/>
      <c r="AU797" s="4"/>
    </row>
    <row r="798" spans="1:47" ht="12.95" customHeight="1">
      <c r="A798" s="166"/>
      <c r="B798" s="166"/>
      <c r="C798" s="166"/>
      <c r="D798" s="166"/>
      <c r="AA798" s="4"/>
      <c r="AB798" s="4"/>
      <c r="AC798" s="4"/>
      <c r="AD798" s="4"/>
      <c r="AE798" s="4"/>
      <c r="AG798" s="159"/>
      <c r="AN798" s="4"/>
      <c r="AO798" s="4"/>
      <c r="AP798" s="4"/>
      <c r="AQ798" s="4"/>
      <c r="AR798" s="4"/>
      <c r="AS798" s="4"/>
      <c r="AT798" s="4"/>
      <c r="AU798" s="4"/>
    </row>
    <row r="799" spans="1:47" ht="12.95" customHeight="1">
      <c r="A799" s="166"/>
      <c r="B799" s="166"/>
      <c r="C799" s="166"/>
      <c r="D799" s="166"/>
      <c r="AA799" s="4"/>
      <c r="AB799" s="4"/>
      <c r="AC799" s="4"/>
      <c r="AD799" s="4"/>
      <c r="AE799" s="4"/>
      <c r="AG799" s="159"/>
      <c r="AN799" s="4"/>
      <c r="AO799" s="4"/>
      <c r="AP799" s="4"/>
      <c r="AQ799" s="4"/>
      <c r="AR799" s="4"/>
      <c r="AS799" s="4"/>
      <c r="AT799" s="4"/>
      <c r="AU799" s="4"/>
    </row>
    <row r="800" spans="1:47" ht="12.95" customHeight="1">
      <c r="A800" s="166"/>
      <c r="B800" s="166"/>
      <c r="C800" s="166"/>
      <c r="D800" s="166"/>
      <c r="AA800" s="4"/>
      <c r="AB800" s="4"/>
      <c r="AC800" s="4"/>
      <c r="AD800" s="4"/>
      <c r="AE800" s="4"/>
      <c r="AG800" s="159"/>
      <c r="AN800" s="4"/>
      <c r="AO800" s="4"/>
      <c r="AP800" s="4"/>
      <c r="AQ800" s="4"/>
      <c r="AR800" s="4"/>
      <c r="AS800" s="4"/>
      <c r="AT800" s="4"/>
      <c r="AU800" s="4"/>
    </row>
    <row r="801" spans="1:47" ht="12.95" customHeight="1">
      <c r="A801" s="166"/>
      <c r="B801" s="166"/>
      <c r="C801" s="166"/>
      <c r="D801" s="166"/>
      <c r="AA801" s="4"/>
      <c r="AB801" s="4"/>
      <c r="AC801" s="4"/>
      <c r="AD801" s="4"/>
      <c r="AE801" s="4"/>
      <c r="AG801" s="159"/>
      <c r="AN801" s="4"/>
      <c r="AO801" s="4"/>
      <c r="AP801" s="4"/>
      <c r="AQ801" s="4"/>
      <c r="AR801" s="4"/>
      <c r="AS801" s="4"/>
      <c r="AT801" s="4"/>
      <c r="AU801" s="4"/>
    </row>
    <row r="802" spans="1:47" ht="12.95" customHeight="1">
      <c r="A802" s="166"/>
      <c r="B802" s="166"/>
      <c r="C802" s="166"/>
      <c r="D802" s="166"/>
      <c r="AA802" s="4"/>
      <c r="AB802" s="4"/>
      <c r="AC802" s="4"/>
      <c r="AD802" s="4"/>
      <c r="AE802" s="4"/>
      <c r="AG802" s="159"/>
      <c r="AN802" s="4"/>
      <c r="AO802" s="4"/>
      <c r="AP802" s="4"/>
      <c r="AQ802" s="4"/>
      <c r="AR802" s="4"/>
      <c r="AS802" s="4"/>
      <c r="AT802" s="4"/>
      <c r="AU802" s="4"/>
    </row>
    <row r="803" spans="1:47" ht="12.95" customHeight="1">
      <c r="A803" s="166"/>
      <c r="B803" s="166"/>
      <c r="C803" s="166"/>
      <c r="D803" s="166"/>
      <c r="AA803" s="4"/>
      <c r="AB803" s="4"/>
      <c r="AC803" s="4"/>
      <c r="AD803" s="4"/>
      <c r="AE803" s="4"/>
      <c r="AG803" s="159"/>
      <c r="AN803" s="4"/>
      <c r="AO803" s="4"/>
      <c r="AP803" s="4"/>
      <c r="AQ803" s="4"/>
      <c r="AR803" s="4"/>
      <c r="AS803" s="4"/>
      <c r="AT803" s="4"/>
      <c r="AU803" s="4"/>
    </row>
    <row r="804" spans="1:47" ht="12.95" customHeight="1">
      <c r="A804" s="166"/>
      <c r="B804" s="166"/>
      <c r="C804" s="166"/>
      <c r="D804" s="166"/>
      <c r="AA804" s="4"/>
      <c r="AB804" s="4"/>
      <c r="AC804" s="4"/>
      <c r="AD804" s="4"/>
      <c r="AE804" s="4"/>
      <c r="AG804" s="159"/>
      <c r="AN804" s="4"/>
      <c r="AO804" s="4"/>
      <c r="AP804" s="4"/>
      <c r="AQ804" s="4"/>
      <c r="AR804" s="4"/>
      <c r="AS804" s="4"/>
      <c r="AT804" s="4"/>
      <c r="AU804" s="4"/>
    </row>
    <row r="805" spans="1:47" ht="12.95" customHeight="1">
      <c r="A805" s="166"/>
      <c r="B805" s="166"/>
      <c r="C805" s="166"/>
      <c r="D805" s="166"/>
      <c r="AA805" s="4"/>
      <c r="AB805" s="4"/>
      <c r="AC805" s="4"/>
      <c r="AD805" s="4"/>
      <c r="AE805" s="4"/>
      <c r="AG805" s="159"/>
      <c r="AN805" s="4"/>
      <c r="AO805" s="4"/>
      <c r="AP805" s="4"/>
      <c r="AQ805" s="4"/>
      <c r="AR805" s="4"/>
      <c r="AS805" s="4"/>
      <c r="AT805" s="4"/>
      <c r="AU805" s="4"/>
    </row>
    <row r="806" spans="1:47" ht="12.95" customHeight="1">
      <c r="A806" s="166"/>
      <c r="B806" s="166"/>
      <c r="C806" s="166"/>
      <c r="D806" s="166"/>
      <c r="AA806" s="4"/>
      <c r="AB806" s="4"/>
      <c r="AC806" s="4"/>
      <c r="AD806" s="4"/>
      <c r="AE806" s="4"/>
      <c r="AG806" s="159"/>
      <c r="AN806" s="4"/>
      <c r="AO806" s="4"/>
      <c r="AP806" s="4"/>
      <c r="AQ806" s="4"/>
      <c r="AR806" s="4"/>
      <c r="AS806" s="4"/>
      <c r="AT806" s="4"/>
      <c r="AU806" s="4"/>
    </row>
    <row r="807" spans="1:47" ht="12.95" customHeight="1">
      <c r="A807" s="166"/>
      <c r="B807" s="166"/>
      <c r="C807" s="166"/>
      <c r="D807" s="166"/>
      <c r="AA807" s="4"/>
      <c r="AB807" s="4"/>
      <c r="AC807" s="4"/>
      <c r="AD807" s="4"/>
      <c r="AE807" s="4"/>
      <c r="AG807" s="159"/>
      <c r="AN807" s="4"/>
      <c r="AO807" s="4"/>
      <c r="AP807" s="4"/>
      <c r="AQ807" s="4"/>
      <c r="AR807" s="4"/>
      <c r="AS807" s="4"/>
      <c r="AT807" s="4"/>
      <c r="AU807" s="4"/>
    </row>
    <row r="808" spans="1:47" ht="12.95" customHeight="1">
      <c r="A808" s="166"/>
      <c r="B808" s="166"/>
      <c r="C808" s="166"/>
      <c r="D808" s="166"/>
      <c r="AA808" s="4"/>
      <c r="AB808" s="4"/>
      <c r="AC808" s="4"/>
      <c r="AD808" s="4"/>
      <c r="AE808" s="4"/>
      <c r="AG808" s="159"/>
      <c r="AN808" s="4"/>
      <c r="AO808" s="4"/>
      <c r="AP808" s="4"/>
      <c r="AQ808" s="4"/>
      <c r="AR808" s="4"/>
      <c r="AS808" s="4"/>
      <c r="AT808" s="4"/>
      <c r="AU808" s="4"/>
    </row>
    <row r="809" spans="1:47" ht="12.95" customHeight="1">
      <c r="A809" s="166"/>
      <c r="B809" s="166"/>
      <c r="C809" s="166"/>
      <c r="D809" s="166"/>
      <c r="AA809" s="4"/>
      <c r="AB809" s="4"/>
      <c r="AC809" s="4"/>
      <c r="AD809" s="4"/>
      <c r="AE809" s="4"/>
      <c r="AG809" s="159"/>
      <c r="AN809" s="4"/>
      <c r="AO809" s="4"/>
      <c r="AP809" s="4"/>
      <c r="AQ809" s="4"/>
      <c r="AR809" s="4"/>
      <c r="AS809" s="4"/>
      <c r="AT809" s="4"/>
      <c r="AU809" s="4"/>
    </row>
    <row r="810" spans="1:47" ht="12.95" customHeight="1">
      <c r="A810" s="166"/>
      <c r="B810" s="166"/>
      <c r="C810" s="166"/>
      <c r="D810" s="166"/>
      <c r="AA810" s="4"/>
      <c r="AB810" s="4"/>
      <c r="AC810" s="4"/>
      <c r="AD810" s="4"/>
      <c r="AE810" s="4"/>
      <c r="AG810" s="159"/>
      <c r="AN810" s="4"/>
      <c r="AO810" s="4"/>
      <c r="AP810" s="4"/>
      <c r="AQ810" s="4"/>
      <c r="AR810" s="4"/>
      <c r="AS810" s="4"/>
      <c r="AT810" s="4"/>
      <c r="AU810" s="4"/>
    </row>
    <row r="811" spans="1:47" ht="12.95" customHeight="1">
      <c r="A811" s="166"/>
      <c r="B811" s="166"/>
      <c r="C811" s="166"/>
      <c r="D811" s="166"/>
      <c r="AA811" s="4"/>
      <c r="AB811" s="4"/>
      <c r="AC811" s="4"/>
      <c r="AD811" s="4"/>
      <c r="AE811" s="4"/>
      <c r="AG811" s="159"/>
      <c r="AN811" s="4"/>
      <c r="AO811" s="4"/>
      <c r="AP811" s="4"/>
      <c r="AQ811" s="4"/>
      <c r="AR811" s="4"/>
      <c r="AS811" s="4"/>
      <c r="AT811" s="4"/>
      <c r="AU811" s="4"/>
    </row>
    <row r="812" spans="1:47" ht="12.95" customHeight="1">
      <c r="A812" s="166"/>
      <c r="B812" s="166"/>
      <c r="C812" s="166"/>
      <c r="D812" s="166"/>
      <c r="AA812" s="4"/>
      <c r="AB812" s="4"/>
      <c r="AC812" s="4"/>
      <c r="AD812" s="4"/>
      <c r="AE812" s="4"/>
      <c r="AG812" s="159"/>
      <c r="AN812" s="4"/>
      <c r="AO812" s="4"/>
      <c r="AP812" s="4"/>
      <c r="AQ812" s="4"/>
      <c r="AR812" s="4"/>
      <c r="AS812" s="4"/>
      <c r="AT812" s="4"/>
      <c r="AU812" s="4"/>
    </row>
    <row r="813" spans="1:47" ht="12.95" customHeight="1">
      <c r="A813" s="166"/>
      <c r="B813" s="166"/>
      <c r="C813" s="166"/>
      <c r="D813" s="166"/>
      <c r="AA813" s="4"/>
      <c r="AB813" s="4"/>
      <c r="AC813" s="4"/>
      <c r="AD813" s="4"/>
      <c r="AE813" s="4"/>
      <c r="AG813" s="159"/>
      <c r="AN813" s="4"/>
      <c r="AO813" s="4"/>
      <c r="AP813" s="4"/>
      <c r="AQ813" s="4"/>
      <c r="AR813" s="4"/>
      <c r="AS813" s="4"/>
      <c r="AT813" s="4"/>
      <c r="AU813" s="4"/>
    </row>
    <row r="814" spans="1:47" ht="12.95" customHeight="1">
      <c r="AA814" s="4"/>
      <c r="AB814" s="4"/>
      <c r="AC814" s="4"/>
      <c r="AD814" s="4"/>
      <c r="AE814" s="4"/>
      <c r="AG814" s="159"/>
      <c r="AN814" s="4"/>
      <c r="AO814" s="4"/>
      <c r="AP814" s="4"/>
      <c r="AQ814" s="4"/>
      <c r="AR814" s="4"/>
      <c r="AS814" s="4"/>
      <c r="AT814" s="4"/>
      <c r="AU814" s="4"/>
    </row>
    <row r="815" spans="1:47" ht="12.95" customHeight="1">
      <c r="AA815" s="4"/>
      <c r="AB815" s="4"/>
      <c r="AC815" s="4"/>
      <c r="AD815" s="4"/>
      <c r="AE815" s="4"/>
      <c r="AG815" s="159"/>
      <c r="AN815" s="4"/>
      <c r="AO815" s="4"/>
      <c r="AP815" s="4"/>
      <c r="AQ815" s="4"/>
      <c r="AR815" s="4"/>
      <c r="AS815" s="4"/>
      <c r="AT815" s="4"/>
      <c r="AU815" s="4"/>
    </row>
    <row r="816" spans="1:47" ht="12.95" customHeight="1">
      <c r="AA816" s="4"/>
      <c r="AB816" s="4"/>
      <c r="AC816" s="4"/>
      <c r="AD816" s="4"/>
      <c r="AE816" s="4"/>
      <c r="AG816" s="159"/>
      <c r="AN816" s="4"/>
      <c r="AO816" s="4"/>
      <c r="AP816" s="4"/>
      <c r="AQ816" s="4"/>
      <c r="AR816" s="4"/>
      <c r="AS816" s="4"/>
      <c r="AT816" s="4"/>
      <c r="AU816" s="4"/>
    </row>
    <row r="817" spans="27:64" ht="12.95" customHeight="1">
      <c r="AA817" s="4"/>
      <c r="AB817" s="4"/>
      <c r="AC817" s="4"/>
      <c r="AD817" s="4"/>
      <c r="AE817" s="4"/>
      <c r="AG817" s="159"/>
      <c r="AN817" s="4"/>
      <c r="AO817" s="4"/>
      <c r="AP817" s="4"/>
      <c r="AQ817" s="4"/>
      <c r="AR817" s="4"/>
      <c r="AS817" s="4"/>
      <c r="AT817" s="4"/>
      <c r="AU817" s="4"/>
    </row>
    <row r="818" spans="27:64" ht="12.95" customHeight="1">
      <c r="AA818" s="4"/>
      <c r="AB818" s="4"/>
      <c r="AC818" s="4"/>
      <c r="AD818" s="4"/>
      <c r="AE818" s="4"/>
      <c r="AG818" s="159"/>
      <c r="AN818" s="4"/>
      <c r="AO818" s="4"/>
      <c r="AP818" s="4"/>
      <c r="AQ818" s="4"/>
      <c r="AR818" s="4"/>
      <c r="AS818" s="4"/>
      <c r="AT818" s="4"/>
      <c r="AU818" s="4"/>
    </row>
    <row r="819" spans="27:64" ht="12.95" customHeight="1">
      <c r="AA819" s="4"/>
      <c r="AB819" s="4"/>
      <c r="AC819" s="4"/>
      <c r="AD819" s="4"/>
      <c r="AE819" s="4"/>
      <c r="AG819" s="159"/>
      <c r="AN819" s="4"/>
      <c r="AO819" s="4"/>
      <c r="AP819" s="4"/>
      <c r="AQ819" s="4"/>
      <c r="AR819" s="4"/>
      <c r="AS819" s="4"/>
      <c r="AT819" s="4"/>
      <c r="AU819" s="4"/>
    </row>
    <row r="820" spans="27:64" ht="12.95" customHeight="1">
      <c r="AA820" s="4"/>
      <c r="AB820" s="4"/>
      <c r="AC820" s="4"/>
      <c r="AD820" s="4"/>
      <c r="AE820" s="4"/>
      <c r="AG820" s="159"/>
      <c r="AN820" s="4"/>
      <c r="AO820" s="4"/>
      <c r="AP820" s="4"/>
      <c r="AQ820" s="4"/>
      <c r="AR820" s="4"/>
      <c r="AS820" s="4"/>
      <c r="AT820" s="4"/>
      <c r="AU820" s="4"/>
    </row>
    <row r="821" spans="27:64" ht="12.95" customHeight="1">
      <c r="AA821" s="4"/>
      <c r="AB821" s="4"/>
      <c r="AC821" s="4"/>
      <c r="AD821" s="4"/>
      <c r="AE821" s="4"/>
      <c r="AG821" s="159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27:64" ht="12.95" customHeight="1">
      <c r="AA822" s="4"/>
      <c r="AB822" s="4"/>
      <c r="AC822" s="4"/>
      <c r="AD822" s="4"/>
      <c r="AE822" s="4"/>
      <c r="AG822" s="159"/>
      <c r="AN822" s="4"/>
      <c r="AO822" s="4"/>
      <c r="AP822" s="4"/>
      <c r="AQ822" s="4"/>
      <c r="AR822" s="4"/>
      <c r="AS822" s="4"/>
      <c r="AT822" s="4"/>
      <c r="AU822" s="4"/>
      <c r="AV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27:64" ht="12.95" customHeight="1">
      <c r="AA823" s="4"/>
      <c r="AB823" s="4"/>
      <c r="AC823" s="4"/>
      <c r="AD823" s="4"/>
      <c r="AE823" s="4"/>
      <c r="AG823" s="159"/>
      <c r="AN823" s="4"/>
      <c r="AO823" s="4"/>
      <c r="AP823" s="4"/>
      <c r="AQ823" s="4"/>
      <c r="AR823" s="4"/>
      <c r="AS823" s="4"/>
      <c r="AT823" s="4"/>
      <c r="AU823" s="4"/>
    </row>
    <row r="824" spans="27:64" ht="12.95" customHeight="1">
      <c r="AA824" s="4"/>
      <c r="AB824" s="4"/>
      <c r="AC824" s="4"/>
      <c r="AD824" s="4"/>
      <c r="AE824" s="4"/>
      <c r="AG824" s="159"/>
      <c r="AN824" s="4"/>
      <c r="AO824" s="4"/>
      <c r="AP824" s="4"/>
      <c r="AQ824" s="4"/>
      <c r="AR824" s="4"/>
      <c r="AS824" s="4"/>
      <c r="AT824" s="4"/>
      <c r="AU824" s="4"/>
    </row>
    <row r="825" spans="27:64" ht="12.95" customHeight="1">
      <c r="AA825" s="4"/>
      <c r="AB825" s="4"/>
      <c r="AC825" s="4"/>
      <c r="AD825" s="4"/>
      <c r="AE825" s="4"/>
      <c r="AG825" s="159"/>
      <c r="AN825" s="4"/>
      <c r="AO825" s="4"/>
      <c r="AP825" s="4"/>
      <c r="AQ825" s="4"/>
      <c r="AR825" s="4"/>
      <c r="AS825" s="4"/>
      <c r="AT825" s="4"/>
      <c r="AU825" s="4"/>
    </row>
    <row r="826" spans="27:64" ht="12.95" customHeight="1">
      <c r="AA826" s="4"/>
      <c r="AB826" s="4"/>
      <c r="AC826" s="4"/>
      <c r="AD826" s="4"/>
      <c r="AE826" s="4"/>
      <c r="AG826" s="159"/>
      <c r="AN826" s="4"/>
      <c r="AO826" s="4"/>
      <c r="AP826" s="4"/>
      <c r="AQ826" s="4"/>
      <c r="AR826" s="4"/>
      <c r="AS826" s="4"/>
      <c r="AT826" s="4"/>
      <c r="AU826" s="4"/>
    </row>
    <row r="827" spans="27:64" ht="12.95" customHeight="1">
      <c r="AA827" s="4"/>
      <c r="AB827" s="4"/>
      <c r="AC827" s="4"/>
      <c r="AD827" s="4"/>
      <c r="AE827" s="4"/>
      <c r="AG827" s="159"/>
      <c r="AN827" s="4"/>
      <c r="AO827" s="4"/>
      <c r="AP827" s="4"/>
      <c r="AQ827" s="4"/>
      <c r="AR827" s="4"/>
      <c r="AS827" s="4"/>
      <c r="AT827" s="4"/>
      <c r="AU827" s="4"/>
    </row>
    <row r="828" spans="27:64" ht="12.95" customHeight="1">
      <c r="AA828" s="4"/>
      <c r="AB828" s="4"/>
      <c r="AC828" s="4"/>
      <c r="AD828" s="4"/>
      <c r="AE828" s="4"/>
      <c r="AG828" s="159"/>
      <c r="AN828" s="4"/>
      <c r="AO828" s="4"/>
      <c r="AP828" s="4"/>
      <c r="AQ828" s="4"/>
      <c r="AR828" s="4"/>
      <c r="AS828" s="4"/>
      <c r="AT828" s="4"/>
      <c r="AU828" s="4"/>
    </row>
    <row r="829" spans="27:64" ht="12.95" customHeight="1">
      <c r="AA829" s="4"/>
      <c r="AB829" s="4"/>
      <c r="AC829" s="4"/>
      <c r="AD829" s="4"/>
      <c r="AE829" s="4"/>
      <c r="AG829" s="159"/>
      <c r="AN829" s="4"/>
      <c r="AO829" s="4"/>
      <c r="AP829" s="4"/>
      <c r="AQ829" s="4"/>
      <c r="AR829" s="4"/>
      <c r="AS829" s="4"/>
      <c r="AT829" s="4"/>
      <c r="AU829" s="4"/>
    </row>
    <row r="830" spans="27:64" ht="12.95" customHeight="1">
      <c r="AA830" s="4"/>
      <c r="AB830" s="4"/>
      <c r="AC830" s="4"/>
      <c r="AD830" s="4"/>
      <c r="AE830" s="4"/>
      <c r="AG830" s="159"/>
      <c r="AN830" s="4"/>
      <c r="AO830" s="4"/>
      <c r="AP830" s="4"/>
      <c r="AQ830" s="4"/>
      <c r="AR830" s="4"/>
      <c r="AS830" s="4"/>
      <c r="AT830" s="4"/>
      <c r="AU830" s="4"/>
    </row>
    <row r="831" spans="27:64" ht="12.95" customHeight="1">
      <c r="AA831" s="4"/>
      <c r="AB831" s="4"/>
      <c r="AC831" s="4"/>
      <c r="AD831" s="4"/>
      <c r="AE831" s="4"/>
      <c r="AG831" s="159"/>
      <c r="AN831" s="4"/>
      <c r="AO831" s="4"/>
      <c r="AP831" s="4"/>
      <c r="AQ831" s="4"/>
      <c r="AR831" s="4"/>
      <c r="AS831" s="4"/>
      <c r="AT831" s="4"/>
      <c r="AU831" s="4"/>
    </row>
    <row r="832" spans="27:64" ht="12.95" customHeight="1">
      <c r="AA832" s="4"/>
      <c r="AB832" s="4"/>
      <c r="AC832" s="4"/>
      <c r="AD832" s="4"/>
      <c r="AE832" s="4"/>
      <c r="AG832" s="159"/>
      <c r="AN832" s="4"/>
      <c r="AO832" s="4"/>
      <c r="AP832" s="4"/>
      <c r="AQ832" s="4"/>
      <c r="AR832" s="4"/>
      <c r="AS832" s="4"/>
      <c r="AT832" s="4"/>
      <c r="AU832" s="4"/>
    </row>
    <row r="833" spans="27:50" ht="12.95" customHeight="1">
      <c r="AA833" s="4"/>
      <c r="AB833" s="4"/>
      <c r="AC833" s="4"/>
      <c r="AD833" s="4"/>
      <c r="AE833" s="4"/>
      <c r="AG833" s="159"/>
      <c r="AN833" s="4"/>
      <c r="AO833" s="4"/>
      <c r="AP833" s="4"/>
      <c r="AQ833" s="4"/>
      <c r="AR833" s="4"/>
      <c r="AS833" s="4"/>
      <c r="AT833" s="4"/>
      <c r="AU833" s="4"/>
      <c r="AV833" s="4"/>
      <c r="AX833" s="4"/>
    </row>
    <row r="834" spans="27:50" ht="12.95" customHeight="1">
      <c r="AA834" s="4"/>
      <c r="AB834" s="4"/>
      <c r="AC834" s="4"/>
      <c r="AD834" s="4"/>
      <c r="AE834" s="4"/>
      <c r="AG834" s="159"/>
      <c r="AN834" s="4"/>
      <c r="AO834" s="4"/>
      <c r="AP834" s="4"/>
      <c r="AQ834" s="4"/>
      <c r="AR834" s="4"/>
      <c r="AS834" s="4"/>
      <c r="AT834" s="4"/>
      <c r="AU834" s="4"/>
    </row>
    <row r="835" spans="27:50" ht="12.95" customHeight="1">
      <c r="AA835" s="4"/>
      <c r="AB835" s="4"/>
      <c r="AC835" s="4"/>
      <c r="AD835" s="4"/>
      <c r="AE835" s="4"/>
      <c r="AG835" s="159"/>
      <c r="AN835" s="4"/>
      <c r="AO835" s="4"/>
      <c r="AP835" s="4"/>
      <c r="AQ835" s="4"/>
      <c r="AR835" s="4"/>
      <c r="AS835" s="4"/>
      <c r="AT835" s="4"/>
      <c r="AU835" s="4"/>
    </row>
    <row r="836" spans="27:50" ht="12.95" customHeight="1">
      <c r="AA836" s="4"/>
      <c r="AB836" s="4"/>
      <c r="AC836" s="4"/>
      <c r="AD836" s="4"/>
      <c r="AE836" s="4"/>
      <c r="AG836" s="159"/>
      <c r="AN836" s="4"/>
      <c r="AO836" s="4"/>
      <c r="AP836" s="4"/>
      <c r="AQ836" s="4"/>
      <c r="AR836" s="4"/>
      <c r="AS836" s="4"/>
      <c r="AT836" s="4"/>
      <c r="AU836" s="4"/>
    </row>
    <row r="837" spans="27:50" ht="12.95" customHeight="1">
      <c r="AA837" s="4"/>
      <c r="AB837" s="4"/>
      <c r="AC837" s="4"/>
      <c r="AD837" s="4"/>
      <c r="AE837" s="4"/>
      <c r="AG837" s="159"/>
      <c r="AN837" s="4"/>
      <c r="AO837" s="4"/>
      <c r="AP837" s="4"/>
      <c r="AQ837" s="4"/>
      <c r="AR837" s="4"/>
      <c r="AS837" s="4"/>
      <c r="AT837" s="4"/>
      <c r="AU837" s="4"/>
    </row>
    <row r="838" spans="27:50" ht="12.95" customHeight="1">
      <c r="AA838" s="4"/>
      <c r="AB838" s="4"/>
      <c r="AC838" s="4"/>
      <c r="AD838" s="4"/>
      <c r="AE838" s="4"/>
      <c r="AG838" s="159"/>
      <c r="AN838" s="4"/>
      <c r="AO838" s="4"/>
      <c r="AP838" s="4"/>
      <c r="AQ838" s="4"/>
      <c r="AR838" s="4"/>
      <c r="AS838" s="4"/>
      <c r="AT838" s="4"/>
      <c r="AU838" s="4"/>
    </row>
    <row r="839" spans="27:50" ht="12.95" customHeight="1">
      <c r="AA839" s="4"/>
      <c r="AB839" s="4"/>
      <c r="AC839" s="4"/>
      <c r="AD839" s="4"/>
      <c r="AE839" s="4"/>
      <c r="AG839" s="159"/>
      <c r="AN839" s="4"/>
      <c r="AO839" s="4"/>
      <c r="AP839" s="4"/>
      <c r="AQ839" s="4"/>
      <c r="AR839" s="4"/>
      <c r="AS839" s="4"/>
      <c r="AT839" s="4"/>
      <c r="AU839" s="4"/>
    </row>
    <row r="840" spans="27:50" ht="12.95" customHeight="1">
      <c r="AA840" s="4"/>
      <c r="AB840" s="4"/>
      <c r="AC840" s="4"/>
      <c r="AD840" s="4"/>
      <c r="AE840" s="4"/>
      <c r="AG840" s="159"/>
      <c r="AN840" s="4"/>
      <c r="AO840" s="4"/>
      <c r="AP840" s="4"/>
      <c r="AQ840" s="4"/>
      <c r="AR840" s="4"/>
      <c r="AS840" s="4"/>
      <c r="AT840" s="4"/>
      <c r="AU840" s="4"/>
    </row>
    <row r="841" spans="27:50" ht="12.95" customHeight="1">
      <c r="AA841" s="4"/>
      <c r="AB841" s="4"/>
      <c r="AC841" s="4"/>
      <c r="AD841" s="4"/>
      <c r="AE841" s="4"/>
      <c r="AG841" s="159"/>
      <c r="AN841" s="4"/>
      <c r="AO841" s="4"/>
      <c r="AP841" s="4"/>
      <c r="AQ841" s="4"/>
      <c r="AR841" s="4"/>
      <c r="AS841" s="4"/>
      <c r="AT841" s="4"/>
      <c r="AU841" s="4"/>
    </row>
    <row r="842" spans="27:50" ht="12.95" customHeight="1">
      <c r="AA842" s="4"/>
      <c r="AB842" s="4"/>
      <c r="AC842" s="4"/>
      <c r="AD842" s="4"/>
      <c r="AE842" s="4"/>
      <c r="AG842" s="159"/>
      <c r="AN842" s="4"/>
      <c r="AO842" s="4"/>
      <c r="AP842" s="4"/>
      <c r="AQ842" s="4"/>
      <c r="AR842" s="4"/>
      <c r="AS842" s="4"/>
      <c r="AT842" s="4"/>
      <c r="AU842" s="4"/>
    </row>
    <row r="843" spans="27:50" ht="12.95" customHeight="1">
      <c r="AA843" s="4"/>
      <c r="AB843" s="4"/>
      <c r="AC843" s="4"/>
      <c r="AD843" s="4"/>
      <c r="AE843" s="4"/>
      <c r="AG843" s="159"/>
      <c r="AN843" s="4"/>
      <c r="AO843" s="4"/>
      <c r="AP843" s="4"/>
      <c r="AQ843" s="4"/>
      <c r="AR843" s="4"/>
      <c r="AS843" s="4"/>
      <c r="AT843" s="4"/>
      <c r="AU843" s="4"/>
    </row>
    <row r="844" spans="27:50" ht="12.95" customHeight="1">
      <c r="AA844" s="4"/>
      <c r="AB844" s="4"/>
      <c r="AC844" s="4"/>
      <c r="AD844" s="4"/>
      <c r="AE844" s="4"/>
      <c r="AG844" s="159"/>
      <c r="AN844" s="4"/>
      <c r="AO844" s="4"/>
      <c r="AP844" s="4"/>
      <c r="AQ844" s="4"/>
      <c r="AR844" s="4"/>
      <c r="AS844" s="4"/>
      <c r="AT844" s="4"/>
      <c r="AU844" s="4"/>
    </row>
    <row r="845" spans="27:50" ht="12.95" customHeight="1">
      <c r="AA845" s="4"/>
      <c r="AB845" s="4"/>
      <c r="AC845" s="4"/>
      <c r="AD845" s="4"/>
      <c r="AE845" s="4"/>
      <c r="AG845" s="159"/>
      <c r="AN845" s="4"/>
      <c r="AO845" s="4"/>
      <c r="AP845" s="4"/>
      <c r="AQ845" s="4"/>
      <c r="AR845" s="4"/>
      <c r="AS845" s="4"/>
      <c r="AT845" s="4"/>
      <c r="AU845" s="4"/>
    </row>
    <row r="846" spans="27:50" ht="12.95" customHeight="1">
      <c r="AA846" s="4"/>
      <c r="AB846" s="4"/>
      <c r="AC846" s="4"/>
      <c r="AD846" s="4"/>
      <c r="AE846" s="4"/>
      <c r="AG846" s="159"/>
      <c r="AN846" s="4"/>
      <c r="AO846" s="4"/>
      <c r="AP846" s="4"/>
      <c r="AQ846" s="4"/>
      <c r="AR846" s="4"/>
      <c r="AS846" s="4"/>
      <c r="AT846" s="4"/>
      <c r="AU846" s="4"/>
    </row>
    <row r="847" spans="27:50" ht="12.95" customHeight="1">
      <c r="AA847" s="4"/>
      <c r="AB847" s="4"/>
      <c r="AC847" s="4"/>
      <c r="AD847" s="4"/>
      <c r="AE847" s="4"/>
      <c r="AG847" s="159"/>
      <c r="AN847" s="4"/>
      <c r="AO847" s="4"/>
      <c r="AP847" s="4"/>
      <c r="AQ847" s="4"/>
      <c r="AR847" s="4"/>
      <c r="AS847" s="4"/>
      <c r="AT847" s="4"/>
      <c r="AU847" s="4"/>
    </row>
    <row r="848" spans="27:50" ht="12.95" customHeight="1">
      <c r="AA848" s="4"/>
      <c r="AB848" s="4"/>
      <c r="AC848" s="4"/>
      <c r="AD848" s="4"/>
      <c r="AE848" s="4"/>
      <c r="AG848" s="159"/>
      <c r="AN848" s="4"/>
      <c r="AO848" s="4"/>
      <c r="AP848" s="4"/>
      <c r="AQ848" s="4"/>
      <c r="AR848" s="4"/>
      <c r="AS848" s="4"/>
      <c r="AT848" s="4"/>
      <c r="AU848" s="4"/>
    </row>
    <row r="849" spans="27:47" ht="12.95" customHeight="1">
      <c r="AA849" s="4"/>
      <c r="AB849" s="4"/>
      <c r="AC849" s="4"/>
      <c r="AD849" s="4"/>
      <c r="AE849" s="4"/>
      <c r="AG849" s="159"/>
      <c r="AN849" s="4"/>
      <c r="AO849" s="4"/>
      <c r="AP849" s="4"/>
      <c r="AQ849" s="4"/>
      <c r="AR849" s="4"/>
      <c r="AS849" s="4"/>
      <c r="AT849" s="4"/>
      <c r="AU849" s="4"/>
    </row>
    <row r="850" spans="27:47" ht="12.95" customHeight="1">
      <c r="AA850" s="4"/>
      <c r="AB850" s="4"/>
      <c r="AC850" s="4"/>
      <c r="AD850" s="4"/>
      <c r="AE850" s="4"/>
      <c r="AG850" s="159"/>
      <c r="AN850" s="4"/>
      <c r="AO850" s="4"/>
      <c r="AP850" s="4"/>
      <c r="AQ850" s="4"/>
      <c r="AR850" s="4"/>
      <c r="AS850" s="4"/>
      <c r="AT850" s="4"/>
      <c r="AU850" s="4"/>
    </row>
    <row r="851" spans="27:47" ht="12.95" customHeight="1">
      <c r="AA851" s="4"/>
      <c r="AB851" s="4"/>
      <c r="AC851" s="4"/>
      <c r="AD851" s="4"/>
      <c r="AE851" s="4"/>
      <c r="AG851" s="159"/>
      <c r="AN851" s="4"/>
      <c r="AO851" s="4"/>
      <c r="AP851" s="4"/>
      <c r="AQ851" s="4"/>
      <c r="AR851" s="4"/>
      <c r="AS851" s="4"/>
      <c r="AT851" s="4"/>
      <c r="AU851" s="4"/>
    </row>
    <row r="852" spans="27:47" ht="12.95" customHeight="1">
      <c r="AA852" s="4"/>
      <c r="AB852" s="4"/>
      <c r="AC852" s="4"/>
      <c r="AD852" s="4"/>
      <c r="AE852" s="4"/>
      <c r="AG852" s="159"/>
      <c r="AN852" s="4"/>
      <c r="AO852" s="4"/>
      <c r="AP852" s="4"/>
      <c r="AQ852" s="4"/>
      <c r="AR852" s="4"/>
      <c r="AS852" s="4"/>
      <c r="AT852" s="4"/>
      <c r="AU852" s="4"/>
    </row>
    <row r="853" spans="27:47" ht="12.95" customHeight="1">
      <c r="AA853" s="4"/>
      <c r="AB853" s="4"/>
      <c r="AC853" s="4"/>
      <c r="AD853" s="4"/>
      <c r="AE853" s="4"/>
      <c r="AG853" s="159"/>
      <c r="AN853" s="4"/>
      <c r="AO853" s="4"/>
      <c r="AP853" s="4"/>
      <c r="AQ853" s="4"/>
      <c r="AR853" s="4"/>
      <c r="AS853" s="4"/>
      <c r="AT853" s="4"/>
      <c r="AU853" s="4"/>
    </row>
    <row r="854" spans="27:47" ht="12.95" customHeight="1">
      <c r="AA854" s="4"/>
      <c r="AB854" s="4"/>
      <c r="AC854" s="4"/>
      <c r="AD854" s="4"/>
      <c r="AE854" s="4"/>
      <c r="AG854" s="159"/>
      <c r="AN854" s="4"/>
      <c r="AO854" s="4"/>
      <c r="AP854" s="4"/>
      <c r="AQ854" s="4"/>
      <c r="AR854" s="4"/>
      <c r="AS854" s="4"/>
      <c r="AT854" s="4"/>
      <c r="AU854" s="4"/>
    </row>
    <row r="855" spans="27:47" ht="12.95" customHeight="1">
      <c r="AA855" s="4"/>
      <c r="AB855" s="4"/>
      <c r="AC855" s="4"/>
      <c r="AD855" s="4"/>
      <c r="AE855" s="4"/>
      <c r="AG855" s="159"/>
      <c r="AN855" s="4"/>
      <c r="AO855" s="4"/>
      <c r="AP855" s="4"/>
      <c r="AQ855" s="4"/>
      <c r="AR855" s="4"/>
      <c r="AS855" s="4"/>
      <c r="AT855" s="4"/>
      <c r="AU855" s="4"/>
    </row>
    <row r="856" spans="27:47" ht="12.95" customHeight="1">
      <c r="AA856" s="4"/>
      <c r="AB856" s="4"/>
      <c r="AC856" s="4"/>
      <c r="AD856" s="4"/>
      <c r="AE856" s="4"/>
      <c r="AG856" s="159"/>
      <c r="AN856" s="4"/>
      <c r="AO856" s="4"/>
      <c r="AP856" s="4"/>
      <c r="AQ856" s="4"/>
      <c r="AR856" s="4"/>
      <c r="AS856" s="4"/>
      <c r="AT856" s="4"/>
      <c r="AU856" s="4"/>
    </row>
    <row r="857" spans="27:47" ht="12.95" customHeight="1">
      <c r="AA857" s="4"/>
      <c r="AB857" s="4"/>
      <c r="AC857" s="4"/>
      <c r="AD857" s="4"/>
      <c r="AE857" s="4"/>
      <c r="AG857" s="159"/>
      <c r="AN857" s="4"/>
      <c r="AO857" s="4"/>
      <c r="AP857" s="4"/>
      <c r="AQ857" s="4"/>
      <c r="AR857" s="4"/>
      <c r="AS857" s="4"/>
      <c r="AT857" s="4"/>
      <c r="AU857" s="4"/>
    </row>
    <row r="858" spans="27:47" ht="12.95" customHeight="1">
      <c r="AA858" s="4"/>
      <c r="AB858" s="4"/>
      <c r="AC858" s="4"/>
      <c r="AD858" s="4"/>
      <c r="AE858" s="4"/>
      <c r="AG858" s="159"/>
      <c r="AN858" s="4"/>
      <c r="AO858" s="4"/>
      <c r="AP858" s="4"/>
      <c r="AQ858" s="4"/>
      <c r="AR858" s="4"/>
      <c r="AS858" s="4"/>
      <c r="AT858" s="4"/>
      <c r="AU858" s="4"/>
    </row>
    <row r="859" spans="27:47" ht="12.95" customHeight="1">
      <c r="AA859" s="4"/>
      <c r="AB859" s="4"/>
      <c r="AC859" s="4"/>
      <c r="AD859" s="4"/>
      <c r="AE859" s="4"/>
      <c r="AG859" s="159"/>
      <c r="AN859" s="4"/>
      <c r="AO859" s="4"/>
      <c r="AP859" s="4"/>
      <c r="AQ859" s="4"/>
      <c r="AR859" s="4"/>
      <c r="AS859" s="4"/>
      <c r="AT859" s="4"/>
      <c r="AU859" s="4"/>
    </row>
    <row r="860" spans="27:47" ht="12.95" customHeight="1">
      <c r="AA860" s="4"/>
      <c r="AB860" s="4"/>
      <c r="AC860" s="4"/>
      <c r="AD860" s="4"/>
      <c r="AE860" s="4"/>
      <c r="AG860" s="159"/>
      <c r="AN860" s="4"/>
      <c r="AO860" s="4"/>
      <c r="AP860" s="4"/>
      <c r="AQ860" s="4"/>
      <c r="AR860" s="4"/>
      <c r="AS860" s="4"/>
      <c r="AT860" s="4"/>
      <c r="AU860" s="4"/>
    </row>
    <row r="861" spans="27:47" ht="12.95" customHeight="1">
      <c r="AA861" s="4"/>
      <c r="AB861" s="4"/>
      <c r="AC861" s="4"/>
      <c r="AD861" s="4"/>
      <c r="AE861" s="4"/>
      <c r="AG861" s="159"/>
      <c r="AN861" s="4"/>
      <c r="AO861" s="4"/>
      <c r="AP861" s="4"/>
      <c r="AQ861" s="4"/>
      <c r="AR861" s="4"/>
      <c r="AS861" s="4"/>
      <c r="AT861" s="4"/>
      <c r="AU861" s="4"/>
    </row>
    <row r="862" spans="27:47" ht="12.95" customHeight="1">
      <c r="AA862" s="4"/>
      <c r="AB862" s="4"/>
      <c r="AC862" s="4"/>
      <c r="AD862" s="4"/>
      <c r="AE862" s="4"/>
      <c r="AG862" s="159"/>
      <c r="AN862" s="4"/>
      <c r="AO862" s="4"/>
      <c r="AP862" s="4"/>
      <c r="AQ862" s="4"/>
      <c r="AR862" s="4"/>
      <c r="AS862" s="4"/>
      <c r="AT862" s="4"/>
      <c r="AU862" s="4"/>
    </row>
    <row r="863" spans="27:47" ht="12.95" customHeight="1">
      <c r="AA863" s="4"/>
      <c r="AB863" s="4"/>
      <c r="AC863" s="4"/>
      <c r="AD863" s="4"/>
      <c r="AE863" s="4"/>
      <c r="AG863" s="159"/>
      <c r="AN863" s="4"/>
      <c r="AO863" s="4"/>
      <c r="AP863" s="4"/>
      <c r="AQ863" s="4"/>
      <c r="AR863" s="4"/>
      <c r="AS863" s="4"/>
      <c r="AT863" s="4"/>
      <c r="AU863" s="4"/>
    </row>
    <row r="864" spans="27:47" ht="12.95" customHeight="1">
      <c r="AA864" s="4"/>
      <c r="AB864" s="4"/>
      <c r="AC864" s="4"/>
      <c r="AD864" s="4"/>
      <c r="AE864" s="4"/>
      <c r="AG864" s="159"/>
      <c r="AN864" s="4"/>
      <c r="AO864" s="4"/>
      <c r="AP864" s="4"/>
      <c r="AQ864" s="4"/>
      <c r="AR864" s="4"/>
      <c r="AS864" s="4"/>
      <c r="AT864" s="4"/>
      <c r="AU864" s="4"/>
    </row>
    <row r="865" spans="27:47" ht="12.95" customHeight="1">
      <c r="AA865" s="4"/>
      <c r="AB865" s="4"/>
      <c r="AC865" s="4"/>
      <c r="AD865" s="4"/>
      <c r="AE865" s="4"/>
      <c r="AG865" s="159"/>
      <c r="AN865" s="4"/>
      <c r="AO865" s="4"/>
      <c r="AP865" s="4"/>
      <c r="AQ865" s="4"/>
      <c r="AR865" s="4"/>
      <c r="AS865" s="4"/>
      <c r="AT865" s="4"/>
      <c r="AU865" s="4"/>
    </row>
    <row r="866" spans="27:47" ht="12.95" customHeight="1">
      <c r="AA866" s="4"/>
      <c r="AB866" s="4"/>
      <c r="AC866" s="4"/>
      <c r="AD866" s="4"/>
      <c r="AE866" s="4"/>
      <c r="AG866" s="159"/>
      <c r="AN866" s="4"/>
      <c r="AO866" s="4"/>
      <c r="AP866" s="4"/>
      <c r="AQ866" s="4"/>
      <c r="AR866" s="4"/>
      <c r="AS866" s="4"/>
      <c r="AT866" s="4"/>
      <c r="AU866" s="4"/>
    </row>
    <row r="867" spans="27:47" ht="12.95" customHeight="1">
      <c r="AA867" s="4"/>
      <c r="AB867" s="4"/>
      <c r="AC867" s="4"/>
      <c r="AD867" s="4"/>
      <c r="AE867" s="4"/>
      <c r="AG867" s="159"/>
      <c r="AN867" s="4"/>
      <c r="AO867" s="4"/>
      <c r="AP867" s="4"/>
      <c r="AQ867" s="4"/>
      <c r="AR867" s="4"/>
      <c r="AS867" s="4"/>
      <c r="AT867" s="4"/>
      <c r="AU867" s="4"/>
    </row>
    <row r="868" spans="27:47" ht="12.95" customHeight="1">
      <c r="AA868" s="4"/>
      <c r="AB868" s="4"/>
      <c r="AC868" s="4"/>
      <c r="AD868" s="4"/>
      <c r="AE868" s="4"/>
      <c r="AG868" s="159"/>
      <c r="AN868" s="4"/>
      <c r="AO868" s="4"/>
      <c r="AP868" s="4"/>
      <c r="AQ868" s="4"/>
      <c r="AR868" s="4"/>
      <c r="AS868" s="4"/>
      <c r="AT868" s="4"/>
      <c r="AU868" s="4"/>
    </row>
    <row r="869" spans="27:47" ht="12.95" customHeight="1">
      <c r="AA869" s="4"/>
      <c r="AB869" s="4"/>
      <c r="AC869" s="4"/>
      <c r="AD869" s="4"/>
      <c r="AE869" s="4"/>
      <c r="AG869" s="159"/>
      <c r="AN869" s="4"/>
      <c r="AO869" s="4"/>
      <c r="AP869" s="4"/>
      <c r="AQ869" s="4"/>
      <c r="AR869" s="4"/>
      <c r="AS869" s="4"/>
      <c r="AT869" s="4"/>
      <c r="AU869" s="4"/>
    </row>
    <row r="870" spans="27:47" ht="12.95" customHeight="1">
      <c r="AA870" s="4"/>
      <c r="AB870" s="4"/>
      <c r="AC870" s="4"/>
      <c r="AD870" s="4"/>
      <c r="AE870" s="4"/>
      <c r="AG870" s="159"/>
      <c r="AN870" s="4"/>
      <c r="AO870" s="4"/>
      <c r="AP870" s="4"/>
      <c r="AQ870" s="4"/>
      <c r="AR870" s="4"/>
      <c r="AS870" s="4"/>
      <c r="AT870" s="4"/>
      <c r="AU870" s="4"/>
    </row>
    <row r="871" spans="27:47" ht="12.95" customHeight="1">
      <c r="AA871" s="4"/>
      <c r="AB871" s="4"/>
      <c r="AC871" s="4"/>
      <c r="AD871" s="4"/>
      <c r="AE871" s="4"/>
      <c r="AG871" s="159"/>
      <c r="AN871" s="4"/>
      <c r="AO871" s="4"/>
      <c r="AP871" s="4"/>
      <c r="AQ871" s="4"/>
      <c r="AR871" s="4"/>
      <c r="AS871" s="4"/>
      <c r="AT871" s="4"/>
      <c r="AU871" s="4"/>
    </row>
    <row r="872" spans="27:47" ht="12.95" customHeight="1">
      <c r="AA872" s="4"/>
      <c r="AB872" s="4"/>
      <c r="AC872" s="4"/>
      <c r="AD872" s="4"/>
      <c r="AE872" s="4"/>
      <c r="AG872" s="159"/>
      <c r="AN872" s="4"/>
      <c r="AO872" s="4"/>
      <c r="AP872" s="4"/>
      <c r="AQ872" s="4"/>
      <c r="AR872" s="4"/>
      <c r="AS872" s="4"/>
      <c r="AT872" s="4"/>
      <c r="AU872" s="4"/>
    </row>
    <row r="873" spans="27:47" ht="12.95" customHeight="1">
      <c r="AA873" s="4"/>
      <c r="AB873" s="4"/>
      <c r="AC873" s="4"/>
      <c r="AD873" s="4"/>
      <c r="AE873" s="4"/>
      <c r="AG873" s="159"/>
      <c r="AN873" s="4"/>
      <c r="AO873" s="4"/>
      <c r="AP873" s="4"/>
      <c r="AQ873" s="4"/>
      <c r="AR873" s="4"/>
      <c r="AS873" s="4"/>
      <c r="AT873" s="4"/>
      <c r="AU873" s="4"/>
    </row>
    <row r="874" spans="27:47" ht="12.95" customHeight="1">
      <c r="AA874" s="4"/>
      <c r="AB874" s="4"/>
      <c r="AC874" s="4"/>
      <c r="AD874" s="4"/>
      <c r="AE874" s="4"/>
      <c r="AG874" s="159"/>
      <c r="AN874" s="4"/>
      <c r="AO874" s="4"/>
      <c r="AP874" s="4"/>
      <c r="AQ874" s="4"/>
      <c r="AR874" s="4"/>
      <c r="AS874" s="4"/>
      <c r="AT874" s="4"/>
      <c r="AU874" s="4"/>
    </row>
    <row r="875" spans="27:47" ht="12.95" customHeight="1">
      <c r="AA875" s="4"/>
      <c r="AB875" s="4"/>
      <c r="AC875" s="4"/>
      <c r="AD875" s="4"/>
      <c r="AE875" s="4"/>
      <c r="AG875" s="159"/>
      <c r="AN875" s="4"/>
      <c r="AO875" s="4"/>
      <c r="AP875" s="4"/>
      <c r="AQ875" s="4"/>
      <c r="AR875" s="4"/>
      <c r="AS875" s="4"/>
      <c r="AT875" s="4"/>
      <c r="AU875" s="4"/>
    </row>
    <row r="876" spans="27:47" ht="12.95" customHeight="1">
      <c r="AA876" s="4"/>
      <c r="AB876" s="4"/>
      <c r="AC876" s="4"/>
      <c r="AD876" s="4"/>
      <c r="AE876" s="4"/>
      <c r="AG876" s="159"/>
      <c r="AN876" s="4"/>
      <c r="AO876" s="4"/>
      <c r="AP876" s="4"/>
      <c r="AQ876" s="4"/>
      <c r="AR876" s="4"/>
      <c r="AS876" s="4"/>
      <c r="AT876" s="4"/>
      <c r="AU876" s="4"/>
    </row>
    <row r="877" spans="27:47" ht="12.95" customHeight="1">
      <c r="AA877" s="4"/>
      <c r="AB877" s="4"/>
      <c r="AC877" s="4"/>
      <c r="AD877" s="4"/>
      <c r="AE877" s="4"/>
      <c r="AG877" s="159"/>
      <c r="AN877" s="4"/>
      <c r="AO877" s="4"/>
      <c r="AP877" s="4"/>
      <c r="AQ877" s="4"/>
      <c r="AR877" s="4"/>
      <c r="AS877" s="4"/>
      <c r="AT877" s="4"/>
      <c r="AU877" s="4"/>
    </row>
    <row r="878" spans="27:47" ht="12.95" customHeight="1">
      <c r="AA878" s="4"/>
      <c r="AB878" s="4"/>
      <c r="AC878" s="4"/>
      <c r="AD878" s="4"/>
      <c r="AE878" s="4"/>
      <c r="AG878" s="159"/>
      <c r="AN878" s="4"/>
      <c r="AO878" s="4"/>
      <c r="AP878" s="4"/>
      <c r="AQ878" s="4"/>
      <c r="AR878" s="4"/>
      <c r="AS878" s="4"/>
      <c r="AT878" s="4"/>
      <c r="AU878" s="4"/>
    </row>
    <row r="879" spans="27:47" ht="12.95" customHeight="1">
      <c r="AA879" s="4"/>
      <c r="AB879" s="4"/>
      <c r="AC879" s="4"/>
      <c r="AD879" s="4"/>
      <c r="AE879" s="4"/>
      <c r="AG879" s="159"/>
      <c r="AN879" s="4"/>
      <c r="AO879" s="4"/>
      <c r="AP879" s="4"/>
      <c r="AQ879" s="4"/>
      <c r="AR879" s="4"/>
      <c r="AS879" s="4"/>
      <c r="AT879" s="4"/>
      <c r="AU879" s="4"/>
    </row>
    <row r="880" spans="27:47" ht="12.95" customHeight="1">
      <c r="AA880" s="4"/>
      <c r="AB880" s="4"/>
      <c r="AC880" s="4"/>
      <c r="AD880" s="4"/>
      <c r="AE880" s="4"/>
      <c r="AG880" s="159"/>
      <c r="AN880" s="4"/>
      <c r="AO880" s="4"/>
      <c r="AP880" s="4"/>
      <c r="AQ880" s="4"/>
      <c r="AR880" s="4"/>
      <c r="AS880" s="4"/>
      <c r="AT880" s="4"/>
      <c r="AU880" s="4"/>
    </row>
    <row r="881" spans="27:48" ht="12.95" customHeight="1">
      <c r="AA881" s="4"/>
      <c r="AB881" s="4"/>
      <c r="AC881" s="4"/>
      <c r="AD881" s="4"/>
      <c r="AE881" s="4"/>
      <c r="AG881" s="159"/>
      <c r="AN881" s="4"/>
      <c r="AO881" s="4"/>
      <c r="AP881" s="4"/>
      <c r="AQ881" s="4"/>
      <c r="AR881" s="4"/>
      <c r="AS881" s="4"/>
      <c r="AT881" s="4"/>
      <c r="AU881" s="4"/>
    </row>
    <row r="882" spans="27:48" ht="12.95" customHeight="1">
      <c r="AA882" s="4"/>
      <c r="AB882" s="4"/>
      <c r="AC882" s="4"/>
      <c r="AD882" s="4"/>
      <c r="AE882" s="4"/>
      <c r="AG882" s="159"/>
      <c r="AN882" s="4"/>
      <c r="AO882" s="4"/>
      <c r="AP882" s="4"/>
      <c r="AQ882" s="4"/>
      <c r="AR882" s="4"/>
      <c r="AS882" s="4"/>
      <c r="AT882" s="4"/>
      <c r="AU882" s="4"/>
    </row>
    <row r="883" spans="27:48" ht="12.95" customHeight="1">
      <c r="AA883" s="4"/>
      <c r="AB883" s="4"/>
      <c r="AC883" s="4"/>
      <c r="AD883" s="4"/>
      <c r="AE883" s="4"/>
      <c r="AG883" s="159"/>
      <c r="AN883" s="4"/>
      <c r="AO883" s="4"/>
      <c r="AP883" s="4"/>
      <c r="AQ883" s="4"/>
      <c r="AR883" s="4"/>
      <c r="AS883" s="4"/>
      <c r="AT883" s="4"/>
      <c r="AU883" s="4"/>
    </row>
    <row r="884" spans="27:48" ht="12.95" customHeight="1">
      <c r="AA884" s="4"/>
      <c r="AB884" s="4"/>
      <c r="AC884" s="4"/>
      <c r="AD884" s="4"/>
      <c r="AE884" s="4"/>
      <c r="AG884" s="159"/>
      <c r="AN884" s="4"/>
      <c r="AO884" s="4"/>
      <c r="AP884" s="4"/>
      <c r="AQ884" s="4"/>
      <c r="AR884" s="4"/>
      <c r="AS884" s="4"/>
      <c r="AT884" s="4"/>
      <c r="AU884" s="4"/>
    </row>
    <row r="885" spans="27:48" ht="12.95" customHeight="1">
      <c r="AA885" s="4"/>
      <c r="AB885" s="4"/>
      <c r="AC885" s="4"/>
      <c r="AD885" s="4"/>
      <c r="AE885" s="4"/>
      <c r="AG885" s="159"/>
      <c r="AN885" s="4"/>
      <c r="AO885" s="4"/>
      <c r="AP885" s="4"/>
      <c r="AQ885" s="4"/>
      <c r="AR885" s="4"/>
      <c r="AS885" s="4"/>
      <c r="AT885" s="4"/>
      <c r="AU885" s="4"/>
    </row>
    <row r="886" spans="27:48" ht="12.95" customHeight="1">
      <c r="AA886" s="4"/>
      <c r="AB886" s="4"/>
      <c r="AC886" s="4"/>
      <c r="AD886" s="4"/>
      <c r="AE886" s="4"/>
      <c r="AG886" s="159"/>
      <c r="AN886" s="4"/>
      <c r="AO886" s="4"/>
      <c r="AP886" s="4"/>
      <c r="AQ886" s="4"/>
      <c r="AR886" s="4"/>
      <c r="AS886" s="4"/>
      <c r="AT886" s="4"/>
      <c r="AU886" s="4"/>
    </row>
    <row r="887" spans="27:48" ht="12.95" customHeight="1">
      <c r="AA887" s="4"/>
      <c r="AB887" s="4"/>
      <c r="AC887" s="4"/>
      <c r="AD887" s="4"/>
      <c r="AE887" s="4"/>
      <c r="AG887" s="159"/>
      <c r="AN887" s="4"/>
      <c r="AO887" s="4"/>
      <c r="AP887" s="4"/>
      <c r="AQ887" s="4"/>
      <c r="AR887" s="4"/>
      <c r="AS887" s="4"/>
      <c r="AT887" s="4"/>
      <c r="AU887" s="4"/>
    </row>
    <row r="888" spans="27:48" ht="12.95" customHeight="1">
      <c r="AA888" s="4"/>
      <c r="AB888" s="4"/>
      <c r="AC888" s="4"/>
      <c r="AD888" s="4"/>
      <c r="AE888" s="4"/>
      <c r="AG888" s="159"/>
      <c r="AN888" s="4"/>
      <c r="AO888" s="4"/>
      <c r="AP888" s="4"/>
      <c r="AQ888" s="4"/>
      <c r="AR888" s="4"/>
      <c r="AS888" s="4"/>
      <c r="AT888" s="4"/>
      <c r="AU888" s="4"/>
      <c r="AV888" s="4"/>
    </row>
    <row r="889" spans="27:48" ht="12.95" customHeight="1">
      <c r="AA889" s="4"/>
      <c r="AB889" s="4"/>
      <c r="AC889" s="4"/>
      <c r="AD889" s="4"/>
      <c r="AE889" s="4"/>
      <c r="AG889" s="159"/>
      <c r="AN889" s="4"/>
      <c r="AO889" s="4"/>
      <c r="AP889" s="4"/>
      <c r="AQ889" s="4"/>
      <c r="AR889" s="4"/>
      <c r="AS889" s="4"/>
      <c r="AT889" s="4"/>
      <c r="AU889" s="4"/>
    </row>
    <row r="890" spans="27:48" ht="12.95" customHeight="1">
      <c r="AA890" s="4"/>
      <c r="AB890" s="4"/>
      <c r="AC890" s="4"/>
      <c r="AD890" s="4"/>
      <c r="AE890" s="4"/>
      <c r="AG890" s="159"/>
      <c r="AN890" s="4"/>
      <c r="AO890" s="4"/>
      <c r="AP890" s="4"/>
      <c r="AQ890" s="4"/>
      <c r="AR890" s="4"/>
      <c r="AS890" s="4"/>
      <c r="AT890" s="4"/>
      <c r="AU890" s="4"/>
    </row>
    <row r="891" spans="27:48" ht="12.95" customHeight="1">
      <c r="AA891" s="4"/>
      <c r="AB891" s="4"/>
      <c r="AC891" s="4"/>
      <c r="AD891" s="4"/>
      <c r="AE891" s="4"/>
      <c r="AG891" s="159"/>
      <c r="AN891" s="4"/>
      <c r="AO891" s="4"/>
      <c r="AP891" s="4"/>
      <c r="AQ891" s="4"/>
      <c r="AR891" s="4"/>
      <c r="AS891" s="4"/>
      <c r="AT891" s="4"/>
      <c r="AU891" s="4"/>
    </row>
    <row r="892" spans="27:48" ht="12.95" customHeight="1">
      <c r="AA892" s="4"/>
      <c r="AB892" s="4"/>
      <c r="AC892" s="4"/>
      <c r="AD892" s="4"/>
      <c r="AE892" s="4"/>
      <c r="AG892" s="159"/>
      <c r="AN892" s="4"/>
      <c r="AO892" s="4"/>
      <c r="AP892" s="4"/>
      <c r="AQ892" s="4"/>
      <c r="AR892" s="4"/>
      <c r="AS892" s="4"/>
      <c r="AT892" s="4"/>
      <c r="AU892" s="4"/>
    </row>
    <row r="893" spans="27:48" ht="12.95" customHeight="1">
      <c r="AA893" s="4"/>
      <c r="AB893" s="4"/>
      <c r="AC893" s="4"/>
      <c r="AD893" s="4"/>
      <c r="AE893" s="4"/>
      <c r="AG893" s="159"/>
      <c r="AN893" s="4"/>
      <c r="AO893" s="4"/>
      <c r="AP893" s="4"/>
      <c r="AQ893" s="4"/>
      <c r="AR893" s="4"/>
      <c r="AS893" s="4"/>
      <c r="AT893" s="4"/>
      <c r="AU893" s="4"/>
    </row>
    <row r="894" spans="27:48" ht="12.95" customHeight="1">
      <c r="AA894" s="4"/>
      <c r="AB894" s="4"/>
      <c r="AC894" s="4"/>
      <c r="AD894" s="4"/>
      <c r="AE894" s="4"/>
      <c r="AG894" s="159"/>
      <c r="AN894" s="4"/>
      <c r="AO894" s="4"/>
      <c r="AP894" s="4"/>
      <c r="AQ894" s="4"/>
      <c r="AR894" s="4"/>
      <c r="AS894" s="4"/>
      <c r="AT894" s="4"/>
      <c r="AU894" s="4"/>
    </row>
    <row r="895" spans="27:48" ht="12.95" customHeight="1">
      <c r="AA895" s="4"/>
      <c r="AB895" s="4"/>
      <c r="AC895" s="4"/>
      <c r="AD895" s="4"/>
      <c r="AE895" s="4"/>
      <c r="AG895" s="159"/>
      <c r="AN895" s="4"/>
      <c r="AO895" s="4"/>
      <c r="AP895" s="4"/>
      <c r="AQ895" s="4"/>
      <c r="AR895" s="4"/>
      <c r="AS895" s="4"/>
      <c r="AT895" s="4"/>
      <c r="AU895" s="4"/>
    </row>
    <row r="896" spans="27:48" ht="12.95" customHeight="1">
      <c r="AA896" s="4"/>
      <c r="AB896" s="4"/>
      <c r="AC896" s="4"/>
      <c r="AD896" s="4"/>
      <c r="AE896" s="4"/>
      <c r="AG896" s="159"/>
      <c r="AN896" s="4"/>
      <c r="AO896" s="4"/>
      <c r="AP896" s="4"/>
      <c r="AQ896" s="4"/>
      <c r="AR896" s="4"/>
      <c r="AS896" s="4"/>
      <c r="AT896" s="4"/>
      <c r="AU896" s="4"/>
    </row>
    <row r="897" spans="27:64" ht="12.95" customHeight="1">
      <c r="AA897" s="4"/>
      <c r="AB897" s="4"/>
      <c r="AC897" s="4"/>
      <c r="AD897" s="4"/>
      <c r="AE897" s="4"/>
      <c r="AG897" s="159"/>
      <c r="AN897" s="4"/>
      <c r="AO897" s="4"/>
      <c r="AP897" s="4"/>
      <c r="AQ897" s="4"/>
      <c r="AR897" s="4"/>
      <c r="AS897" s="4"/>
      <c r="AT897" s="4"/>
      <c r="AU897" s="4"/>
    </row>
    <row r="898" spans="27:64" ht="12.95" customHeight="1">
      <c r="AA898" s="4"/>
      <c r="AB898" s="4"/>
      <c r="AC898" s="4"/>
      <c r="AD898" s="4"/>
      <c r="AE898" s="4"/>
      <c r="AG898" s="159"/>
      <c r="AN898" s="4"/>
      <c r="AO898" s="4"/>
      <c r="AP898" s="4"/>
      <c r="AQ898" s="4"/>
      <c r="AR898" s="4"/>
      <c r="AS898" s="4"/>
      <c r="AT898" s="4"/>
      <c r="AU898" s="4"/>
    </row>
    <row r="899" spans="27:64" ht="12.95" customHeight="1">
      <c r="AA899" s="4"/>
      <c r="AB899" s="4"/>
      <c r="AC899" s="4"/>
      <c r="AD899" s="4"/>
      <c r="AE899" s="4"/>
      <c r="AG899" s="159"/>
      <c r="AN899" s="4"/>
      <c r="AO899" s="4"/>
      <c r="AP899" s="4"/>
      <c r="AQ899" s="4"/>
      <c r="AR899" s="4"/>
      <c r="AS899" s="4"/>
      <c r="AT899" s="4"/>
      <c r="AU899" s="4"/>
    </row>
    <row r="900" spans="27:64" ht="12.95" customHeight="1">
      <c r="AA900" s="4"/>
      <c r="AB900" s="4"/>
      <c r="AC900" s="4"/>
      <c r="AD900" s="4"/>
      <c r="AE900" s="4"/>
      <c r="AG900" s="159"/>
      <c r="AN900" s="4"/>
      <c r="AO900" s="4"/>
      <c r="AP900" s="4"/>
      <c r="AQ900" s="4"/>
      <c r="AR900" s="4"/>
      <c r="AS900" s="4"/>
      <c r="AT900" s="4"/>
      <c r="AU900" s="4"/>
    </row>
    <row r="901" spans="27:64" ht="12.95" customHeight="1">
      <c r="AA901" s="4"/>
      <c r="AB901" s="4"/>
      <c r="AC901" s="4"/>
      <c r="AD901" s="4"/>
      <c r="AE901" s="4"/>
      <c r="AG901" s="159"/>
      <c r="AN901" s="4"/>
      <c r="AO901" s="4"/>
      <c r="AP901" s="4"/>
      <c r="AQ901" s="4"/>
      <c r="AR901" s="4"/>
      <c r="AS901" s="4"/>
      <c r="AT901" s="4"/>
      <c r="AU901" s="4"/>
    </row>
    <row r="902" spans="27:64" ht="12.95" customHeight="1">
      <c r="AA902" s="4"/>
      <c r="AB902" s="4"/>
      <c r="AC902" s="4"/>
      <c r="AD902" s="4"/>
      <c r="AE902" s="4"/>
      <c r="AG902" s="159"/>
      <c r="AN902" s="4"/>
      <c r="AO902" s="4"/>
      <c r="AP902" s="4"/>
      <c r="AQ902" s="4"/>
      <c r="AR902" s="4"/>
      <c r="AS902" s="4"/>
      <c r="AT902" s="4"/>
      <c r="AU902" s="4"/>
    </row>
    <row r="903" spans="27:64" ht="12.95" customHeight="1">
      <c r="AA903" s="4"/>
      <c r="AB903" s="4"/>
      <c r="AC903" s="4"/>
      <c r="AD903" s="4"/>
      <c r="AE903" s="4"/>
      <c r="AG903" s="159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</row>
    <row r="904" spans="27:64" ht="12.95" customHeight="1">
      <c r="AA904" s="4"/>
      <c r="AB904" s="4"/>
      <c r="AC904" s="4"/>
      <c r="AD904" s="4"/>
      <c r="AE904" s="4"/>
      <c r="AG904" s="159"/>
      <c r="AN904" s="4"/>
      <c r="AO904" s="4"/>
      <c r="AP904" s="4"/>
      <c r="AQ904" s="4"/>
      <c r="AR904" s="4"/>
      <c r="AS904" s="4"/>
      <c r="AT904" s="4"/>
      <c r="AU904" s="4"/>
    </row>
    <row r="905" spans="27:64" ht="12.95" customHeight="1">
      <c r="AA905" s="4"/>
      <c r="AB905" s="4"/>
      <c r="AC905" s="4"/>
      <c r="AD905" s="4"/>
      <c r="AE905" s="4"/>
      <c r="AG905" s="159"/>
      <c r="AN905" s="4"/>
      <c r="AO905" s="4"/>
      <c r="AP905" s="4"/>
      <c r="AQ905" s="4"/>
      <c r="AR905" s="4"/>
      <c r="AS905" s="4"/>
      <c r="AT905" s="4"/>
      <c r="AU905" s="4"/>
    </row>
    <row r="906" spans="27:64" ht="12.95" customHeight="1">
      <c r="AA906" s="4"/>
      <c r="AB906" s="4"/>
      <c r="AC906" s="4"/>
      <c r="AD906" s="4"/>
      <c r="AE906" s="4"/>
      <c r="AG906" s="159"/>
      <c r="AN906" s="4"/>
      <c r="AO906" s="4"/>
      <c r="AP906" s="4"/>
      <c r="AQ906" s="4"/>
      <c r="AR906" s="4"/>
      <c r="AS906" s="4"/>
      <c r="AT906" s="4"/>
      <c r="AU906" s="4"/>
    </row>
    <row r="907" spans="27:64" ht="12.95" customHeight="1">
      <c r="AA907" s="4"/>
      <c r="AB907" s="4"/>
      <c r="AC907" s="4"/>
      <c r="AD907" s="4"/>
      <c r="AE907" s="4"/>
      <c r="AG907" s="159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</row>
    <row r="908" spans="27:64" ht="12.95" customHeight="1">
      <c r="AA908" s="4"/>
      <c r="AB908" s="4"/>
      <c r="AC908" s="4"/>
      <c r="AD908" s="4"/>
      <c r="AE908" s="4"/>
      <c r="AG908" s="159"/>
      <c r="AN908" s="4"/>
      <c r="AO908" s="4"/>
      <c r="AP908" s="4"/>
      <c r="AQ908" s="4"/>
      <c r="AR908" s="4"/>
      <c r="AS908" s="4"/>
      <c r="AT908" s="4"/>
      <c r="AU908" s="4"/>
    </row>
    <row r="909" spans="27:64" ht="12.95" customHeight="1">
      <c r="AA909" s="4"/>
      <c r="AB909" s="4"/>
      <c r="AC909" s="4"/>
      <c r="AD909" s="4"/>
      <c r="AE909" s="4"/>
      <c r="AG909" s="159"/>
      <c r="AN909" s="4"/>
      <c r="AO909" s="4"/>
      <c r="AP909" s="4"/>
      <c r="AQ909" s="4"/>
      <c r="AR909" s="4"/>
      <c r="AS909" s="4"/>
      <c r="AT909" s="4"/>
      <c r="AU909" s="4"/>
    </row>
    <row r="910" spans="27:64" ht="12.95" customHeight="1">
      <c r="AA910" s="4"/>
      <c r="AB910" s="4"/>
      <c r="AC910" s="4"/>
      <c r="AD910" s="4"/>
      <c r="AE910" s="4"/>
      <c r="AG910" s="159"/>
      <c r="AN910" s="4"/>
      <c r="AO910" s="4"/>
      <c r="AP910" s="4"/>
      <c r="AQ910" s="4"/>
      <c r="AR910" s="4"/>
      <c r="AS910" s="4"/>
      <c r="AT910" s="4"/>
      <c r="AU910" s="4"/>
    </row>
    <row r="911" spans="27:64" ht="12.95" customHeight="1">
      <c r="AA911" s="4"/>
      <c r="AB911" s="4"/>
      <c r="AC911" s="4"/>
      <c r="AD911" s="4"/>
      <c r="AE911" s="4"/>
      <c r="AG911" s="159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</row>
    <row r="912" spans="27:64" ht="12.95" customHeight="1">
      <c r="AA912" s="4"/>
      <c r="AB912" s="4"/>
      <c r="AC912" s="4"/>
      <c r="AD912" s="4"/>
      <c r="AE912" s="4"/>
      <c r="AG912" s="159"/>
      <c r="AN912" s="4"/>
      <c r="AO912" s="4"/>
      <c r="AP912" s="4"/>
      <c r="AQ912" s="4"/>
      <c r="AR912" s="4"/>
      <c r="AS912" s="4"/>
      <c r="AT912" s="4"/>
      <c r="AU912" s="4"/>
    </row>
    <row r="913" spans="27:64" ht="12.95" customHeight="1">
      <c r="AA913" s="4"/>
      <c r="AB913" s="4"/>
      <c r="AC913" s="4"/>
      <c r="AD913" s="4"/>
      <c r="AE913" s="4"/>
      <c r="AG913" s="159"/>
      <c r="AN913" s="4"/>
      <c r="AO913" s="4"/>
      <c r="AP913" s="4"/>
      <c r="AQ913" s="4"/>
      <c r="AR913" s="4"/>
      <c r="AS913" s="4"/>
      <c r="AT913" s="4"/>
      <c r="AU913" s="4"/>
    </row>
    <row r="914" spans="27:64" ht="12.95" customHeight="1">
      <c r="AA914" s="4"/>
      <c r="AB914" s="4"/>
      <c r="AC914" s="4"/>
      <c r="AD914" s="4"/>
      <c r="AE914" s="4"/>
      <c r="AG914" s="159"/>
      <c r="AN914" s="4"/>
      <c r="AO914" s="4"/>
      <c r="AP914" s="4"/>
      <c r="AQ914" s="4"/>
      <c r="AR914" s="4"/>
      <c r="AS914" s="4"/>
      <c r="AT914" s="4"/>
      <c r="AU914" s="4"/>
    </row>
    <row r="915" spans="27:64" ht="12.95" customHeight="1">
      <c r="AA915" s="4"/>
      <c r="AB915" s="4"/>
      <c r="AC915" s="4"/>
      <c r="AD915" s="4"/>
      <c r="AE915" s="4"/>
      <c r="AG915" s="159"/>
      <c r="AN915" s="4"/>
      <c r="AO915" s="4"/>
      <c r="AP915" s="4"/>
      <c r="AQ915" s="4"/>
      <c r="AR915" s="4"/>
      <c r="AS915" s="4"/>
      <c r="AT915" s="4"/>
      <c r="AU915" s="4"/>
    </row>
    <row r="916" spans="27:64" ht="12.95" customHeight="1">
      <c r="AA916" s="4"/>
      <c r="AB916" s="4"/>
      <c r="AC916" s="4"/>
      <c r="AD916" s="4"/>
      <c r="AE916" s="4"/>
      <c r="AG916" s="159"/>
      <c r="AN916" s="4"/>
      <c r="AO916" s="4"/>
      <c r="AP916" s="4"/>
      <c r="AQ916" s="4"/>
      <c r="AR916" s="4"/>
      <c r="AS916" s="4"/>
      <c r="AT916" s="4"/>
      <c r="AU916" s="4"/>
    </row>
    <row r="917" spans="27:64" ht="12.95" customHeight="1">
      <c r="AA917" s="4"/>
      <c r="AB917" s="4"/>
      <c r="AC917" s="4"/>
      <c r="AD917" s="4"/>
      <c r="AE917" s="4"/>
      <c r="AG917" s="159"/>
      <c r="AN917" s="4"/>
      <c r="AO917" s="4"/>
      <c r="AP917" s="4"/>
      <c r="AQ917" s="4"/>
      <c r="AR917" s="4"/>
      <c r="AS917" s="4"/>
      <c r="AT917" s="4"/>
      <c r="AU917" s="4"/>
    </row>
    <row r="918" spans="27:64" ht="12.95" customHeight="1">
      <c r="AA918" s="4"/>
      <c r="AB918" s="4"/>
      <c r="AC918" s="4"/>
      <c r="AD918" s="4"/>
      <c r="AE918" s="4"/>
      <c r="AG918" s="159"/>
      <c r="AN918" s="4"/>
      <c r="AO918" s="4"/>
      <c r="AP918" s="4"/>
      <c r="AQ918" s="4"/>
      <c r="AR918" s="4"/>
      <c r="AS918" s="4"/>
      <c r="AT918" s="4"/>
      <c r="AU918" s="4"/>
    </row>
    <row r="919" spans="27:64" ht="12.95" customHeight="1">
      <c r="AA919" s="4"/>
      <c r="AB919" s="4"/>
      <c r="AC919" s="4"/>
      <c r="AD919" s="4"/>
      <c r="AE919" s="4"/>
      <c r="AG919" s="159"/>
      <c r="AN919" s="4"/>
      <c r="AO919" s="4"/>
      <c r="AP919" s="4"/>
      <c r="AQ919" s="4"/>
      <c r="AR919" s="4"/>
      <c r="AS919" s="4"/>
      <c r="AT919" s="4"/>
      <c r="AU919" s="4"/>
    </row>
    <row r="920" spans="27:64" ht="12.95" customHeight="1">
      <c r="AA920" s="4"/>
      <c r="AB920" s="4"/>
      <c r="AC920" s="4"/>
      <c r="AD920" s="4"/>
      <c r="AE920" s="4"/>
      <c r="AG920" s="159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</row>
    <row r="921" spans="27:64" ht="12.95" customHeight="1">
      <c r="AA921" s="4"/>
      <c r="AB921" s="4"/>
      <c r="AC921" s="4"/>
      <c r="AD921" s="4"/>
      <c r="AE921" s="4"/>
      <c r="AG921" s="159"/>
      <c r="AN921" s="4"/>
      <c r="AO921" s="4"/>
      <c r="AP921" s="4"/>
      <c r="AQ921" s="4"/>
      <c r="AR921" s="4"/>
      <c r="AS921" s="4"/>
      <c r="AT921" s="4"/>
      <c r="AU921" s="4"/>
    </row>
    <row r="922" spans="27:64" ht="12.95" customHeight="1">
      <c r="AA922" s="4"/>
      <c r="AB922" s="4"/>
      <c r="AC922" s="4"/>
      <c r="AD922" s="4"/>
      <c r="AE922" s="4"/>
      <c r="AG922" s="159"/>
      <c r="AN922" s="4"/>
      <c r="AO922" s="4"/>
      <c r="AP922" s="4"/>
      <c r="AQ922" s="4"/>
      <c r="AR922" s="4"/>
      <c r="AS922" s="4"/>
      <c r="AT922" s="4"/>
      <c r="AU922" s="4"/>
    </row>
    <row r="923" spans="27:64" ht="12.95" customHeight="1">
      <c r="AA923" s="4"/>
      <c r="AB923" s="4"/>
      <c r="AC923" s="4"/>
      <c r="AD923" s="4"/>
      <c r="AE923" s="4"/>
      <c r="AG923" s="159"/>
      <c r="AN923" s="4"/>
      <c r="AO923" s="4"/>
      <c r="AP923" s="4"/>
      <c r="AQ923" s="4"/>
      <c r="AR923" s="4"/>
      <c r="AS923" s="4"/>
      <c r="AT923" s="4"/>
      <c r="AU923" s="4"/>
    </row>
    <row r="924" spans="27:64" ht="12.95" customHeight="1">
      <c r="AA924" s="4"/>
      <c r="AB924" s="4"/>
      <c r="AC924" s="4"/>
      <c r="AD924" s="4"/>
      <c r="AE924" s="4"/>
      <c r="AG924" s="159"/>
      <c r="AN924" s="4"/>
      <c r="AO924" s="4"/>
      <c r="AP924" s="4"/>
      <c r="AQ924" s="4"/>
      <c r="AR924" s="4"/>
      <c r="AS924" s="4"/>
      <c r="AT924" s="4"/>
      <c r="AU924" s="4"/>
    </row>
    <row r="925" spans="27:64" ht="12.95" customHeight="1">
      <c r="AA925" s="4"/>
      <c r="AB925" s="4"/>
      <c r="AC925" s="4"/>
      <c r="AD925" s="4"/>
      <c r="AE925" s="4"/>
      <c r="AG925" s="159"/>
      <c r="AN925" s="4"/>
      <c r="AO925" s="4"/>
      <c r="AP925" s="4"/>
      <c r="AQ925" s="4"/>
      <c r="AR925" s="4"/>
      <c r="AS925" s="4"/>
      <c r="AT925" s="4"/>
      <c r="AU925" s="4"/>
    </row>
    <row r="926" spans="27:64" ht="12.95" customHeight="1">
      <c r="AA926" s="4"/>
      <c r="AB926" s="4"/>
      <c r="AC926" s="4"/>
      <c r="AD926" s="4"/>
      <c r="AE926" s="4"/>
      <c r="AG926" s="159"/>
      <c r="AN926" s="4"/>
      <c r="AO926" s="4"/>
      <c r="AP926" s="4"/>
      <c r="AQ926" s="4"/>
      <c r="AR926" s="4"/>
      <c r="AS926" s="4"/>
      <c r="AT926" s="4"/>
      <c r="AU926" s="4"/>
    </row>
    <row r="927" spans="27:64" ht="12.95" customHeight="1">
      <c r="AA927" s="4"/>
      <c r="AB927" s="4"/>
      <c r="AC927" s="4"/>
      <c r="AD927" s="4"/>
      <c r="AE927" s="4"/>
      <c r="AG927" s="159"/>
      <c r="AN927" s="4"/>
      <c r="AO927" s="4"/>
      <c r="AP927" s="4"/>
      <c r="AQ927" s="4"/>
      <c r="AR927" s="4"/>
      <c r="AS927" s="4"/>
      <c r="AT927" s="4"/>
      <c r="AU927" s="4"/>
    </row>
    <row r="928" spans="27:64" ht="12.95" customHeight="1">
      <c r="AA928" s="4"/>
      <c r="AB928" s="4"/>
      <c r="AC928" s="4"/>
      <c r="AD928" s="4"/>
      <c r="AE928" s="4"/>
      <c r="AG928" s="159"/>
      <c r="AN928" s="4"/>
      <c r="AO928" s="4"/>
      <c r="AP928" s="4"/>
      <c r="AQ928" s="4"/>
      <c r="AR928" s="4"/>
      <c r="AS928" s="4"/>
      <c r="AT928" s="4"/>
      <c r="AU928" s="4"/>
    </row>
    <row r="929" spans="27:64" ht="12.95" customHeight="1">
      <c r="AA929" s="4"/>
      <c r="AB929" s="4"/>
      <c r="AC929" s="4"/>
      <c r="AD929" s="4"/>
      <c r="AE929" s="4"/>
      <c r="AG929" s="159"/>
      <c r="AN929" s="4"/>
      <c r="AO929" s="4"/>
      <c r="AP929" s="4"/>
      <c r="AQ929" s="4"/>
      <c r="AR929" s="4"/>
      <c r="AS929" s="4"/>
      <c r="AT929" s="4"/>
      <c r="AU929" s="4"/>
    </row>
    <row r="930" spans="27:64" ht="12.95" customHeight="1">
      <c r="AA930" s="4"/>
      <c r="AB930" s="4"/>
      <c r="AC930" s="4"/>
      <c r="AD930" s="4"/>
      <c r="AE930" s="4"/>
      <c r="AG930" s="159"/>
      <c r="AN930" s="4"/>
      <c r="AO930" s="4"/>
      <c r="AP930" s="4"/>
      <c r="AQ930" s="4"/>
      <c r="AR930" s="4"/>
      <c r="AS930" s="4"/>
      <c r="AT930" s="4"/>
      <c r="AU930" s="4"/>
    </row>
    <row r="931" spans="27:64" ht="12.95" customHeight="1">
      <c r="AA931" s="4"/>
      <c r="AB931" s="4"/>
      <c r="AC931" s="4"/>
      <c r="AD931" s="4"/>
      <c r="AE931" s="4"/>
      <c r="AG931" s="159"/>
      <c r="AN931" s="4"/>
      <c r="AO931" s="4"/>
      <c r="AP931" s="4"/>
      <c r="AQ931" s="4"/>
      <c r="AR931" s="4"/>
      <c r="AS931" s="4"/>
      <c r="AT931" s="4"/>
      <c r="AU931" s="4"/>
    </row>
    <row r="932" spans="27:64" ht="12.95" customHeight="1">
      <c r="AA932" s="4"/>
      <c r="AB932" s="4"/>
      <c r="AC932" s="4"/>
      <c r="AD932" s="4"/>
      <c r="AE932" s="4"/>
      <c r="AG932" s="159"/>
      <c r="AN932" s="4"/>
      <c r="AO932" s="4"/>
      <c r="AP932" s="4"/>
      <c r="AQ932" s="4"/>
      <c r="AR932" s="4"/>
      <c r="AS932" s="4"/>
      <c r="AT932" s="4"/>
      <c r="AU932" s="4"/>
    </row>
    <row r="933" spans="27:64" ht="12.95" customHeight="1">
      <c r="AA933" s="4"/>
      <c r="AB933" s="4"/>
      <c r="AC933" s="4"/>
      <c r="AD933" s="4"/>
      <c r="AE933" s="4"/>
      <c r="AG933" s="159"/>
      <c r="AN933" s="4"/>
      <c r="AO933" s="4"/>
      <c r="AP933" s="4"/>
      <c r="AQ933" s="4"/>
      <c r="AR933" s="4"/>
      <c r="AS933" s="4"/>
      <c r="AT933" s="4"/>
      <c r="AU933" s="4"/>
    </row>
    <row r="934" spans="27:64" ht="12.95" customHeight="1">
      <c r="AA934" s="4"/>
      <c r="AB934" s="4"/>
      <c r="AC934" s="4"/>
      <c r="AD934" s="4"/>
      <c r="AE934" s="4"/>
      <c r="AG934" s="159"/>
      <c r="AN934" s="4"/>
      <c r="AO934" s="4"/>
      <c r="AP934" s="4"/>
      <c r="AQ934" s="4"/>
      <c r="AR934" s="4"/>
      <c r="AS934" s="4"/>
      <c r="AT934" s="4"/>
      <c r="AU934" s="4"/>
    </row>
    <row r="935" spans="27:64" ht="12.95" customHeight="1">
      <c r="AA935" s="4"/>
      <c r="AB935" s="4"/>
      <c r="AC935" s="4"/>
      <c r="AD935" s="4"/>
      <c r="AE935" s="4"/>
      <c r="AG935" s="159"/>
      <c r="AN935" s="4"/>
      <c r="AO935" s="4"/>
      <c r="AP935" s="4"/>
      <c r="AQ935" s="4"/>
      <c r="AR935" s="4"/>
      <c r="AS935" s="4"/>
      <c r="AT935" s="4"/>
      <c r="AU935" s="4"/>
    </row>
    <row r="936" spans="27:64" ht="12.95" customHeight="1">
      <c r="AA936" s="4"/>
      <c r="AB936" s="4"/>
      <c r="AC936" s="4"/>
      <c r="AD936" s="4"/>
      <c r="AE936" s="4"/>
      <c r="AG936" s="159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</row>
    <row r="937" spans="27:64" ht="12.95" customHeight="1">
      <c r="AA937" s="4"/>
      <c r="AB937" s="4"/>
      <c r="AC937" s="4"/>
      <c r="AD937" s="4"/>
      <c r="AE937" s="4"/>
      <c r="AG937" s="159"/>
      <c r="AN937" s="4"/>
      <c r="AO937" s="4"/>
      <c r="AP937" s="4"/>
      <c r="AQ937" s="4"/>
      <c r="AR937" s="4"/>
      <c r="AS937" s="4"/>
      <c r="AT937" s="4"/>
      <c r="AU937" s="4"/>
    </row>
    <row r="938" spans="27:64" ht="12.95" customHeight="1">
      <c r="AA938" s="4"/>
      <c r="AB938" s="4"/>
      <c r="AC938" s="4"/>
      <c r="AD938" s="4"/>
      <c r="AE938" s="4"/>
      <c r="AG938" s="159"/>
      <c r="AN938" s="4"/>
      <c r="AO938" s="4"/>
      <c r="AP938" s="4"/>
      <c r="AQ938" s="4"/>
      <c r="AR938" s="4"/>
      <c r="AS938" s="4"/>
      <c r="AT938" s="4"/>
      <c r="AU938" s="4"/>
    </row>
    <row r="939" spans="27:64" ht="12.95" customHeight="1">
      <c r="AA939" s="4"/>
      <c r="AB939" s="4"/>
      <c r="AC939" s="4"/>
      <c r="AD939" s="4"/>
      <c r="AE939" s="4"/>
      <c r="AG939" s="159"/>
      <c r="AN939" s="4"/>
      <c r="AO939" s="4"/>
      <c r="AP939" s="4"/>
      <c r="AQ939" s="4"/>
      <c r="AR939" s="4"/>
      <c r="AS939" s="4"/>
      <c r="AT939" s="4"/>
      <c r="AU939" s="4"/>
    </row>
    <row r="940" spans="27:64" ht="12.95" customHeight="1">
      <c r="AA940" s="4"/>
      <c r="AB940" s="4"/>
      <c r="AC940" s="4"/>
      <c r="AD940" s="4"/>
      <c r="AE940" s="4"/>
      <c r="AG940" s="159"/>
      <c r="AN940" s="4"/>
      <c r="AO940" s="4"/>
      <c r="AP940" s="4"/>
      <c r="AQ940" s="4"/>
      <c r="AR940" s="4"/>
      <c r="AS940" s="4"/>
      <c r="AT940" s="4"/>
      <c r="AU940" s="4"/>
    </row>
    <row r="941" spans="27:64" ht="12.95" customHeight="1">
      <c r="AA941" s="4"/>
      <c r="AB941" s="4"/>
      <c r="AC941" s="4"/>
      <c r="AD941" s="4"/>
      <c r="AE941" s="4"/>
      <c r="AG941" s="159"/>
      <c r="AN941" s="4"/>
      <c r="AO941" s="4"/>
      <c r="AP941" s="4"/>
      <c r="AQ941" s="4"/>
      <c r="AR941" s="4"/>
      <c r="AS941" s="4"/>
      <c r="AT941" s="4"/>
      <c r="AU941" s="4"/>
    </row>
    <row r="942" spans="27:64" ht="12.95" customHeight="1">
      <c r="AA942" s="4"/>
      <c r="AB942" s="4"/>
      <c r="AC942" s="4"/>
      <c r="AD942" s="4"/>
      <c r="AE942" s="4"/>
      <c r="AG942" s="159"/>
      <c r="AN942" s="4"/>
      <c r="AO942" s="4"/>
      <c r="AP942" s="4"/>
      <c r="AQ942" s="4"/>
      <c r="AR942" s="4"/>
      <c r="AS942" s="4"/>
      <c r="AT942" s="4"/>
      <c r="AU942" s="4"/>
    </row>
    <row r="943" spans="27:64" ht="12.95" customHeight="1">
      <c r="AA943" s="4"/>
      <c r="AB943" s="4"/>
      <c r="AC943" s="4"/>
      <c r="AD943" s="4"/>
      <c r="AE943" s="4"/>
      <c r="AG943" s="159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</row>
    <row r="944" spans="27:64" ht="12.95" customHeight="1">
      <c r="AA944" s="4"/>
      <c r="AB944" s="4"/>
      <c r="AC944" s="4"/>
      <c r="AD944" s="4"/>
      <c r="AE944" s="4"/>
      <c r="AG944" s="159"/>
      <c r="AN944" s="4"/>
      <c r="AO944" s="4"/>
      <c r="AP944" s="4"/>
      <c r="AQ944" s="4"/>
      <c r="AR944" s="4"/>
      <c r="AS944" s="4"/>
      <c r="AT944" s="4"/>
      <c r="AU944" s="4"/>
    </row>
    <row r="945" spans="27:64" ht="12.95" customHeight="1">
      <c r="AA945" s="4"/>
      <c r="AB945" s="4"/>
      <c r="AC945" s="4"/>
      <c r="AD945" s="4"/>
      <c r="AE945" s="4"/>
      <c r="AG945" s="159"/>
      <c r="AN945" s="4"/>
      <c r="AO945" s="4"/>
      <c r="AP945" s="4"/>
      <c r="AQ945" s="4"/>
      <c r="AR945" s="4"/>
      <c r="AS945" s="4"/>
      <c r="AT945" s="4"/>
      <c r="AU945" s="4"/>
    </row>
    <row r="946" spans="27:64" ht="12.95" customHeight="1">
      <c r="AA946" s="4"/>
      <c r="AB946" s="4"/>
      <c r="AC946" s="4"/>
      <c r="AD946" s="4"/>
      <c r="AE946" s="4"/>
      <c r="AG946" s="159"/>
      <c r="AN946" s="4"/>
      <c r="AO946" s="4"/>
      <c r="AP946" s="4"/>
      <c r="AQ946" s="4"/>
      <c r="AR946" s="4"/>
      <c r="AS946" s="4"/>
      <c r="AT946" s="4"/>
      <c r="AU946" s="4"/>
    </row>
    <row r="947" spans="27:64" ht="12.95" customHeight="1">
      <c r="AA947" s="4"/>
      <c r="AB947" s="4"/>
      <c r="AC947" s="4"/>
      <c r="AD947" s="4"/>
      <c r="AE947" s="4"/>
      <c r="AG947" s="159"/>
      <c r="AN947" s="4"/>
      <c r="AO947" s="4"/>
      <c r="AP947" s="4"/>
      <c r="AQ947" s="4"/>
      <c r="AR947" s="4"/>
      <c r="AS947" s="4"/>
      <c r="AT947" s="4"/>
      <c r="AU947" s="4"/>
    </row>
    <row r="948" spans="27:64" ht="12.95" customHeight="1">
      <c r="AA948" s="4"/>
      <c r="AB948" s="4"/>
      <c r="AC948" s="4"/>
      <c r="AD948" s="4"/>
      <c r="AE948" s="4"/>
      <c r="AG948" s="159"/>
      <c r="AN948" s="4"/>
      <c r="AO948" s="4"/>
      <c r="AP948" s="4"/>
      <c r="AQ948" s="4"/>
      <c r="AR948" s="4"/>
      <c r="AS948" s="4"/>
      <c r="AT948" s="4"/>
      <c r="AU948" s="4"/>
    </row>
    <row r="949" spans="27:64" ht="12.95" customHeight="1">
      <c r="AA949" s="4"/>
      <c r="AB949" s="4"/>
      <c r="AC949" s="4"/>
      <c r="AD949" s="4"/>
      <c r="AE949" s="4"/>
      <c r="AG949" s="159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</row>
    <row r="950" spans="27:64" ht="12.95" customHeight="1">
      <c r="AA950" s="4"/>
      <c r="AB950" s="4"/>
      <c r="AC950" s="4"/>
      <c r="AD950" s="4"/>
      <c r="AE950" s="4"/>
      <c r="AG950" s="159"/>
      <c r="AN950" s="4"/>
      <c r="AO950" s="4"/>
      <c r="AP950" s="4"/>
      <c r="AQ950" s="4"/>
      <c r="AR950" s="4"/>
      <c r="AS950" s="4"/>
      <c r="AT950" s="4"/>
      <c r="AU950" s="4"/>
    </row>
    <row r="951" spans="27:64" ht="12.95" customHeight="1">
      <c r="AA951" s="4"/>
      <c r="AB951" s="4"/>
      <c r="AC951" s="4"/>
      <c r="AD951" s="4"/>
      <c r="AE951" s="4"/>
      <c r="AG951" s="159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</row>
    <row r="952" spans="27:64" ht="12.95" customHeight="1">
      <c r="AA952" s="4"/>
      <c r="AB952" s="4"/>
      <c r="AC952" s="4"/>
      <c r="AD952" s="4"/>
      <c r="AE952" s="4"/>
      <c r="AG952" s="159"/>
      <c r="AN952" s="4"/>
      <c r="AO952" s="4"/>
      <c r="AP952" s="4"/>
      <c r="AQ952" s="4"/>
      <c r="AR952" s="4"/>
      <c r="AS952" s="4"/>
      <c r="AT952" s="4"/>
      <c r="AU952" s="4"/>
    </row>
    <row r="953" spans="27:64" ht="12.95" customHeight="1">
      <c r="AA953" s="4"/>
      <c r="AB953" s="4"/>
      <c r="AC953" s="4"/>
      <c r="AD953" s="4"/>
      <c r="AE953" s="4"/>
      <c r="AG953" s="159"/>
      <c r="AN953" s="4"/>
      <c r="AO953" s="4"/>
      <c r="AP953" s="4"/>
      <c r="AQ953" s="4"/>
      <c r="AR953" s="4"/>
      <c r="AS953" s="4"/>
      <c r="AT953" s="4"/>
      <c r="AU953" s="4"/>
      <c r="AV953" s="4"/>
    </row>
    <row r="954" spans="27:64" ht="12.95" customHeight="1">
      <c r="AA954" s="4"/>
      <c r="AB954" s="4"/>
      <c r="AC954" s="4"/>
      <c r="AD954" s="4"/>
      <c r="AE954" s="4"/>
      <c r="AG954" s="159"/>
      <c r="AN954" s="4"/>
      <c r="AO954" s="4"/>
      <c r="AP954" s="4"/>
      <c r="AQ954" s="4"/>
      <c r="AR954" s="4"/>
      <c r="AS954" s="4"/>
      <c r="AT954" s="4"/>
      <c r="AU954" s="4"/>
    </row>
    <row r="955" spans="27:64" ht="12.95" customHeight="1">
      <c r="AA955" s="4"/>
      <c r="AB955" s="4"/>
      <c r="AC955" s="4"/>
      <c r="AD955" s="4"/>
      <c r="AE955" s="4"/>
      <c r="AG955" s="159"/>
      <c r="AN955" s="4"/>
      <c r="AO955" s="4"/>
      <c r="AP955" s="4"/>
      <c r="AQ955" s="4"/>
      <c r="AR955" s="4"/>
      <c r="AS955" s="4"/>
      <c r="AT955" s="4"/>
      <c r="AU955" s="4"/>
    </row>
    <row r="956" spans="27:64" ht="12.95" customHeight="1">
      <c r="AA956" s="4"/>
      <c r="AB956" s="4"/>
      <c r="AC956" s="4"/>
      <c r="AD956" s="4"/>
      <c r="AE956" s="4"/>
      <c r="AG956" s="159"/>
      <c r="AN956" s="4"/>
      <c r="AO956" s="4"/>
      <c r="AP956" s="4"/>
      <c r="AQ956" s="4"/>
      <c r="AR956" s="4"/>
      <c r="AS956" s="4"/>
      <c r="AT956" s="4"/>
      <c r="AU956" s="4"/>
    </row>
    <row r="957" spans="27:64" ht="12.95" customHeight="1">
      <c r="AA957" s="4"/>
      <c r="AB957" s="4"/>
      <c r="AC957" s="4"/>
      <c r="AD957" s="4"/>
      <c r="AE957" s="4"/>
      <c r="AG957" s="159"/>
      <c r="AN957" s="4"/>
      <c r="AO957" s="4"/>
      <c r="AP957" s="4"/>
      <c r="AQ957" s="4"/>
      <c r="AR957" s="4"/>
      <c r="AS957" s="4"/>
      <c r="AT957" s="4"/>
      <c r="AU957" s="4"/>
    </row>
    <row r="958" spans="27:64" ht="12.95" customHeight="1">
      <c r="AA958" s="4"/>
      <c r="AB958" s="4"/>
      <c r="AC958" s="4"/>
      <c r="AD958" s="4"/>
      <c r="AE958" s="4"/>
      <c r="AG958" s="159"/>
      <c r="AN958" s="4"/>
      <c r="AO958" s="4"/>
      <c r="AP958" s="4"/>
      <c r="AQ958" s="4"/>
      <c r="AR958" s="4"/>
      <c r="AS958" s="4"/>
      <c r="AT958" s="4"/>
      <c r="AU958" s="4"/>
    </row>
    <row r="959" spans="27:64" ht="12.95" customHeight="1">
      <c r="AA959" s="4"/>
      <c r="AB959" s="4"/>
      <c r="AC959" s="4"/>
      <c r="AD959" s="4"/>
      <c r="AE959" s="4"/>
      <c r="AG959" s="159"/>
      <c r="AN959" s="4"/>
      <c r="AO959" s="4"/>
      <c r="AP959" s="4"/>
      <c r="AQ959" s="4"/>
      <c r="AR959" s="4"/>
      <c r="AS959" s="4"/>
      <c r="AT959" s="4"/>
      <c r="AU959" s="4"/>
      <c r="AV959" s="4"/>
    </row>
    <row r="960" spans="27:64" ht="12.95" customHeight="1">
      <c r="AA960" s="4"/>
      <c r="AB960" s="4"/>
      <c r="AC960" s="4"/>
      <c r="AD960" s="4"/>
      <c r="AE960" s="4"/>
      <c r="AG960" s="159"/>
      <c r="AN960" s="4"/>
      <c r="AO960" s="4"/>
      <c r="AP960" s="4"/>
      <c r="AQ960" s="4"/>
      <c r="AR960" s="4"/>
      <c r="AS960" s="4"/>
      <c r="AT960" s="4"/>
      <c r="AU960" s="4"/>
    </row>
    <row r="961" spans="27:48" ht="12.95" customHeight="1">
      <c r="AA961" s="4"/>
      <c r="AB961" s="4"/>
      <c r="AC961" s="4"/>
      <c r="AD961" s="4"/>
      <c r="AE961" s="4"/>
      <c r="AG961" s="159"/>
      <c r="AN961" s="4"/>
      <c r="AO961" s="4"/>
      <c r="AP961" s="4"/>
      <c r="AQ961" s="4"/>
      <c r="AR961" s="4"/>
      <c r="AS961" s="4"/>
      <c r="AT961" s="4"/>
      <c r="AU961" s="4"/>
    </row>
    <row r="962" spans="27:48" ht="12.95" customHeight="1">
      <c r="AA962" s="4"/>
      <c r="AB962" s="4"/>
      <c r="AC962" s="4"/>
      <c r="AD962" s="4"/>
      <c r="AE962" s="4"/>
      <c r="AG962" s="159"/>
      <c r="AN962" s="4"/>
      <c r="AO962" s="4"/>
      <c r="AP962" s="4"/>
      <c r="AQ962" s="4"/>
      <c r="AR962" s="4"/>
      <c r="AS962" s="4"/>
      <c r="AT962" s="4"/>
      <c r="AU962" s="4"/>
    </row>
    <row r="963" spans="27:48" ht="12.95" customHeight="1">
      <c r="AA963" s="4"/>
      <c r="AB963" s="4"/>
      <c r="AC963" s="4"/>
      <c r="AD963" s="4"/>
      <c r="AE963" s="4"/>
      <c r="AG963" s="159"/>
      <c r="AN963" s="4"/>
      <c r="AO963" s="4"/>
      <c r="AP963" s="4"/>
      <c r="AQ963" s="4"/>
      <c r="AR963" s="4"/>
      <c r="AS963" s="4"/>
      <c r="AT963" s="4"/>
      <c r="AU963" s="4"/>
    </row>
    <row r="964" spans="27:48" ht="12.95" customHeight="1">
      <c r="AA964" s="4"/>
      <c r="AB964" s="4"/>
      <c r="AC964" s="4"/>
      <c r="AD964" s="4"/>
      <c r="AE964" s="4"/>
      <c r="AG964" s="159"/>
      <c r="AN964" s="4"/>
      <c r="AO964" s="4"/>
      <c r="AP964" s="4"/>
      <c r="AQ964" s="4"/>
      <c r="AR964" s="4"/>
      <c r="AS964" s="4"/>
      <c r="AT964" s="4"/>
      <c r="AU964" s="4"/>
    </row>
    <row r="965" spans="27:48" ht="12.95" customHeight="1">
      <c r="AA965" s="4"/>
      <c r="AB965" s="4"/>
      <c r="AC965" s="4"/>
      <c r="AD965" s="4"/>
      <c r="AE965" s="4"/>
      <c r="AG965" s="159"/>
      <c r="AN965" s="4"/>
      <c r="AO965" s="4"/>
      <c r="AP965" s="4"/>
      <c r="AQ965" s="4"/>
      <c r="AR965" s="4"/>
      <c r="AS965" s="4"/>
      <c r="AT965" s="4"/>
      <c r="AU965" s="4"/>
    </row>
    <row r="966" spans="27:48" ht="12.95" customHeight="1">
      <c r="AA966" s="4"/>
      <c r="AB966" s="4"/>
      <c r="AC966" s="4"/>
      <c r="AD966" s="4"/>
      <c r="AE966" s="4"/>
      <c r="AG966" s="159"/>
      <c r="AN966" s="4"/>
      <c r="AO966" s="4"/>
      <c r="AP966" s="4"/>
      <c r="AQ966" s="4"/>
      <c r="AR966" s="4"/>
      <c r="AS966" s="4"/>
      <c r="AT966" s="4"/>
      <c r="AU966" s="4"/>
    </row>
    <row r="967" spans="27:48" ht="12.95" customHeight="1">
      <c r="AA967" s="4"/>
      <c r="AB967" s="4"/>
      <c r="AC967" s="4"/>
      <c r="AD967" s="4"/>
      <c r="AE967" s="4"/>
      <c r="AG967" s="159"/>
      <c r="AN967" s="4"/>
      <c r="AO967" s="4"/>
      <c r="AP967" s="4"/>
      <c r="AQ967" s="4"/>
      <c r="AR967" s="4"/>
      <c r="AS967" s="4"/>
      <c r="AT967" s="4"/>
      <c r="AU967" s="4"/>
    </row>
    <row r="968" spans="27:48" ht="12.95" customHeight="1">
      <c r="AA968" s="4"/>
      <c r="AB968" s="4"/>
      <c r="AC968" s="4"/>
      <c r="AD968" s="4"/>
      <c r="AE968" s="4"/>
      <c r="AG968" s="159"/>
      <c r="AN968" s="4"/>
      <c r="AO968" s="4"/>
      <c r="AP968" s="4"/>
      <c r="AQ968" s="4"/>
      <c r="AR968" s="4"/>
      <c r="AS968" s="4"/>
      <c r="AT968" s="4"/>
      <c r="AU968" s="4"/>
    </row>
    <row r="969" spans="27:48" ht="12.95" customHeight="1">
      <c r="AA969" s="4"/>
      <c r="AB969" s="4"/>
      <c r="AC969" s="4"/>
      <c r="AD969" s="4"/>
      <c r="AE969" s="4"/>
      <c r="AG969" s="159"/>
      <c r="AN969" s="4"/>
      <c r="AO969" s="4"/>
      <c r="AP969" s="4"/>
      <c r="AQ969" s="4"/>
      <c r="AR969" s="4"/>
      <c r="AS969" s="4"/>
      <c r="AT969" s="4"/>
      <c r="AU969" s="4"/>
    </row>
    <row r="970" spans="27:48" ht="12.95" customHeight="1">
      <c r="AA970" s="4"/>
      <c r="AB970" s="4"/>
      <c r="AC970" s="4"/>
      <c r="AD970" s="4"/>
      <c r="AE970" s="4"/>
      <c r="AG970" s="159"/>
      <c r="AN970" s="4"/>
      <c r="AO970" s="4"/>
      <c r="AP970" s="4"/>
      <c r="AQ970" s="4"/>
      <c r="AR970" s="4"/>
      <c r="AS970" s="4"/>
      <c r="AT970" s="4"/>
      <c r="AU970" s="4"/>
      <c r="AV970" s="4"/>
    </row>
    <row r="971" spans="27:48" ht="12.95" customHeight="1">
      <c r="AA971" s="4"/>
      <c r="AB971" s="4"/>
      <c r="AC971" s="4"/>
      <c r="AD971" s="4"/>
      <c r="AE971" s="4"/>
      <c r="AG971" s="159"/>
      <c r="AN971" s="4"/>
      <c r="AO971" s="4"/>
      <c r="AP971" s="4"/>
      <c r="AQ971" s="4"/>
      <c r="AR971" s="4"/>
      <c r="AS971" s="4"/>
      <c r="AT971" s="4"/>
      <c r="AU971" s="4"/>
    </row>
    <row r="972" spans="27:48" ht="12.95" customHeight="1">
      <c r="AA972" s="4"/>
      <c r="AB972" s="4"/>
      <c r="AC972" s="4"/>
      <c r="AD972" s="4"/>
      <c r="AE972" s="4"/>
      <c r="AG972" s="159"/>
      <c r="AN972" s="4"/>
      <c r="AO972" s="4"/>
      <c r="AP972" s="4"/>
      <c r="AQ972" s="4"/>
      <c r="AR972" s="4"/>
      <c r="AS972" s="4"/>
      <c r="AT972" s="4"/>
      <c r="AU972" s="4"/>
    </row>
    <row r="973" spans="27:48" ht="12.95" customHeight="1">
      <c r="AA973" s="4"/>
      <c r="AB973" s="4"/>
      <c r="AC973" s="4"/>
      <c r="AD973" s="4"/>
      <c r="AE973" s="4"/>
      <c r="AG973" s="159"/>
      <c r="AN973" s="4"/>
      <c r="AO973" s="4"/>
      <c r="AP973" s="4"/>
      <c r="AQ973" s="4"/>
      <c r="AR973" s="4"/>
      <c r="AS973" s="4"/>
      <c r="AT973" s="4"/>
      <c r="AU973" s="4"/>
    </row>
    <row r="974" spans="27:48" ht="12.95" customHeight="1">
      <c r="AA974" s="4"/>
      <c r="AB974" s="4"/>
      <c r="AC974" s="4"/>
      <c r="AD974" s="4"/>
      <c r="AE974" s="4"/>
      <c r="AG974" s="159"/>
      <c r="AN974" s="4"/>
      <c r="AO974" s="4"/>
      <c r="AP974" s="4"/>
      <c r="AQ974" s="4"/>
      <c r="AR974" s="4"/>
      <c r="AS974" s="4"/>
      <c r="AT974" s="4"/>
      <c r="AU974" s="4"/>
    </row>
    <row r="975" spans="27:48" ht="12.95" customHeight="1">
      <c r="AA975" s="4"/>
      <c r="AB975" s="4"/>
      <c r="AC975" s="4"/>
      <c r="AD975" s="4"/>
      <c r="AE975" s="4"/>
      <c r="AG975" s="159"/>
      <c r="AN975" s="4"/>
      <c r="AO975" s="4"/>
      <c r="AP975" s="4"/>
      <c r="AQ975" s="4"/>
      <c r="AR975" s="4"/>
      <c r="AS975" s="4"/>
      <c r="AT975" s="4"/>
      <c r="AU975" s="4"/>
    </row>
    <row r="976" spans="27:48" ht="12.95" customHeight="1">
      <c r="AA976" s="4"/>
      <c r="AB976" s="4"/>
      <c r="AC976" s="4"/>
      <c r="AD976" s="4"/>
      <c r="AE976" s="4"/>
      <c r="AG976" s="159"/>
      <c r="AN976" s="4"/>
      <c r="AO976" s="4"/>
      <c r="AP976" s="4"/>
      <c r="AQ976" s="4"/>
      <c r="AR976" s="4"/>
      <c r="AS976" s="4"/>
      <c r="AT976" s="4"/>
      <c r="AU976" s="4"/>
      <c r="AV976" s="4"/>
    </row>
    <row r="977" spans="27:64" ht="12.95" customHeight="1">
      <c r="AA977" s="4"/>
      <c r="AB977" s="4"/>
      <c r="AC977" s="4"/>
      <c r="AD977" s="4"/>
      <c r="AE977" s="4"/>
      <c r="AG977" s="159"/>
      <c r="AN977" s="4"/>
      <c r="AO977" s="4"/>
      <c r="AP977" s="4"/>
      <c r="AQ977" s="4"/>
      <c r="AR977" s="4"/>
      <c r="AS977" s="4"/>
      <c r="AT977" s="4"/>
      <c r="AU977" s="4"/>
    </row>
    <row r="978" spans="27:64" ht="12.95" customHeight="1">
      <c r="AA978" s="4"/>
      <c r="AB978" s="4"/>
      <c r="AC978" s="4"/>
      <c r="AD978" s="4"/>
      <c r="AE978" s="4"/>
      <c r="AG978" s="159"/>
      <c r="AN978" s="4"/>
      <c r="AO978" s="4"/>
      <c r="AP978" s="4"/>
      <c r="AQ978" s="4"/>
      <c r="AR978" s="4"/>
      <c r="AS978" s="4"/>
      <c r="AT978" s="4"/>
      <c r="AU978" s="4"/>
    </row>
    <row r="979" spans="27:64" ht="12.95" customHeight="1">
      <c r="AA979" s="4"/>
      <c r="AB979" s="4"/>
      <c r="AC979" s="4"/>
      <c r="AD979" s="4"/>
      <c r="AE979" s="4"/>
      <c r="AG979" s="159"/>
      <c r="AN979" s="4"/>
      <c r="AO979" s="4"/>
      <c r="AP979" s="4"/>
      <c r="AQ979" s="4"/>
      <c r="AR979" s="4"/>
      <c r="AS979" s="4"/>
      <c r="AT979" s="4"/>
      <c r="AU979" s="4"/>
    </row>
    <row r="980" spans="27:64" ht="12.95" customHeight="1">
      <c r="AA980" s="4"/>
      <c r="AB980" s="4"/>
      <c r="AC980" s="4"/>
      <c r="AD980" s="4"/>
      <c r="AE980" s="4"/>
      <c r="AG980" s="159"/>
      <c r="AN980" s="4"/>
      <c r="AO980" s="4"/>
      <c r="AP980" s="4"/>
      <c r="AQ980" s="4"/>
      <c r="AR980" s="4"/>
      <c r="AS980" s="4"/>
      <c r="AT980" s="4"/>
      <c r="AU980" s="4"/>
    </row>
    <row r="981" spans="27:64" ht="12.95" customHeight="1">
      <c r="AA981" s="4"/>
      <c r="AB981" s="4"/>
      <c r="AC981" s="4"/>
      <c r="AD981" s="4"/>
      <c r="AE981" s="4"/>
      <c r="AG981" s="159"/>
      <c r="AN981" s="4"/>
      <c r="AO981" s="4"/>
      <c r="AP981" s="4"/>
      <c r="AQ981" s="4"/>
      <c r="AR981" s="4"/>
      <c r="AS981" s="4"/>
      <c r="AT981" s="4"/>
      <c r="AU981" s="4"/>
    </row>
    <row r="982" spans="27:64" ht="12.95" customHeight="1">
      <c r="AA982" s="4"/>
      <c r="AB982" s="4"/>
      <c r="AC982" s="4"/>
      <c r="AD982" s="4"/>
      <c r="AE982" s="4"/>
      <c r="AG982" s="159"/>
      <c r="AN982" s="4"/>
      <c r="AO982" s="4"/>
      <c r="AP982" s="4"/>
      <c r="AQ982" s="4"/>
      <c r="AR982" s="4"/>
      <c r="AS982" s="4"/>
      <c r="AT982" s="4"/>
      <c r="AU982" s="4"/>
    </row>
    <row r="983" spans="27:64" ht="12.95" customHeight="1">
      <c r="AA983" s="4"/>
      <c r="AB983" s="4"/>
      <c r="AC983" s="4"/>
      <c r="AD983" s="4"/>
      <c r="AE983" s="4"/>
      <c r="AG983" s="159"/>
      <c r="AN983" s="4"/>
      <c r="AO983" s="4"/>
      <c r="AP983" s="4"/>
      <c r="AQ983" s="4"/>
      <c r="AR983" s="4"/>
      <c r="AS983" s="4"/>
      <c r="AT983" s="4"/>
      <c r="AU983" s="4"/>
    </row>
    <row r="984" spans="27:64" ht="12.95" customHeight="1">
      <c r="AA984" s="4"/>
      <c r="AB984" s="4"/>
      <c r="AC984" s="4"/>
      <c r="AD984" s="4"/>
      <c r="AE984" s="4"/>
      <c r="AG984" s="159"/>
      <c r="AN984" s="4"/>
      <c r="AO984" s="4"/>
      <c r="AP984" s="4"/>
      <c r="AQ984" s="4"/>
      <c r="AR984" s="4"/>
      <c r="AS984" s="4"/>
      <c r="AT984" s="4"/>
      <c r="AU984" s="4"/>
    </row>
    <row r="985" spans="27:64" ht="12.95" customHeight="1">
      <c r="AA985" s="4"/>
      <c r="AB985" s="4"/>
      <c r="AC985" s="4"/>
      <c r="AD985" s="4"/>
      <c r="AE985" s="4"/>
      <c r="AG985" s="159"/>
      <c r="AN985" s="4"/>
      <c r="AO985" s="4"/>
      <c r="AP985" s="4"/>
      <c r="AQ985" s="4"/>
      <c r="AR985" s="4"/>
      <c r="AS985" s="4"/>
      <c r="AT985" s="4"/>
      <c r="AU985" s="4"/>
    </row>
    <row r="986" spans="27:64" ht="12.95" customHeight="1">
      <c r="AA986" s="4"/>
      <c r="AB986" s="4"/>
      <c r="AC986" s="4"/>
      <c r="AD986" s="4"/>
      <c r="AE986" s="4"/>
      <c r="AG986" s="159"/>
      <c r="AN986" s="4"/>
      <c r="AO986" s="4"/>
      <c r="AP986" s="4"/>
      <c r="AQ986" s="4"/>
      <c r="AR986" s="4"/>
      <c r="AS986" s="4"/>
      <c r="AT986" s="4"/>
      <c r="AU986" s="4"/>
    </row>
    <row r="987" spans="27:64" ht="12.95" customHeight="1">
      <c r="AA987" s="4"/>
      <c r="AB987" s="4"/>
      <c r="AC987" s="4"/>
      <c r="AD987" s="4"/>
      <c r="AE987" s="4"/>
      <c r="AG987" s="159"/>
      <c r="AN987" s="4"/>
      <c r="AO987" s="4"/>
      <c r="AP987" s="4"/>
      <c r="AQ987" s="4"/>
      <c r="AR987" s="4"/>
      <c r="AS987" s="4"/>
      <c r="AT987" s="4"/>
      <c r="AU987" s="4"/>
    </row>
    <row r="988" spans="27:64" ht="12.95" customHeight="1">
      <c r="AA988" s="4"/>
      <c r="AB988" s="4"/>
      <c r="AC988" s="4"/>
      <c r="AD988" s="4"/>
      <c r="AE988" s="4"/>
      <c r="AG988" s="159"/>
      <c r="AN988" s="4"/>
      <c r="AO988" s="4"/>
      <c r="AP988" s="4"/>
      <c r="AQ988" s="4"/>
      <c r="AR988" s="4"/>
      <c r="AS988" s="4"/>
      <c r="AT988" s="4"/>
      <c r="AU988" s="4"/>
    </row>
    <row r="989" spans="27:64" ht="12.95" customHeight="1">
      <c r="AA989" s="4"/>
      <c r="AB989" s="4"/>
      <c r="AC989" s="4"/>
      <c r="AD989" s="4"/>
      <c r="AE989" s="4"/>
      <c r="AG989" s="159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</row>
    <row r="990" spans="27:64" ht="12.95" customHeight="1">
      <c r="AA990" s="4"/>
      <c r="AB990" s="4"/>
      <c r="AC990" s="4"/>
      <c r="AD990" s="4"/>
      <c r="AE990" s="4"/>
      <c r="AG990" s="159"/>
      <c r="AN990" s="4"/>
      <c r="AO990" s="4"/>
      <c r="AP990" s="4"/>
      <c r="AQ990" s="4"/>
      <c r="AR990" s="4"/>
      <c r="AS990" s="4"/>
      <c r="AT990" s="4"/>
      <c r="AU990" s="4"/>
    </row>
    <row r="991" spans="27:64" ht="12.95" customHeight="1">
      <c r="AA991" s="4"/>
      <c r="AB991" s="4"/>
      <c r="AC991" s="4"/>
      <c r="AD991" s="4"/>
      <c r="AE991" s="4"/>
      <c r="AG991" s="159"/>
      <c r="AN991" s="4"/>
      <c r="AO991" s="4"/>
      <c r="AP991" s="4"/>
      <c r="AQ991" s="4"/>
      <c r="AR991" s="4"/>
      <c r="AS991" s="4"/>
      <c r="AT991" s="4"/>
      <c r="AU991" s="4"/>
    </row>
    <row r="992" spans="27:64" ht="12.95" customHeight="1">
      <c r="AA992" s="4"/>
      <c r="AB992" s="4"/>
      <c r="AC992" s="4"/>
      <c r="AD992" s="4"/>
      <c r="AE992" s="4"/>
      <c r="AG992" s="159"/>
      <c r="AN992" s="4"/>
      <c r="AO992" s="4"/>
      <c r="AP992" s="4"/>
      <c r="AQ992" s="4"/>
      <c r="AR992" s="4"/>
      <c r="AS992" s="4"/>
      <c r="AT992" s="4"/>
      <c r="AU992" s="4"/>
    </row>
    <row r="993" spans="27:64" ht="12.95" customHeight="1">
      <c r="AA993" s="4"/>
      <c r="AB993" s="4"/>
      <c r="AC993" s="4"/>
      <c r="AD993" s="4"/>
      <c r="AE993" s="4"/>
      <c r="AG993" s="159"/>
      <c r="AN993" s="4"/>
      <c r="AO993" s="4"/>
      <c r="AP993" s="4"/>
      <c r="AQ993" s="4"/>
      <c r="AR993" s="4"/>
      <c r="AS993" s="4"/>
      <c r="AT993" s="4"/>
      <c r="AU993" s="4"/>
    </row>
    <row r="994" spans="27:64" ht="12.95" customHeight="1">
      <c r="AA994" s="4"/>
      <c r="AB994" s="4"/>
      <c r="AC994" s="4"/>
      <c r="AD994" s="4"/>
      <c r="AE994" s="4"/>
      <c r="AG994" s="159"/>
      <c r="AN994" s="4"/>
      <c r="AO994" s="4"/>
      <c r="AP994" s="4"/>
      <c r="AQ994" s="4"/>
      <c r="AR994" s="4"/>
      <c r="AS994" s="4"/>
      <c r="AT994" s="4"/>
      <c r="AU994" s="4"/>
    </row>
    <row r="995" spans="27:64" ht="12.95" customHeight="1">
      <c r="AA995" s="4"/>
      <c r="AB995" s="4"/>
      <c r="AC995" s="4"/>
      <c r="AD995" s="4"/>
      <c r="AE995" s="4"/>
      <c r="AG995" s="159"/>
      <c r="AN995" s="4"/>
      <c r="AO995" s="4"/>
      <c r="AP995" s="4"/>
      <c r="AQ995" s="4"/>
      <c r="AR995" s="4"/>
      <c r="AS995" s="4"/>
      <c r="AT995" s="4"/>
      <c r="AU995" s="4"/>
    </row>
    <row r="996" spans="27:64" ht="12.95" customHeight="1">
      <c r="AA996" s="4"/>
      <c r="AB996" s="4"/>
      <c r="AC996" s="4"/>
      <c r="AD996" s="4"/>
      <c r="AE996" s="4"/>
      <c r="AG996" s="159"/>
      <c r="AN996" s="4"/>
      <c r="AO996" s="4"/>
      <c r="AP996" s="4"/>
      <c r="AQ996" s="4"/>
      <c r="AR996" s="4"/>
      <c r="AS996" s="4"/>
      <c r="AT996" s="4"/>
      <c r="AU996" s="4"/>
    </row>
    <row r="997" spans="27:64" ht="12.95" customHeight="1">
      <c r="AA997" s="4"/>
      <c r="AB997" s="4"/>
      <c r="AC997" s="4"/>
      <c r="AD997" s="4"/>
      <c r="AE997" s="4"/>
      <c r="AG997" s="159"/>
      <c r="AN997" s="4"/>
      <c r="AO997" s="4"/>
      <c r="AP997" s="4"/>
      <c r="AQ997" s="4"/>
      <c r="AR997" s="4"/>
      <c r="AS997" s="4"/>
      <c r="AT997" s="4"/>
      <c r="AU997" s="4"/>
    </row>
    <row r="998" spans="27:64" ht="12.95" customHeight="1">
      <c r="AA998" s="4"/>
      <c r="AB998" s="4"/>
      <c r="AC998" s="4"/>
      <c r="AD998" s="4"/>
      <c r="AE998" s="4"/>
      <c r="AG998" s="159"/>
      <c r="AN998" s="4"/>
      <c r="AO998" s="4"/>
      <c r="AP998" s="4"/>
      <c r="AQ998" s="4"/>
      <c r="AR998" s="4"/>
      <c r="AS998" s="4"/>
      <c r="AT998" s="4"/>
      <c r="AU998" s="4"/>
    </row>
    <row r="999" spans="27:64" ht="12.95" customHeight="1">
      <c r="AA999" s="4"/>
      <c r="AB999" s="4"/>
      <c r="AC999" s="4"/>
      <c r="AD999" s="4"/>
      <c r="AE999" s="4"/>
      <c r="AG999" s="159"/>
      <c r="AN999" s="4"/>
      <c r="AO999" s="4"/>
      <c r="AP999" s="4"/>
      <c r="AQ999" s="4"/>
      <c r="AR999" s="4"/>
      <c r="AS999" s="4"/>
      <c r="AT999" s="4"/>
      <c r="AU999" s="4"/>
    </row>
    <row r="1000" spans="27:64" ht="12.95" customHeight="1">
      <c r="AA1000" s="4"/>
      <c r="AB1000" s="4"/>
      <c r="AC1000" s="4"/>
      <c r="AD1000" s="4"/>
      <c r="AE1000" s="4"/>
      <c r="AG1000" s="159"/>
      <c r="AN1000" s="4"/>
      <c r="AO1000" s="4"/>
      <c r="AP1000" s="4"/>
      <c r="AQ1000" s="4"/>
      <c r="AR1000" s="4"/>
      <c r="AS1000" s="4"/>
      <c r="AT1000" s="4"/>
      <c r="AU1000" s="4"/>
    </row>
    <row r="1001" spans="27:64" ht="12.95" customHeight="1">
      <c r="AA1001" s="4"/>
      <c r="AB1001" s="4"/>
      <c r="AC1001" s="4"/>
      <c r="AD1001" s="4"/>
      <c r="AE1001" s="4"/>
      <c r="AG1001" s="159"/>
      <c r="AN1001" s="4"/>
      <c r="AO1001" s="4"/>
      <c r="AP1001" s="4"/>
      <c r="AQ1001" s="4"/>
      <c r="AR1001" s="4"/>
      <c r="AS1001" s="4"/>
      <c r="AT1001" s="4"/>
      <c r="AU1001" s="4"/>
    </row>
    <row r="1002" spans="27:64" ht="12.95" customHeight="1">
      <c r="AA1002" s="4"/>
      <c r="AB1002" s="4"/>
      <c r="AC1002" s="4"/>
      <c r="AD1002" s="4"/>
      <c r="AE1002" s="4"/>
      <c r="AG1002" s="159"/>
      <c r="AN1002" s="4"/>
      <c r="AO1002" s="4"/>
      <c r="AP1002" s="4"/>
      <c r="AQ1002" s="4"/>
      <c r="AR1002" s="4"/>
      <c r="AS1002" s="4"/>
      <c r="AT1002" s="4"/>
      <c r="AU1002" s="4"/>
    </row>
    <row r="1003" spans="27:64" ht="12.95" customHeight="1">
      <c r="AA1003" s="4"/>
      <c r="AB1003" s="4"/>
      <c r="AC1003" s="4"/>
      <c r="AD1003" s="4"/>
      <c r="AE1003" s="4"/>
      <c r="AG1003" s="159"/>
      <c r="AN1003" s="4"/>
      <c r="AO1003" s="4"/>
      <c r="AP1003" s="4"/>
      <c r="AQ1003" s="4"/>
      <c r="AR1003" s="4"/>
      <c r="AS1003" s="4"/>
      <c r="AT1003" s="4"/>
      <c r="AU1003" s="4"/>
    </row>
    <row r="1004" spans="27:64" ht="12.95" customHeight="1">
      <c r="AA1004" s="4"/>
      <c r="AB1004" s="4"/>
      <c r="AC1004" s="4"/>
      <c r="AD1004" s="4"/>
      <c r="AE1004" s="4"/>
      <c r="AG1004" s="159"/>
      <c r="AN1004" s="4"/>
      <c r="AO1004" s="4"/>
      <c r="AP1004" s="4"/>
      <c r="AQ1004" s="4"/>
      <c r="AR1004" s="4"/>
      <c r="AS1004" s="4"/>
      <c r="AT1004" s="4"/>
      <c r="AU1004" s="4"/>
    </row>
    <row r="1005" spans="27:64" ht="12.95" customHeight="1">
      <c r="AA1005" s="4"/>
      <c r="AB1005" s="4"/>
      <c r="AC1005" s="4"/>
      <c r="AD1005" s="4"/>
      <c r="AE1005" s="4"/>
      <c r="AG1005" s="159"/>
      <c r="AN1005" s="4"/>
      <c r="AO1005" s="4"/>
      <c r="AP1005" s="4"/>
      <c r="AQ1005" s="4"/>
      <c r="AR1005" s="4"/>
      <c r="AS1005" s="4"/>
      <c r="AT1005" s="4"/>
      <c r="AU1005" s="4"/>
    </row>
    <row r="1006" spans="27:64" ht="12.95" customHeight="1">
      <c r="AA1006" s="4"/>
      <c r="AB1006" s="4"/>
      <c r="AC1006" s="4"/>
      <c r="AD1006" s="4"/>
      <c r="AE1006" s="4"/>
      <c r="AG1006" s="159"/>
      <c r="AN1006" s="4"/>
      <c r="AO1006" s="4"/>
      <c r="AP1006" s="4"/>
      <c r="AQ1006" s="4"/>
      <c r="AR1006" s="4"/>
      <c r="AS1006" s="4"/>
      <c r="AT1006" s="4"/>
      <c r="AU1006" s="4"/>
    </row>
    <row r="1007" spans="27:64" ht="12.95" customHeight="1">
      <c r="AA1007" s="4"/>
      <c r="AB1007" s="4"/>
      <c r="AC1007" s="4"/>
      <c r="AD1007" s="4"/>
      <c r="AE1007" s="4"/>
      <c r="AG1007" s="159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</row>
    <row r="1008" spans="27:64" ht="12.95" customHeight="1">
      <c r="AA1008" s="4"/>
      <c r="AB1008" s="4"/>
      <c r="AC1008" s="4"/>
      <c r="AD1008" s="4"/>
      <c r="AE1008" s="4"/>
      <c r="AG1008" s="159"/>
      <c r="AN1008" s="4"/>
      <c r="AO1008" s="4"/>
      <c r="AP1008" s="4"/>
      <c r="AQ1008" s="4"/>
      <c r="AR1008" s="4"/>
      <c r="AS1008" s="4"/>
      <c r="AT1008" s="4"/>
      <c r="AU1008" s="4"/>
    </row>
    <row r="1009" spans="27:47" ht="12.95" customHeight="1">
      <c r="AA1009" s="4"/>
      <c r="AB1009" s="4"/>
      <c r="AC1009" s="4"/>
      <c r="AD1009" s="4"/>
      <c r="AE1009" s="4"/>
      <c r="AG1009" s="159"/>
      <c r="AN1009" s="4"/>
      <c r="AO1009" s="4"/>
      <c r="AP1009" s="4"/>
      <c r="AQ1009" s="4"/>
      <c r="AR1009" s="4"/>
      <c r="AS1009" s="4"/>
      <c r="AT1009" s="4"/>
      <c r="AU1009" s="4"/>
    </row>
    <row r="1010" spans="27:47" ht="12.95" customHeight="1">
      <c r="AA1010" s="4"/>
      <c r="AB1010" s="4"/>
      <c r="AC1010" s="4"/>
      <c r="AD1010" s="4"/>
      <c r="AE1010" s="4"/>
      <c r="AG1010" s="159"/>
      <c r="AN1010" s="4"/>
      <c r="AO1010" s="4"/>
      <c r="AP1010" s="4"/>
      <c r="AQ1010" s="4"/>
      <c r="AR1010" s="4"/>
      <c r="AS1010" s="4"/>
      <c r="AT1010" s="4"/>
      <c r="AU1010" s="4"/>
    </row>
    <row r="1011" spans="27:47" ht="12.95" customHeight="1">
      <c r="AA1011" s="4"/>
      <c r="AB1011" s="4"/>
      <c r="AC1011" s="4"/>
      <c r="AD1011" s="4"/>
      <c r="AE1011" s="4"/>
      <c r="AG1011" s="159"/>
      <c r="AN1011" s="4"/>
      <c r="AO1011" s="4"/>
      <c r="AP1011" s="4"/>
      <c r="AQ1011" s="4"/>
      <c r="AR1011" s="4"/>
      <c r="AS1011" s="4"/>
      <c r="AT1011" s="4"/>
      <c r="AU1011" s="4"/>
    </row>
    <row r="1012" spans="27:47" ht="12.95" customHeight="1">
      <c r="AA1012" s="4"/>
      <c r="AB1012" s="4"/>
      <c r="AC1012" s="4"/>
      <c r="AD1012" s="4"/>
      <c r="AE1012" s="4"/>
      <c r="AG1012" s="159"/>
      <c r="AN1012" s="4"/>
      <c r="AO1012" s="4"/>
      <c r="AP1012" s="4"/>
      <c r="AQ1012" s="4"/>
      <c r="AR1012" s="4"/>
      <c r="AS1012" s="4"/>
      <c r="AT1012" s="4"/>
      <c r="AU1012" s="4"/>
    </row>
    <row r="1013" spans="27:47" ht="12.95" customHeight="1">
      <c r="AA1013" s="4"/>
      <c r="AB1013" s="4"/>
      <c r="AC1013" s="4"/>
      <c r="AD1013" s="4"/>
      <c r="AE1013" s="4"/>
      <c r="AG1013" s="159"/>
      <c r="AN1013" s="4"/>
      <c r="AO1013" s="4"/>
      <c r="AP1013" s="4"/>
      <c r="AQ1013" s="4"/>
      <c r="AR1013" s="4"/>
      <c r="AS1013" s="4"/>
      <c r="AT1013" s="4"/>
      <c r="AU1013" s="4"/>
    </row>
    <row r="1014" spans="27:47" ht="12.95" customHeight="1">
      <c r="AA1014" s="4"/>
      <c r="AB1014" s="4"/>
      <c r="AC1014" s="4"/>
      <c r="AD1014" s="4"/>
      <c r="AE1014" s="4"/>
      <c r="AG1014" s="159"/>
      <c r="AN1014" s="4"/>
      <c r="AO1014" s="4"/>
      <c r="AP1014" s="4"/>
      <c r="AQ1014" s="4"/>
      <c r="AR1014" s="4"/>
      <c r="AS1014" s="4"/>
      <c r="AT1014" s="4"/>
      <c r="AU1014" s="4"/>
    </row>
    <row r="1015" spans="27:47" ht="12.95" customHeight="1">
      <c r="AA1015" s="4"/>
      <c r="AB1015" s="4"/>
      <c r="AC1015" s="4"/>
      <c r="AD1015" s="4"/>
      <c r="AE1015" s="4"/>
      <c r="AG1015" s="159"/>
      <c r="AN1015" s="4"/>
      <c r="AO1015" s="4"/>
      <c r="AP1015" s="4"/>
      <c r="AQ1015" s="4"/>
      <c r="AR1015" s="4"/>
      <c r="AS1015" s="4"/>
      <c r="AT1015" s="4"/>
      <c r="AU1015" s="4"/>
    </row>
    <row r="1016" spans="27:47" ht="12.95" customHeight="1">
      <c r="AA1016" s="4"/>
      <c r="AB1016" s="4"/>
      <c r="AC1016" s="4"/>
      <c r="AD1016" s="4"/>
      <c r="AE1016" s="4"/>
      <c r="AG1016" s="159"/>
      <c r="AN1016" s="4"/>
      <c r="AO1016" s="4"/>
      <c r="AP1016" s="4"/>
      <c r="AQ1016" s="4"/>
      <c r="AR1016" s="4"/>
      <c r="AS1016" s="4"/>
      <c r="AT1016" s="4"/>
      <c r="AU1016" s="4"/>
    </row>
    <row r="1017" spans="27:47" ht="12.95" customHeight="1">
      <c r="AA1017" s="4"/>
      <c r="AB1017" s="4"/>
      <c r="AC1017" s="4"/>
      <c r="AD1017" s="4"/>
      <c r="AE1017" s="4"/>
      <c r="AG1017" s="159"/>
      <c r="AN1017" s="4"/>
      <c r="AO1017" s="4"/>
      <c r="AP1017" s="4"/>
      <c r="AQ1017" s="4"/>
      <c r="AR1017" s="4"/>
      <c r="AS1017" s="4"/>
      <c r="AT1017" s="4"/>
      <c r="AU1017" s="4"/>
    </row>
    <row r="1018" spans="27:47" ht="12.95" customHeight="1">
      <c r="AA1018" s="4"/>
      <c r="AB1018" s="4"/>
      <c r="AC1018" s="4"/>
      <c r="AD1018" s="4"/>
      <c r="AE1018" s="4"/>
      <c r="AG1018" s="159"/>
      <c r="AN1018" s="4"/>
      <c r="AO1018" s="4"/>
      <c r="AP1018" s="4"/>
      <c r="AQ1018" s="4"/>
      <c r="AR1018" s="4"/>
      <c r="AS1018" s="4"/>
      <c r="AT1018" s="4"/>
      <c r="AU1018" s="4"/>
    </row>
    <row r="1019" spans="27:47" ht="12.95" customHeight="1">
      <c r="AA1019" s="4"/>
      <c r="AB1019" s="4"/>
      <c r="AC1019" s="4"/>
      <c r="AD1019" s="4"/>
      <c r="AE1019" s="4"/>
      <c r="AG1019" s="159"/>
      <c r="AN1019" s="4"/>
      <c r="AO1019" s="4"/>
      <c r="AP1019" s="4"/>
      <c r="AQ1019" s="4"/>
      <c r="AR1019" s="4"/>
      <c r="AS1019" s="4"/>
      <c r="AT1019" s="4"/>
      <c r="AU1019" s="4"/>
    </row>
    <row r="1020" spans="27:47" ht="12.95" customHeight="1">
      <c r="AA1020" s="4"/>
      <c r="AB1020" s="4"/>
      <c r="AC1020" s="4"/>
      <c r="AD1020" s="4"/>
      <c r="AE1020" s="4"/>
      <c r="AG1020" s="159"/>
      <c r="AN1020" s="4"/>
      <c r="AO1020" s="4"/>
      <c r="AP1020" s="4"/>
      <c r="AQ1020" s="4"/>
      <c r="AR1020" s="4"/>
      <c r="AS1020" s="4"/>
      <c r="AT1020" s="4"/>
      <c r="AU1020" s="4"/>
    </row>
    <row r="1021" spans="27:47" ht="12.95" customHeight="1">
      <c r="AA1021" s="4"/>
      <c r="AB1021" s="4"/>
      <c r="AC1021" s="4"/>
      <c r="AD1021" s="4"/>
      <c r="AE1021" s="4"/>
      <c r="AG1021" s="159"/>
      <c r="AN1021" s="4"/>
      <c r="AO1021" s="4"/>
      <c r="AP1021" s="4"/>
      <c r="AQ1021" s="4"/>
      <c r="AR1021" s="4"/>
      <c r="AS1021" s="4"/>
      <c r="AT1021" s="4"/>
      <c r="AU1021" s="4"/>
    </row>
    <row r="1022" spans="27:47" ht="12.95" customHeight="1">
      <c r="AA1022" s="4"/>
      <c r="AB1022" s="4"/>
      <c r="AC1022" s="4"/>
      <c r="AD1022" s="4"/>
      <c r="AE1022" s="4"/>
      <c r="AG1022" s="159"/>
      <c r="AN1022" s="4"/>
      <c r="AO1022" s="4"/>
      <c r="AP1022" s="4"/>
      <c r="AQ1022" s="4"/>
      <c r="AR1022" s="4"/>
      <c r="AS1022" s="4"/>
      <c r="AT1022" s="4"/>
      <c r="AU1022" s="4"/>
    </row>
    <row r="1023" spans="27:47" ht="12.95" customHeight="1">
      <c r="AA1023" s="4"/>
      <c r="AB1023" s="4"/>
      <c r="AC1023" s="4"/>
      <c r="AD1023" s="4"/>
      <c r="AE1023" s="4"/>
      <c r="AG1023" s="159"/>
      <c r="AN1023" s="4"/>
      <c r="AO1023" s="4"/>
      <c r="AP1023" s="4"/>
      <c r="AQ1023" s="4"/>
      <c r="AR1023" s="4"/>
      <c r="AS1023" s="4"/>
      <c r="AT1023" s="4"/>
      <c r="AU1023" s="4"/>
    </row>
    <row r="1024" spans="27:47" ht="12.95" customHeight="1">
      <c r="AA1024" s="4"/>
      <c r="AB1024" s="4"/>
      <c r="AC1024" s="4"/>
      <c r="AD1024" s="4"/>
      <c r="AE1024" s="4"/>
      <c r="AG1024" s="159"/>
      <c r="AN1024" s="4"/>
      <c r="AO1024" s="4"/>
      <c r="AP1024" s="4"/>
      <c r="AQ1024" s="4"/>
      <c r="AR1024" s="4"/>
      <c r="AS1024" s="4"/>
      <c r="AT1024" s="4"/>
      <c r="AU1024" s="4"/>
    </row>
    <row r="1025" spans="27:47" ht="12.95" customHeight="1">
      <c r="AA1025" s="4"/>
      <c r="AB1025" s="4"/>
      <c r="AC1025" s="4"/>
      <c r="AD1025" s="4"/>
      <c r="AE1025" s="4"/>
      <c r="AG1025" s="159"/>
      <c r="AN1025" s="4"/>
      <c r="AO1025" s="4"/>
      <c r="AP1025" s="4"/>
      <c r="AQ1025" s="4"/>
      <c r="AR1025" s="4"/>
      <c r="AS1025" s="4"/>
      <c r="AT1025" s="4"/>
      <c r="AU1025" s="4"/>
    </row>
    <row r="1026" spans="27:47" ht="12.95" customHeight="1">
      <c r="AA1026" s="4"/>
      <c r="AB1026" s="4"/>
      <c r="AC1026" s="4"/>
      <c r="AD1026" s="4"/>
      <c r="AE1026" s="4"/>
      <c r="AG1026" s="159"/>
      <c r="AN1026" s="4"/>
      <c r="AO1026" s="4"/>
      <c r="AP1026" s="4"/>
      <c r="AQ1026" s="4"/>
      <c r="AR1026" s="4"/>
      <c r="AS1026" s="4"/>
      <c r="AT1026" s="4"/>
      <c r="AU1026" s="4"/>
    </row>
    <row r="1027" spans="27:47" ht="12.95" customHeight="1">
      <c r="AA1027" s="4"/>
      <c r="AB1027" s="4"/>
      <c r="AC1027" s="4"/>
      <c r="AD1027" s="4"/>
      <c r="AE1027" s="4"/>
      <c r="AG1027" s="159"/>
      <c r="AN1027" s="4"/>
      <c r="AO1027" s="4"/>
      <c r="AP1027" s="4"/>
      <c r="AQ1027" s="4"/>
      <c r="AR1027" s="4"/>
      <c r="AS1027" s="4"/>
      <c r="AT1027" s="4"/>
      <c r="AU1027" s="4"/>
    </row>
    <row r="1028" spans="27:47" ht="12.95" customHeight="1">
      <c r="AA1028" s="4"/>
      <c r="AB1028" s="4"/>
      <c r="AC1028" s="4"/>
      <c r="AD1028" s="4"/>
      <c r="AE1028" s="4"/>
      <c r="AG1028" s="159"/>
      <c r="AN1028" s="4"/>
      <c r="AO1028" s="4"/>
      <c r="AP1028" s="4"/>
      <c r="AQ1028" s="4"/>
      <c r="AR1028" s="4"/>
      <c r="AS1028" s="4"/>
      <c r="AT1028" s="4"/>
      <c r="AU1028" s="4"/>
    </row>
    <row r="1029" spans="27:47" ht="12.95" customHeight="1">
      <c r="AA1029" s="4"/>
      <c r="AB1029" s="4"/>
      <c r="AC1029" s="4"/>
      <c r="AD1029" s="4"/>
      <c r="AE1029" s="4"/>
      <c r="AG1029" s="159"/>
      <c r="AN1029" s="4"/>
      <c r="AO1029" s="4"/>
      <c r="AP1029" s="4"/>
      <c r="AQ1029" s="4"/>
      <c r="AR1029" s="4"/>
      <c r="AS1029" s="4"/>
      <c r="AT1029" s="4"/>
      <c r="AU1029" s="4"/>
    </row>
    <row r="1030" spans="27:47" ht="12.95" customHeight="1">
      <c r="AA1030" s="4"/>
      <c r="AB1030" s="4"/>
      <c r="AC1030" s="4"/>
      <c r="AD1030" s="4"/>
      <c r="AE1030" s="4"/>
      <c r="AG1030" s="159"/>
      <c r="AN1030" s="4"/>
      <c r="AO1030" s="4"/>
      <c r="AP1030" s="4"/>
      <c r="AQ1030" s="4"/>
      <c r="AR1030" s="4"/>
      <c r="AS1030" s="4"/>
      <c r="AT1030" s="4"/>
      <c r="AU1030" s="4"/>
    </row>
    <row r="1031" spans="27:47" ht="12.95" customHeight="1">
      <c r="AA1031" s="4"/>
      <c r="AB1031" s="4"/>
      <c r="AC1031" s="4"/>
      <c r="AD1031" s="4"/>
      <c r="AE1031" s="4"/>
      <c r="AG1031" s="159"/>
      <c r="AN1031" s="4"/>
      <c r="AO1031" s="4"/>
      <c r="AP1031" s="4"/>
      <c r="AQ1031" s="4"/>
      <c r="AR1031" s="4"/>
      <c r="AS1031" s="4"/>
      <c r="AT1031" s="4"/>
      <c r="AU1031" s="4"/>
    </row>
    <row r="1032" spans="27:47" ht="12.95" customHeight="1">
      <c r="AA1032" s="4"/>
      <c r="AB1032" s="4"/>
      <c r="AC1032" s="4"/>
      <c r="AD1032" s="4"/>
      <c r="AE1032" s="4"/>
      <c r="AG1032" s="159"/>
      <c r="AN1032" s="4"/>
      <c r="AO1032" s="4"/>
      <c r="AP1032" s="4"/>
      <c r="AQ1032" s="4"/>
      <c r="AR1032" s="4"/>
      <c r="AS1032" s="4"/>
      <c r="AT1032" s="4"/>
      <c r="AU1032" s="4"/>
    </row>
    <row r="1033" spans="27:47" ht="12.95" customHeight="1">
      <c r="AA1033" s="4"/>
      <c r="AB1033" s="4"/>
      <c r="AC1033" s="4"/>
      <c r="AD1033" s="4"/>
      <c r="AE1033" s="4"/>
      <c r="AG1033" s="159"/>
      <c r="AN1033" s="4"/>
      <c r="AO1033" s="4"/>
      <c r="AP1033" s="4"/>
      <c r="AQ1033" s="4"/>
      <c r="AR1033" s="4"/>
      <c r="AS1033" s="4"/>
      <c r="AT1033" s="4"/>
      <c r="AU1033" s="4"/>
    </row>
    <row r="1034" spans="27:47" ht="12.95" customHeight="1">
      <c r="AA1034" s="4"/>
      <c r="AB1034" s="4"/>
      <c r="AC1034" s="4"/>
      <c r="AD1034" s="4"/>
      <c r="AE1034" s="4"/>
      <c r="AG1034" s="159"/>
      <c r="AN1034" s="4"/>
      <c r="AO1034" s="4"/>
      <c r="AP1034" s="4"/>
      <c r="AQ1034" s="4"/>
      <c r="AR1034" s="4"/>
      <c r="AS1034" s="4"/>
      <c r="AT1034" s="4"/>
      <c r="AU1034" s="4"/>
    </row>
    <row r="1035" spans="27:47" ht="12.95" customHeight="1">
      <c r="AA1035" s="4"/>
      <c r="AB1035" s="4"/>
      <c r="AC1035" s="4"/>
      <c r="AD1035" s="4"/>
      <c r="AE1035" s="4"/>
      <c r="AG1035" s="159"/>
      <c r="AN1035" s="4"/>
      <c r="AO1035" s="4"/>
      <c r="AP1035" s="4"/>
      <c r="AQ1035" s="4"/>
      <c r="AR1035" s="4"/>
      <c r="AS1035" s="4"/>
      <c r="AT1035" s="4"/>
      <c r="AU1035" s="4"/>
    </row>
    <row r="1036" spans="27:47" ht="12.95" customHeight="1">
      <c r="AA1036" s="4"/>
      <c r="AB1036" s="4"/>
      <c r="AC1036" s="4"/>
      <c r="AD1036" s="4"/>
      <c r="AE1036" s="4"/>
      <c r="AG1036" s="159"/>
      <c r="AN1036" s="4"/>
      <c r="AO1036" s="4"/>
      <c r="AP1036" s="4"/>
      <c r="AQ1036" s="4"/>
      <c r="AR1036" s="4"/>
      <c r="AS1036" s="4"/>
      <c r="AT1036" s="4"/>
      <c r="AU1036" s="4"/>
    </row>
    <row r="1037" spans="27:47" ht="12.95" customHeight="1">
      <c r="AA1037" s="4"/>
      <c r="AB1037" s="4"/>
      <c r="AC1037" s="4"/>
      <c r="AD1037" s="4"/>
      <c r="AE1037" s="4"/>
      <c r="AG1037" s="159"/>
      <c r="AN1037" s="4"/>
      <c r="AO1037" s="4"/>
      <c r="AP1037" s="4"/>
      <c r="AQ1037" s="4"/>
      <c r="AR1037" s="4"/>
      <c r="AS1037" s="4"/>
      <c r="AT1037" s="4"/>
      <c r="AU1037" s="4"/>
    </row>
    <row r="1038" spans="27:47" ht="12.95" customHeight="1">
      <c r="AA1038" s="4"/>
      <c r="AB1038" s="4"/>
      <c r="AC1038" s="4"/>
      <c r="AD1038" s="4"/>
      <c r="AE1038" s="4"/>
      <c r="AG1038" s="159"/>
      <c r="AN1038" s="4"/>
      <c r="AO1038" s="4"/>
      <c r="AP1038" s="4"/>
      <c r="AQ1038" s="4"/>
      <c r="AR1038" s="4"/>
      <c r="AS1038" s="4"/>
      <c r="AT1038" s="4"/>
      <c r="AU1038" s="4"/>
    </row>
    <row r="1039" spans="27:47" ht="12.95" customHeight="1">
      <c r="AA1039" s="4"/>
      <c r="AB1039" s="4"/>
      <c r="AC1039" s="4"/>
      <c r="AD1039" s="4"/>
      <c r="AE1039" s="4"/>
      <c r="AG1039" s="159"/>
      <c r="AN1039" s="4"/>
      <c r="AO1039" s="4"/>
      <c r="AP1039" s="4"/>
      <c r="AQ1039" s="4"/>
      <c r="AR1039" s="4"/>
      <c r="AS1039" s="4"/>
      <c r="AT1039" s="4"/>
      <c r="AU1039" s="4"/>
    </row>
    <row r="1040" spans="27:47" ht="12.95" customHeight="1">
      <c r="AA1040" s="4"/>
      <c r="AB1040" s="4"/>
      <c r="AC1040" s="4"/>
      <c r="AD1040" s="4"/>
      <c r="AE1040" s="4"/>
      <c r="AG1040" s="159"/>
      <c r="AN1040" s="4"/>
      <c r="AO1040" s="4"/>
      <c r="AP1040" s="4"/>
      <c r="AQ1040" s="4"/>
      <c r="AR1040" s="4"/>
      <c r="AS1040" s="4"/>
      <c r="AT1040" s="4"/>
      <c r="AU1040" s="4"/>
    </row>
    <row r="1041" spans="27:48" ht="12.95" customHeight="1">
      <c r="AA1041" s="4"/>
      <c r="AB1041" s="4"/>
      <c r="AC1041" s="4"/>
      <c r="AD1041" s="4"/>
      <c r="AE1041" s="4"/>
      <c r="AG1041" s="159"/>
      <c r="AN1041" s="4"/>
      <c r="AO1041" s="4"/>
      <c r="AP1041" s="4"/>
      <c r="AQ1041" s="4"/>
      <c r="AR1041" s="4"/>
      <c r="AS1041" s="4"/>
      <c r="AT1041" s="4"/>
      <c r="AU1041" s="4"/>
    </row>
    <row r="1042" spans="27:48" ht="12.95" customHeight="1">
      <c r="AA1042" s="4"/>
      <c r="AB1042" s="4"/>
      <c r="AC1042" s="4"/>
      <c r="AD1042" s="4"/>
      <c r="AE1042" s="4"/>
      <c r="AG1042" s="159"/>
      <c r="AN1042" s="4"/>
      <c r="AO1042" s="4"/>
      <c r="AP1042" s="4"/>
      <c r="AQ1042" s="4"/>
      <c r="AR1042" s="4"/>
      <c r="AS1042" s="4"/>
      <c r="AT1042" s="4"/>
      <c r="AU1042" s="4"/>
    </row>
    <row r="1043" spans="27:48" ht="12.95" customHeight="1">
      <c r="AA1043" s="4"/>
      <c r="AB1043" s="4"/>
      <c r="AC1043" s="4"/>
      <c r="AD1043" s="4"/>
      <c r="AE1043" s="4"/>
      <c r="AG1043" s="159"/>
      <c r="AN1043" s="4"/>
      <c r="AO1043" s="4"/>
      <c r="AP1043" s="4"/>
      <c r="AQ1043" s="4"/>
      <c r="AR1043" s="4"/>
      <c r="AS1043" s="4"/>
      <c r="AT1043" s="4"/>
      <c r="AU1043" s="4"/>
    </row>
    <row r="1044" spans="27:48" ht="12.95" customHeight="1">
      <c r="AA1044" s="4"/>
      <c r="AB1044" s="4"/>
      <c r="AC1044" s="4"/>
      <c r="AD1044" s="4"/>
      <c r="AE1044" s="4"/>
      <c r="AG1044" s="159"/>
      <c r="AN1044" s="4"/>
      <c r="AO1044" s="4"/>
      <c r="AP1044" s="4"/>
      <c r="AQ1044" s="4"/>
      <c r="AR1044" s="4"/>
      <c r="AS1044" s="4"/>
      <c r="AT1044" s="4"/>
      <c r="AU1044" s="4"/>
      <c r="AV1044" s="4"/>
    </row>
    <row r="1045" spans="27:48" ht="12.95" customHeight="1">
      <c r="AA1045" s="4"/>
      <c r="AB1045" s="4"/>
      <c r="AC1045" s="4"/>
      <c r="AD1045" s="4"/>
      <c r="AE1045" s="4"/>
      <c r="AG1045" s="159"/>
      <c r="AN1045" s="4"/>
      <c r="AO1045" s="4"/>
      <c r="AP1045" s="4"/>
      <c r="AQ1045" s="4"/>
      <c r="AR1045" s="4"/>
      <c r="AS1045" s="4"/>
      <c r="AT1045" s="4"/>
      <c r="AU1045" s="4"/>
      <c r="AV1045" s="4"/>
    </row>
    <row r="1046" spans="27:48" ht="12.95" customHeight="1">
      <c r="AA1046" s="4"/>
      <c r="AB1046" s="4"/>
      <c r="AC1046" s="4"/>
      <c r="AD1046" s="4"/>
      <c r="AE1046" s="4"/>
      <c r="AG1046" s="159"/>
      <c r="AN1046" s="4"/>
      <c r="AO1046" s="4"/>
      <c r="AP1046" s="4"/>
      <c r="AQ1046" s="4"/>
      <c r="AR1046" s="4"/>
      <c r="AS1046" s="4"/>
      <c r="AT1046" s="4"/>
      <c r="AU1046" s="4"/>
    </row>
    <row r="1047" spans="27:48" ht="12.95" customHeight="1">
      <c r="AA1047" s="4"/>
      <c r="AB1047" s="4"/>
      <c r="AC1047" s="4"/>
      <c r="AD1047" s="4"/>
      <c r="AE1047" s="4"/>
      <c r="AG1047" s="159"/>
      <c r="AN1047" s="4"/>
      <c r="AO1047" s="4"/>
      <c r="AP1047" s="4"/>
      <c r="AQ1047" s="4"/>
      <c r="AR1047" s="4"/>
      <c r="AS1047" s="4"/>
      <c r="AT1047" s="4"/>
      <c r="AU1047" s="4"/>
    </row>
    <row r="1048" spans="27:48" ht="12.95" customHeight="1">
      <c r="AA1048" s="4"/>
      <c r="AB1048" s="4"/>
      <c r="AC1048" s="4"/>
      <c r="AD1048" s="4"/>
      <c r="AE1048" s="4"/>
      <c r="AG1048" s="159"/>
      <c r="AN1048" s="4"/>
      <c r="AO1048" s="4"/>
      <c r="AP1048" s="4"/>
      <c r="AQ1048" s="4"/>
      <c r="AR1048" s="4"/>
      <c r="AS1048" s="4"/>
      <c r="AT1048" s="4"/>
      <c r="AU1048" s="4"/>
    </row>
    <row r="1049" spans="27:48" ht="12.95" customHeight="1">
      <c r="AA1049" s="4"/>
      <c r="AB1049" s="4"/>
      <c r="AC1049" s="4"/>
      <c r="AD1049" s="4"/>
      <c r="AE1049" s="4"/>
      <c r="AG1049" s="159"/>
      <c r="AN1049" s="4"/>
      <c r="AO1049" s="4"/>
      <c r="AP1049" s="4"/>
      <c r="AQ1049" s="4"/>
      <c r="AR1049" s="4"/>
      <c r="AS1049" s="4"/>
      <c r="AT1049" s="4"/>
      <c r="AU1049" s="4"/>
    </row>
    <row r="1050" spans="27:48" ht="12.95" customHeight="1">
      <c r="AA1050" s="4"/>
      <c r="AB1050" s="4"/>
      <c r="AC1050" s="4"/>
      <c r="AD1050" s="4"/>
      <c r="AE1050" s="4"/>
      <c r="AG1050" s="159"/>
      <c r="AN1050" s="4"/>
      <c r="AO1050" s="4"/>
      <c r="AP1050" s="4"/>
      <c r="AQ1050" s="4"/>
      <c r="AR1050" s="4"/>
      <c r="AS1050" s="4"/>
      <c r="AT1050" s="4"/>
      <c r="AU1050" s="4"/>
    </row>
    <row r="1051" spans="27:48" ht="12.95" customHeight="1">
      <c r="AA1051" s="4"/>
      <c r="AB1051" s="4"/>
      <c r="AC1051" s="4"/>
      <c r="AD1051" s="4"/>
      <c r="AE1051" s="4"/>
      <c r="AG1051" s="159"/>
      <c r="AN1051" s="4"/>
      <c r="AO1051" s="4"/>
      <c r="AP1051" s="4"/>
      <c r="AQ1051" s="4"/>
      <c r="AR1051" s="4"/>
      <c r="AS1051" s="4"/>
      <c r="AT1051" s="4"/>
      <c r="AU1051" s="4"/>
    </row>
    <row r="1052" spans="27:48" ht="12.95" customHeight="1">
      <c r="AA1052" s="4"/>
      <c r="AB1052" s="4"/>
      <c r="AC1052" s="4"/>
      <c r="AD1052" s="4"/>
      <c r="AE1052" s="4"/>
      <c r="AG1052" s="159"/>
      <c r="AN1052" s="4"/>
      <c r="AO1052" s="4"/>
      <c r="AP1052" s="4"/>
      <c r="AQ1052" s="4"/>
      <c r="AR1052" s="4"/>
      <c r="AS1052" s="4"/>
      <c r="AT1052" s="4"/>
      <c r="AU1052" s="4"/>
    </row>
    <row r="1053" spans="27:48" ht="12.95" customHeight="1">
      <c r="AA1053" s="4"/>
      <c r="AB1053" s="4"/>
      <c r="AC1053" s="4"/>
      <c r="AD1053" s="4"/>
      <c r="AE1053" s="4"/>
      <c r="AG1053" s="159"/>
      <c r="AN1053" s="4"/>
      <c r="AO1053" s="4"/>
      <c r="AP1053" s="4"/>
      <c r="AQ1053" s="4"/>
      <c r="AR1053" s="4"/>
      <c r="AS1053" s="4"/>
      <c r="AT1053" s="4"/>
      <c r="AU1053" s="4"/>
    </row>
    <row r="1054" spans="27:48" ht="12.95" customHeight="1">
      <c r="AA1054" s="4"/>
      <c r="AB1054" s="4"/>
      <c r="AC1054" s="4"/>
      <c r="AD1054" s="4"/>
      <c r="AE1054" s="4"/>
      <c r="AG1054" s="159"/>
      <c r="AN1054" s="4"/>
      <c r="AO1054" s="4"/>
      <c r="AP1054" s="4"/>
      <c r="AQ1054" s="4"/>
      <c r="AR1054" s="4"/>
      <c r="AS1054" s="4"/>
      <c r="AT1054" s="4"/>
      <c r="AU1054" s="4"/>
    </row>
    <row r="1055" spans="27:48" ht="12.95" customHeight="1">
      <c r="AA1055" s="4"/>
      <c r="AB1055" s="4"/>
      <c r="AC1055" s="4"/>
      <c r="AD1055" s="4"/>
      <c r="AE1055" s="4"/>
      <c r="AG1055" s="159"/>
      <c r="AN1055" s="4"/>
      <c r="AO1055" s="4"/>
      <c r="AP1055" s="4"/>
      <c r="AQ1055" s="4"/>
      <c r="AR1055" s="4"/>
      <c r="AS1055" s="4"/>
      <c r="AT1055" s="4"/>
      <c r="AU1055" s="4"/>
    </row>
    <row r="1056" spans="27:48" ht="12.95" customHeight="1">
      <c r="AA1056" s="4"/>
      <c r="AB1056" s="4"/>
      <c r="AC1056" s="4"/>
      <c r="AD1056" s="4"/>
      <c r="AE1056" s="4"/>
      <c r="AG1056" s="159"/>
      <c r="AN1056" s="4"/>
      <c r="AO1056" s="4"/>
      <c r="AP1056" s="4"/>
      <c r="AQ1056" s="4"/>
      <c r="AR1056" s="4"/>
      <c r="AS1056" s="4"/>
      <c r="AT1056" s="4"/>
      <c r="AU1056" s="4"/>
    </row>
    <row r="1057" spans="27:64" ht="12.95" customHeight="1">
      <c r="AA1057" s="4"/>
      <c r="AB1057" s="4"/>
      <c r="AC1057" s="4"/>
      <c r="AD1057" s="4"/>
      <c r="AE1057" s="4"/>
      <c r="AG1057" s="159"/>
      <c r="AN1057" s="4"/>
      <c r="AO1057" s="4"/>
      <c r="AP1057" s="4"/>
      <c r="AQ1057" s="4"/>
      <c r="AR1057" s="4"/>
      <c r="AS1057" s="4"/>
      <c r="AT1057" s="4"/>
      <c r="AU1057" s="4"/>
    </row>
    <row r="1058" spans="27:64" ht="12.95" customHeight="1">
      <c r="AA1058" s="4"/>
      <c r="AB1058" s="4"/>
      <c r="AC1058" s="4"/>
      <c r="AD1058" s="4"/>
      <c r="AE1058" s="4"/>
      <c r="AG1058" s="159"/>
      <c r="AN1058" s="4"/>
      <c r="AO1058" s="4"/>
      <c r="AP1058" s="4"/>
      <c r="AQ1058" s="4"/>
      <c r="AR1058" s="4"/>
      <c r="AS1058" s="4"/>
      <c r="AT1058" s="4"/>
      <c r="AU1058" s="4"/>
    </row>
    <row r="1059" spans="27:64" ht="12.95" customHeight="1">
      <c r="AA1059" s="4"/>
      <c r="AB1059" s="4"/>
      <c r="AC1059" s="4"/>
      <c r="AD1059" s="4"/>
      <c r="AE1059" s="4"/>
      <c r="AG1059" s="159"/>
      <c r="AN1059" s="4"/>
      <c r="AO1059" s="4"/>
      <c r="AP1059" s="4"/>
      <c r="AQ1059" s="4"/>
      <c r="AR1059" s="4"/>
      <c r="AS1059" s="4"/>
      <c r="AT1059" s="4"/>
      <c r="AU1059" s="4"/>
    </row>
    <row r="1060" spans="27:64" ht="12.95" customHeight="1">
      <c r="AA1060" s="4"/>
      <c r="AB1060" s="4"/>
      <c r="AC1060" s="4"/>
      <c r="AD1060" s="4"/>
      <c r="AE1060" s="4"/>
      <c r="AG1060" s="159"/>
      <c r="AN1060" s="4"/>
      <c r="AO1060" s="4"/>
      <c r="AP1060" s="4"/>
      <c r="AQ1060" s="4"/>
      <c r="AR1060" s="4"/>
      <c r="AS1060" s="4"/>
      <c r="AT1060" s="4"/>
      <c r="AU1060" s="4"/>
    </row>
    <row r="1061" spans="27:64" ht="12.95" customHeight="1">
      <c r="AA1061" s="4"/>
      <c r="AB1061" s="4"/>
      <c r="AC1061" s="4"/>
      <c r="AD1061" s="4"/>
      <c r="AE1061" s="4"/>
      <c r="AG1061" s="159"/>
      <c r="AN1061" s="4"/>
      <c r="AO1061" s="4"/>
      <c r="AP1061" s="4"/>
      <c r="AQ1061" s="4"/>
      <c r="AR1061" s="4"/>
      <c r="AS1061" s="4"/>
      <c r="AT1061" s="4"/>
      <c r="AU1061" s="4"/>
    </row>
    <row r="1062" spans="27:64" ht="12.95" customHeight="1">
      <c r="AA1062" s="4"/>
      <c r="AB1062" s="4"/>
      <c r="AC1062" s="4"/>
      <c r="AD1062" s="4"/>
      <c r="AE1062" s="4"/>
      <c r="AG1062" s="159"/>
      <c r="AN1062" s="4"/>
      <c r="AO1062" s="4"/>
      <c r="AP1062" s="4"/>
      <c r="AQ1062" s="4"/>
      <c r="AR1062" s="4"/>
      <c r="AS1062" s="4"/>
      <c r="AT1062" s="4"/>
      <c r="AU1062" s="4"/>
    </row>
    <row r="1063" spans="27:64" ht="12.95" customHeight="1">
      <c r="AA1063" s="4"/>
      <c r="AB1063" s="4"/>
      <c r="AC1063" s="4"/>
      <c r="AD1063" s="4"/>
      <c r="AE1063" s="4"/>
      <c r="AG1063" s="159"/>
      <c r="AN1063" s="4"/>
      <c r="AO1063" s="4"/>
      <c r="AP1063" s="4"/>
      <c r="AQ1063" s="4"/>
      <c r="AR1063" s="4"/>
      <c r="AS1063" s="4"/>
      <c r="AT1063" s="4"/>
      <c r="AU1063" s="4"/>
    </row>
    <row r="1064" spans="27:64" ht="12.95" customHeight="1">
      <c r="AA1064" s="4"/>
      <c r="AB1064" s="4"/>
      <c r="AC1064" s="4"/>
      <c r="AD1064" s="4"/>
      <c r="AE1064" s="4"/>
      <c r="AG1064" s="159"/>
      <c r="AN1064" s="4"/>
      <c r="AO1064" s="4"/>
      <c r="AP1064" s="4"/>
      <c r="AQ1064" s="4"/>
      <c r="AR1064" s="4"/>
      <c r="AS1064" s="4"/>
      <c r="AT1064" s="4"/>
      <c r="AU1064" s="4"/>
    </row>
    <row r="1065" spans="27:64" ht="12.95" customHeight="1">
      <c r="AA1065" s="4"/>
      <c r="AB1065" s="4"/>
      <c r="AC1065" s="4"/>
      <c r="AD1065" s="4"/>
      <c r="AE1065" s="4"/>
      <c r="AG1065" s="159"/>
      <c r="AN1065" s="4"/>
      <c r="AO1065" s="4"/>
      <c r="AP1065" s="4"/>
      <c r="AQ1065" s="4"/>
      <c r="AR1065" s="4"/>
      <c r="AS1065" s="4"/>
      <c r="AT1065" s="4"/>
      <c r="AU1065" s="4"/>
    </row>
    <row r="1066" spans="27:64" ht="12.95" customHeight="1">
      <c r="AA1066" s="4"/>
      <c r="AB1066" s="4"/>
      <c r="AC1066" s="4"/>
      <c r="AD1066" s="4"/>
      <c r="AE1066" s="4"/>
      <c r="AG1066" s="159"/>
      <c r="AN1066" s="4"/>
      <c r="AO1066" s="4"/>
      <c r="AP1066" s="4"/>
      <c r="AQ1066" s="4"/>
      <c r="AR1066" s="4"/>
      <c r="AS1066" s="4"/>
      <c r="AT1066" s="4"/>
      <c r="AU1066" s="4"/>
    </row>
    <row r="1067" spans="27:64" ht="12.95" customHeight="1">
      <c r="AA1067" s="4"/>
      <c r="AB1067" s="4"/>
      <c r="AC1067" s="4"/>
      <c r="AD1067" s="4"/>
      <c r="AE1067" s="4"/>
      <c r="AG1067" s="159"/>
      <c r="AN1067" s="4"/>
      <c r="AO1067" s="4"/>
      <c r="AP1067" s="4"/>
      <c r="AQ1067" s="4"/>
      <c r="AR1067" s="4"/>
      <c r="AS1067" s="4"/>
      <c r="AT1067" s="4"/>
      <c r="AU1067" s="4"/>
    </row>
    <row r="1068" spans="27:64" ht="12.95" customHeight="1">
      <c r="AA1068" s="4"/>
      <c r="AB1068" s="4"/>
      <c r="AC1068" s="4"/>
      <c r="AD1068" s="4"/>
      <c r="AE1068" s="4"/>
      <c r="AG1068" s="159"/>
      <c r="AN1068" s="4"/>
      <c r="AO1068" s="4"/>
      <c r="AP1068" s="4"/>
      <c r="AQ1068" s="4"/>
      <c r="AR1068" s="4"/>
      <c r="AS1068" s="4"/>
      <c r="AT1068" s="4"/>
      <c r="AU1068" s="4"/>
    </row>
    <row r="1069" spans="27:64" ht="12.95" customHeight="1">
      <c r="AA1069" s="4"/>
      <c r="AB1069" s="4"/>
      <c r="AC1069" s="4"/>
      <c r="AD1069" s="4"/>
      <c r="AE1069" s="4"/>
      <c r="AG1069" s="159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</row>
    <row r="1070" spans="27:64" ht="12.95" customHeight="1">
      <c r="AA1070" s="4"/>
      <c r="AB1070" s="4"/>
      <c r="AC1070" s="4"/>
      <c r="AD1070" s="4"/>
      <c r="AE1070" s="4"/>
      <c r="AG1070" s="159"/>
      <c r="AN1070" s="4"/>
      <c r="AO1070" s="4"/>
      <c r="AP1070" s="4"/>
      <c r="AQ1070" s="4"/>
      <c r="AR1070" s="4"/>
      <c r="AS1070" s="4"/>
      <c r="AT1070" s="4"/>
      <c r="AU1070" s="4"/>
    </row>
    <row r="1071" spans="27:64" ht="12.95" customHeight="1">
      <c r="AA1071" s="4"/>
      <c r="AB1071" s="4"/>
      <c r="AC1071" s="4"/>
      <c r="AD1071" s="4"/>
      <c r="AE1071" s="4"/>
      <c r="AG1071" s="159"/>
      <c r="AN1071" s="4"/>
      <c r="AO1071" s="4"/>
      <c r="AP1071" s="4"/>
      <c r="AQ1071" s="4"/>
      <c r="AR1071" s="4"/>
      <c r="AS1071" s="4"/>
      <c r="AT1071" s="4"/>
      <c r="AU1071" s="4"/>
    </row>
    <row r="1072" spans="27:64" ht="12.95" customHeight="1">
      <c r="AA1072" s="4"/>
      <c r="AB1072" s="4"/>
      <c r="AC1072" s="4"/>
      <c r="AD1072" s="4"/>
      <c r="AE1072" s="4"/>
      <c r="AG1072" s="159"/>
      <c r="AN1072" s="4"/>
      <c r="AO1072" s="4"/>
      <c r="AP1072" s="4"/>
      <c r="AQ1072" s="4"/>
      <c r="AR1072" s="4"/>
      <c r="AS1072" s="4"/>
      <c r="AT1072" s="4"/>
      <c r="AU1072" s="4"/>
    </row>
    <row r="1073" spans="27:48" ht="12.95" customHeight="1">
      <c r="AA1073" s="4"/>
      <c r="AB1073" s="4"/>
      <c r="AC1073" s="4"/>
      <c r="AD1073" s="4"/>
      <c r="AE1073" s="4"/>
      <c r="AG1073" s="159"/>
      <c r="AN1073" s="4"/>
      <c r="AO1073" s="4"/>
      <c r="AP1073" s="4"/>
      <c r="AQ1073" s="4"/>
      <c r="AR1073" s="4"/>
      <c r="AS1073" s="4"/>
      <c r="AT1073" s="4"/>
      <c r="AU1073" s="4"/>
    </row>
    <row r="1074" spans="27:48" ht="12.95" customHeight="1">
      <c r="AA1074" s="4"/>
      <c r="AB1074" s="4"/>
      <c r="AC1074" s="4"/>
      <c r="AD1074" s="4"/>
      <c r="AE1074" s="4"/>
      <c r="AG1074" s="159"/>
      <c r="AN1074" s="4"/>
      <c r="AO1074" s="4"/>
      <c r="AP1074" s="4"/>
      <c r="AQ1074" s="4"/>
      <c r="AR1074" s="4"/>
      <c r="AS1074" s="4"/>
      <c r="AT1074" s="4"/>
      <c r="AU1074" s="4"/>
    </row>
    <row r="1075" spans="27:48" ht="12.95" customHeight="1">
      <c r="AA1075" s="4"/>
      <c r="AB1075" s="4"/>
      <c r="AC1075" s="4"/>
      <c r="AD1075" s="4"/>
      <c r="AE1075" s="4"/>
      <c r="AG1075" s="159"/>
      <c r="AN1075" s="4"/>
      <c r="AO1075" s="4"/>
      <c r="AP1075" s="4"/>
      <c r="AQ1075" s="4"/>
      <c r="AR1075" s="4"/>
      <c r="AS1075" s="4"/>
      <c r="AT1075" s="4"/>
      <c r="AU1075" s="4"/>
    </row>
    <row r="1076" spans="27:48" ht="12.95" customHeight="1">
      <c r="AA1076" s="4"/>
      <c r="AB1076" s="4"/>
      <c r="AC1076" s="4"/>
      <c r="AD1076" s="4"/>
      <c r="AE1076" s="4"/>
      <c r="AG1076" s="159"/>
      <c r="AN1076" s="4"/>
      <c r="AO1076" s="4"/>
      <c r="AP1076" s="4"/>
      <c r="AQ1076" s="4"/>
      <c r="AR1076" s="4"/>
      <c r="AS1076" s="4"/>
      <c r="AT1076" s="4"/>
      <c r="AU1076" s="4"/>
    </row>
    <row r="1077" spans="27:48" ht="12.95" customHeight="1">
      <c r="AA1077" s="4"/>
      <c r="AB1077" s="4"/>
      <c r="AC1077" s="4"/>
      <c r="AD1077" s="4"/>
      <c r="AE1077" s="4"/>
      <c r="AG1077" s="159"/>
      <c r="AN1077" s="4"/>
      <c r="AO1077" s="4"/>
      <c r="AP1077" s="4"/>
      <c r="AQ1077" s="4"/>
      <c r="AR1077" s="4"/>
      <c r="AS1077" s="4"/>
      <c r="AT1077" s="4"/>
      <c r="AU1077" s="4"/>
    </row>
    <row r="1078" spans="27:48" ht="12.95" customHeight="1">
      <c r="AA1078" s="4"/>
      <c r="AB1078" s="4"/>
      <c r="AC1078" s="4"/>
      <c r="AD1078" s="4"/>
      <c r="AE1078" s="4"/>
      <c r="AG1078" s="159"/>
      <c r="AN1078" s="4"/>
      <c r="AO1078" s="4"/>
      <c r="AP1078" s="4"/>
      <c r="AQ1078" s="4"/>
      <c r="AR1078" s="4"/>
      <c r="AS1078" s="4"/>
      <c r="AT1078" s="4"/>
      <c r="AU1078" s="4"/>
    </row>
    <row r="1079" spans="27:48" ht="12.95" customHeight="1">
      <c r="AA1079" s="4"/>
      <c r="AB1079" s="4"/>
      <c r="AC1079" s="4"/>
      <c r="AD1079" s="4"/>
      <c r="AE1079" s="4"/>
      <c r="AG1079" s="159"/>
      <c r="AN1079" s="4"/>
      <c r="AO1079" s="4"/>
      <c r="AP1079" s="4"/>
      <c r="AQ1079" s="4"/>
      <c r="AR1079" s="4"/>
      <c r="AS1079" s="4"/>
      <c r="AT1079" s="4"/>
      <c r="AU1079" s="4"/>
    </row>
    <row r="1080" spans="27:48" ht="12.95" customHeight="1">
      <c r="AA1080" s="4"/>
      <c r="AB1080" s="4"/>
      <c r="AC1080" s="4"/>
      <c r="AD1080" s="4"/>
      <c r="AE1080" s="4"/>
      <c r="AG1080" s="159"/>
      <c r="AN1080" s="4"/>
      <c r="AO1080" s="4"/>
      <c r="AP1080" s="4"/>
      <c r="AQ1080" s="4"/>
      <c r="AR1080" s="4"/>
      <c r="AS1080" s="4"/>
      <c r="AT1080" s="4"/>
      <c r="AU1080" s="4"/>
    </row>
    <row r="1081" spans="27:48" ht="12.95" customHeight="1">
      <c r="AA1081" s="4"/>
      <c r="AB1081" s="4"/>
      <c r="AC1081" s="4"/>
      <c r="AD1081" s="4"/>
      <c r="AE1081" s="4"/>
      <c r="AG1081" s="159"/>
      <c r="AN1081" s="4"/>
      <c r="AO1081" s="4"/>
      <c r="AP1081" s="4"/>
      <c r="AQ1081" s="4"/>
      <c r="AR1081" s="4"/>
      <c r="AS1081" s="4"/>
      <c r="AT1081" s="4"/>
      <c r="AU1081" s="4"/>
      <c r="AV1081" s="4"/>
    </row>
    <row r="1082" spans="27:48" ht="12.95" customHeight="1">
      <c r="AA1082" s="4"/>
      <c r="AB1082" s="4"/>
      <c r="AC1082" s="4"/>
      <c r="AD1082" s="4"/>
      <c r="AE1082" s="4"/>
      <c r="AG1082" s="159"/>
      <c r="AN1082" s="4"/>
      <c r="AO1082" s="4"/>
      <c r="AP1082" s="4"/>
      <c r="AQ1082" s="4"/>
      <c r="AR1082" s="4"/>
      <c r="AS1082" s="4"/>
      <c r="AT1082" s="4"/>
      <c r="AU1082" s="4"/>
    </row>
    <row r="1083" spans="27:48" ht="12.95" customHeight="1">
      <c r="AA1083" s="4"/>
      <c r="AB1083" s="4"/>
      <c r="AC1083" s="4"/>
      <c r="AD1083" s="4"/>
      <c r="AE1083" s="4"/>
      <c r="AG1083" s="159"/>
      <c r="AN1083" s="4"/>
      <c r="AO1083" s="4"/>
      <c r="AP1083" s="4"/>
      <c r="AQ1083" s="4"/>
      <c r="AR1083" s="4"/>
      <c r="AS1083" s="4"/>
      <c r="AT1083" s="4"/>
      <c r="AU1083" s="4"/>
      <c r="AV1083" s="4"/>
    </row>
    <row r="1084" spans="27:48" ht="12.95" customHeight="1">
      <c r="AA1084" s="4"/>
      <c r="AB1084" s="4"/>
      <c r="AC1084" s="4"/>
      <c r="AD1084" s="4"/>
      <c r="AE1084" s="4"/>
      <c r="AG1084" s="159"/>
      <c r="AN1084" s="4"/>
      <c r="AO1084" s="4"/>
      <c r="AP1084" s="4"/>
      <c r="AQ1084" s="4"/>
      <c r="AR1084" s="4"/>
      <c r="AS1084" s="4"/>
      <c r="AT1084" s="4"/>
      <c r="AU1084" s="4"/>
    </row>
    <row r="1085" spans="27:48" ht="12.95" customHeight="1">
      <c r="AA1085" s="4"/>
      <c r="AB1085" s="4"/>
      <c r="AC1085" s="4"/>
      <c r="AD1085" s="4"/>
      <c r="AE1085" s="4"/>
      <c r="AG1085" s="159"/>
      <c r="AN1085" s="4"/>
      <c r="AO1085" s="4"/>
      <c r="AP1085" s="4"/>
      <c r="AQ1085" s="4"/>
      <c r="AR1085" s="4"/>
      <c r="AS1085" s="4"/>
      <c r="AT1085" s="4"/>
      <c r="AU1085" s="4"/>
    </row>
    <row r="1086" spans="27:48" ht="12.95" customHeight="1">
      <c r="AA1086" s="4"/>
      <c r="AB1086" s="4"/>
      <c r="AC1086" s="4"/>
      <c r="AD1086" s="4"/>
      <c r="AE1086" s="4"/>
      <c r="AG1086" s="159"/>
      <c r="AN1086" s="4"/>
      <c r="AO1086" s="4"/>
      <c r="AP1086" s="4"/>
      <c r="AQ1086" s="4"/>
      <c r="AR1086" s="4"/>
      <c r="AS1086" s="4"/>
      <c r="AT1086" s="4"/>
      <c r="AU1086" s="4"/>
    </row>
    <row r="1087" spans="27:48" ht="12.95" customHeight="1">
      <c r="AA1087" s="4"/>
      <c r="AB1087" s="4"/>
      <c r="AC1087" s="4"/>
      <c r="AD1087" s="4"/>
      <c r="AE1087" s="4"/>
      <c r="AG1087" s="159"/>
      <c r="AN1087" s="4"/>
      <c r="AO1087" s="4"/>
      <c r="AP1087" s="4"/>
      <c r="AQ1087" s="4"/>
      <c r="AR1087" s="4"/>
      <c r="AS1087" s="4"/>
      <c r="AT1087" s="4"/>
      <c r="AU1087" s="4"/>
    </row>
    <row r="1088" spans="27:48" ht="12.95" customHeight="1">
      <c r="AA1088" s="4"/>
      <c r="AB1088" s="4"/>
      <c r="AC1088" s="4"/>
      <c r="AD1088" s="4"/>
      <c r="AE1088" s="4"/>
      <c r="AG1088" s="159"/>
      <c r="AN1088" s="4"/>
      <c r="AO1088" s="4"/>
      <c r="AP1088" s="4"/>
      <c r="AQ1088" s="4"/>
      <c r="AR1088" s="4"/>
      <c r="AS1088" s="4"/>
      <c r="AT1088" s="4"/>
      <c r="AU1088" s="4"/>
    </row>
    <row r="1089" spans="27:47" ht="12.95" customHeight="1">
      <c r="AA1089" s="4"/>
      <c r="AB1089" s="4"/>
      <c r="AC1089" s="4"/>
      <c r="AD1089" s="4"/>
      <c r="AE1089" s="4"/>
      <c r="AG1089" s="159"/>
      <c r="AN1089" s="4"/>
      <c r="AO1089" s="4"/>
      <c r="AP1089" s="4"/>
      <c r="AQ1089" s="4"/>
      <c r="AR1089" s="4"/>
      <c r="AS1089" s="4"/>
      <c r="AT1089" s="4"/>
      <c r="AU1089" s="4"/>
    </row>
    <row r="1090" spans="27:47" ht="12.95" customHeight="1">
      <c r="AA1090" s="4"/>
      <c r="AB1090" s="4"/>
      <c r="AC1090" s="4"/>
      <c r="AD1090" s="4"/>
      <c r="AE1090" s="4"/>
      <c r="AG1090" s="159"/>
      <c r="AN1090" s="4"/>
      <c r="AO1090" s="4"/>
      <c r="AP1090" s="4"/>
      <c r="AQ1090" s="4"/>
      <c r="AR1090" s="4"/>
      <c r="AS1090" s="4"/>
      <c r="AT1090" s="4"/>
      <c r="AU1090" s="4"/>
    </row>
    <row r="1091" spans="27:47" ht="12.95" customHeight="1">
      <c r="AA1091" s="4"/>
      <c r="AB1091" s="4"/>
      <c r="AC1091" s="4"/>
      <c r="AD1091" s="4"/>
      <c r="AE1091" s="4"/>
      <c r="AG1091" s="159"/>
      <c r="AN1091" s="4"/>
      <c r="AO1091" s="4"/>
      <c r="AP1091" s="4"/>
      <c r="AQ1091" s="4"/>
      <c r="AR1091" s="4"/>
      <c r="AS1091" s="4"/>
      <c r="AT1091" s="4"/>
      <c r="AU1091" s="4"/>
    </row>
    <row r="1092" spans="27:47" ht="12.95" customHeight="1">
      <c r="AA1092" s="4"/>
      <c r="AB1092" s="4"/>
      <c r="AC1092" s="4"/>
      <c r="AD1092" s="4"/>
      <c r="AE1092" s="4"/>
      <c r="AG1092" s="159"/>
      <c r="AN1092" s="4"/>
      <c r="AO1092" s="4"/>
      <c r="AP1092" s="4"/>
      <c r="AQ1092" s="4"/>
      <c r="AR1092" s="4"/>
      <c r="AS1092" s="4"/>
      <c r="AT1092" s="4"/>
      <c r="AU1092" s="4"/>
    </row>
    <row r="1093" spans="27:47" ht="12.95" customHeight="1">
      <c r="AA1093" s="4"/>
      <c r="AB1093" s="4"/>
      <c r="AC1093" s="4"/>
      <c r="AD1093" s="4"/>
      <c r="AE1093" s="4"/>
      <c r="AG1093" s="159"/>
      <c r="AN1093" s="4"/>
      <c r="AO1093" s="4"/>
      <c r="AP1093" s="4"/>
      <c r="AQ1093" s="4"/>
      <c r="AR1093" s="4"/>
      <c r="AS1093" s="4"/>
      <c r="AT1093" s="4"/>
      <c r="AU1093" s="4"/>
    </row>
    <row r="1094" spans="27:47" ht="12.95" customHeight="1">
      <c r="AA1094" s="4"/>
      <c r="AB1094" s="4"/>
      <c r="AC1094" s="4"/>
      <c r="AD1094" s="4"/>
      <c r="AE1094" s="4"/>
      <c r="AG1094" s="159"/>
      <c r="AN1094" s="4"/>
      <c r="AO1094" s="4"/>
      <c r="AP1094" s="4"/>
      <c r="AQ1094" s="4"/>
      <c r="AR1094" s="4"/>
      <c r="AS1094" s="4"/>
      <c r="AT1094" s="4"/>
      <c r="AU1094" s="4"/>
    </row>
    <row r="1095" spans="27:47" ht="12.95" customHeight="1">
      <c r="AA1095" s="4"/>
      <c r="AB1095" s="4"/>
      <c r="AC1095" s="4"/>
      <c r="AD1095" s="4"/>
      <c r="AE1095" s="4"/>
      <c r="AG1095" s="159"/>
      <c r="AN1095" s="4"/>
      <c r="AO1095" s="4"/>
      <c r="AP1095" s="4"/>
      <c r="AQ1095" s="4"/>
      <c r="AR1095" s="4"/>
      <c r="AS1095" s="4"/>
      <c r="AT1095" s="4"/>
      <c r="AU1095" s="4"/>
    </row>
    <row r="1096" spans="27:47" ht="12.95" customHeight="1">
      <c r="AA1096" s="4"/>
      <c r="AB1096" s="4"/>
      <c r="AC1096" s="4"/>
      <c r="AD1096" s="4"/>
      <c r="AE1096" s="4"/>
      <c r="AG1096" s="159"/>
      <c r="AN1096" s="4"/>
      <c r="AO1096" s="4"/>
      <c r="AP1096" s="4"/>
      <c r="AQ1096" s="4"/>
      <c r="AR1096" s="4"/>
      <c r="AS1096" s="4"/>
      <c r="AT1096" s="4"/>
      <c r="AU1096" s="4"/>
    </row>
    <row r="1097" spans="27:47" ht="12.95" customHeight="1">
      <c r="AA1097" s="4"/>
      <c r="AB1097" s="4"/>
      <c r="AC1097" s="4"/>
      <c r="AD1097" s="4"/>
      <c r="AE1097" s="4"/>
      <c r="AG1097" s="159"/>
      <c r="AN1097" s="4"/>
      <c r="AO1097" s="4"/>
      <c r="AP1097" s="4"/>
      <c r="AQ1097" s="4"/>
      <c r="AR1097" s="4"/>
      <c r="AS1097" s="4"/>
      <c r="AT1097" s="4"/>
      <c r="AU1097" s="4"/>
    </row>
    <row r="1098" spans="27:47" ht="12.95" customHeight="1">
      <c r="AA1098" s="4"/>
      <c r="AB1098" s="4"/>
      <c r="AC1098" s="4"/>
      <c r="AD1098" s="4"/>
      <c r="AE1098" s="4"/>
      <c r="AG1098" s="159"/>
      <c r="AN1098" s="4"/>
      <c r="AO1098" s="4"/>
      <c r="AP1098" s="4"/>
      <c r="AQ1098" s="4"/>
      <c r="AR1098" s="4"/>
      <c r="AS1098" s="4"/>
      <c r="AT1098" s="4"/>
      <c r="AU1098" s="4"/>
    </row>
    <row r="1099" spans="27:47" ht="12.95" customHeight="1">
      <c r="AA1099" s="4"/>
      <c r="AB1099" s="4"/>
      <c r="AC1099" s="4"/>
      <c r="AD1099" s="4"/>
      <c r="AE1099" s="4"/>
      <c r="AG1099" s="159"/>
      <c r="AN1099" s="4"/>
      <c r="AO1099" s="4"/>
      <c r="AP1099" s="4"/>
      <c r="AQ1099" s="4"/>
      <c r="AR1099" s="4"/>
      <c r="AS1099" s="4"/>
      <c r="AT1099" s="4"/>
      <c r="AU1099" s="4"/>
    </row>
    <row r="1100" spans="27:47" ht="12.95" customHeight="1">
      <c r="AA1100" s="4"/>
      <c r="AB1100" s="4"/>
      <c r="AC1100" s="4"/>
      <c r="AD1100" s="4"/>
      <c r="AE1100" s="4"/>
      <c r="AG1100" s="159"/>
      <c r="AN1100" s="4"/>
      <c r="AO1100" s="4"/>
      <c r="AP1100" s="4"/>
      <c r="AQ1100" s="4"/>
      <c r="AR1100" s="4"/>
      <c r="AS1100" s="4"/>
      <c r="AT1100" s="4"/>
      <c r="AU1100" s="4"/>
    </row>
    <row r="1101" spans="27:47" ht="12.95" customHeight="1">
      <c r="AA1101" s="4"/>
      <c r="AB1101" s="4"/>
      <c r="AC1101" s="4"/>
      <c r="AD1101" s="4"/>
      <c r="AE1101" s="4"/>
      <c r="AG1101" s="159"/>
      <c r="AN1101" s="4"/>
      <c r="AO1101" s="4"/>
      <c r="AP1101" s="4"/>
      <c r="AQ1101" s="4"/>
      <c r="AR1101" s="4"/>
      <c r="AS1101" s="4"/>
      <c r="AT1101" s="4"/>
      <c r="AU1101" s="4"/>
    </row>
    <row r="1102" spans="27:47" ht="12.95" customHeight="1">
      <c r="AA1102" s="4"/>
      <c r="AB1102" s="4"/>
      <c r="AC1102" s="4"/>
      <c r="AD1102" s="4"/>
      <c r="AE1102" s="4"/>
      <c r="AG1102" s="159"/>
      <c r="AN1102" s="4"/>
      <c r="AO1102" s="4"/>
      <c r="AP1102" s="4"/>
      <c r="AQ1102" s="4"/>
      <c r="AR1102" s="4"/>
      <c r="AS1102" s="4"/>
      <c r="AT1102" s="4"/>
      <c r="AU1102" s="4"/>
    </row>
    <row r="1103" spans="27:47" ht="12.95" customHeight="1">
      <c r="AA1103" s="4"/>
      <c r="AB1103" s="4"/>
      <c r="AC1103" s="4"/>
      <c r="AD1103" s="4"/>
      <c r="AE1103" s="4"/>
      <c r="AG1103" s="159"/>
      <c r="AN1103" s="4"/>
      <c r="AO1103" s="4"/>
      <c r="AP1103" s="4"/>
      <c r="AQ1103" s="4"/>
      <c r="AR1103" s="4"/>
      <c r="AS1103" s="4"/>
      <c r="AT1103" s="4"/>
      <c r="AU1103" s="4"/>
    </row>
    <row r="1104" spans="27:47" ht="12.95" customHeight="1">
      <c r="AA1104" s="4"/>
      <c r="AB1104" s="4"/>
      <c r="AC1104" s="4"/>
      <c r="AD1104" s="4"/>
      <c r="AE1104" s="4"/>
      <c r="AG1104" s="159"/>
      <c r="AN1104" s="4"/>
      <c r="AO1104" s="4"/>
      <c r="AP1104" s="4"/>
      <c r="AQ1104" s="4"/>
      <c r="AR1104" s="4"/>
      <c r="AS1104" s="4"/>
      <c r="AT1104" s="4"/>
      <c r="AU1104" s="4"/>
    </row>
    <row r="1105" spans="27:47" ht="12.95" customHeight="1">
      <c r="AA1105" s="4"/>
      <c r="AB1105" s="4"/>
      <c r="AC1105" s="4"/>
      <c r="AD1105" s="4"/>
      <c r="AE1105" s="4"/>
      <c r="AG1105" s="159"/>
      <c r="AN1105" s="4"/>
      <c r="AO1105" s="4"/>
      <c r="AP1105" s="4"/>
      <c r="AQ1105" s="4"/>
      <c r="AR1105" s="4"/>
      <c r="AS1105" s="4"/>
      <c r="AT1105" s="4"/>
      <c r="AU1105" s="4"/>
    </row>
    <row r="1106" spans="27:47" ht="12.95" customHeight="1">
      <c r="AA1106" s="4"/>
      <c r="AB1106" s="4"/>
      <c r="AC1106" s="4"/>
      <c r="AD1106" s="4"/>
      <c r="AE1106" s="4"/>
      <c r="AG1106" s="159"/>
      <c r="AN1106" s="4"/>
      <c r="AO1106" s="4"/>
      <c r="AP1106" s="4"/>
      <c r="AQ1106" s="4"/>
      <c r="AR1106" s="4"/>
      <c r="AS1106" s="4"/>
      <c r="AT1106" s="4"/>
      <c r="AU1106" s="4"/>
    </row>
    <row r="1107" spans="27:47" ht="12.95" customHeight="1">
      <c r="AA1107" s="4"/>
      <c r="AB1107" s="4"/>
      <c r="AC1107" s="4"/>
      <c r="AD1107" s="4"/>
      <c r="AE1107" s="4"/>
      <c r="AG1107" s="159"/>
      <c r="AN1107" s="4"/>
      <c r="AO1107" s="4"/>
      <c r="AP1107" s="4"/>
      <c r="AQ1107" s="4"/>
      <c r="AR1107" s="4"/>
      <c r="AS1107" s="4"/>
      <c r="AT1107" s="4"/>
      <c r="AU1107" s="4"/>
    </row>
    <row r="1108" spans="27:47" ht="12.95" customHeight="1">
      <c r="AA1108" s="4"/>
      <c r="AB1108" s="4"/>
      <c r="AC1108" s="4"/>
      <c r="AD1108" s="4"/>
      <c r="AE1108" s="4"/>
      <c r="AG1108" s="159"/>
      <c r="AN1108" s="4"/>
      <c r="AO1108" s="4"/>
      <c r="AP1108" s="4"/>
      <c r="AQ1108" s="4"/>
      <c r="AR1108" s="4"/>
      <c r="AS1108" s="4"/>
      <c r="AT1108" s="4"/>
      <c r="AU1108" s="4"/>
    </row>
    <row r="1109" spans="27:47" ht="12.95" customHeight="1">
      <c r="AA1109" s="4"/>
      <c r="AB1109" s="4"/>
      <c r="AC1109" s="4"/>
      <c r="AD1109" s="4"/>
      <c r="AE1109" s="4"/>
      <c r="AG1109" s="159"/>
      <c r="AN1109" s="4"/>
      <c r="AO1109" s="4"/>
      <c r="AP1109" s="4"/>
      <c r="AQ1109" s="4"/>
      <c r="AR1109" s="4"/>
      <c r="AS1109" s="4"/>
      <c r="AT1109" s="4"/>
      <c r="AU1109" s="4"/>
    </row>
    <row r="1110" spans="27:47" ht="12.95" customHeight="1">
      <c r="AA1110" s="4"/>
      <c r="AB1110" s="4"/>
      <c r="AC1110" s="4"/>
      <c r="AD1110" s="4"/>
      <c r="AE1110" s="4"/>
      <c r="AG1110" s="159"/>
      <c r="AN1110" s="4"/>
      <c r="AO1110" s="4"/>
      <c r="AP1110" s="4"/>
      <c r="AQ1110" s="4"/>
      <c r="AR1110" s="4"/>
      <c r="AS1110" s="4"/>
      <c r="AT1110" s="4"/>
      <c r="AU1110" s="4"/>
    </row>
    <row r="1111" spans="27:47" ht="12.95" customHeight="1">
      <c r="AA1111" s="4"/>
      <c r="AB1111" s="4"/>
      <c r="AC1111" s="4"/>
      <c r="AD1111" s="4"/>
      <c r="AE1111" s="4"/>
      <c r="AG1111" s="159"/>
      <c r="AN1111" s="4"/>
      <c r="AO1111" s="4"/>
      <c r="AP1111" s="4"/>
      <c r="AQ1111" s="4"/>
      <c r="AR1111" s="4"/>
      <c r="AS1111" s="4"/>
      <c r="AT1111" s="4"/>
      <c r="AU1111" s="4"/>
    </row>
    <row r="1112" spans="27:47" ht="12.95" customHeight="1">
      <c r="AA1112" s="4"/>
      <c r="AB1112" s="4"/>
      <c r="AC1112" s="4"/>
      <c r="AD1112" s="4"/>
      <c r="AE1112" s="4"/>
      <c r="AG1112" s="159"/>
      <c r="AN1112" s="4"/>
      <c r="AO1112" s="4"/>
      <c r="AP1112" s="4"/>
      <c r="AQ1112" s="4"/>
      <c r="AR1112" s="4"/>
      <c r="AS1112" s="4"/>
      <c r="AT1112" s="4"/>
      <c r="AU1112" s="4"/>
    </row>
    <row r="1113" spans="27:47" ht="12.95" customHeight="1">
      <c r="AA1113" s="4"/>
      <c r="AB1113" s="4"/>
      <c r="AC1113" s="4"/>
      <c r="AD1113" s="4"/>
      <c r="AE1113" s="4"/>
      <c r="AG1113" s="159"/>
      <c r="AN1113" s="4"/>
      <c r="AO1113" s="4"/>
      <c r="AP1113" s="4"/>
      <c r="AQ1113" s="4"/>
      <c r="AR1113" s="4"/>
      <c r="AS1113" s="4"/>
      <c r="AT1113" s="4"/>
      <c r="AU1113" s="4"/>
    </row>
    <row r="1114" spans="27:47" ht="12.95" customHeight="1">
      <c r="AA1114" s="4"/>
      <c r="AB1114" s="4"/>
      <c r="AC1114" s="4"/>
      <c r="AD1114" s="4"/>
      <c r="AE1114" s="4"/>
      <c r="AG1114" s="159"/>
      <c r="AN1114" s="4"/>
      <c r="AO1114" s="4"/>
      <c r="AP1114" s="4"/>
      <c r="AQ1114" s="4"/>
      <c r="AR1114" s="4"/>
      <c r="AS1114" s="4"/>
      <c r="AT1114" s="4"/>
      <c r="AU1114" s="4"/>
    </row>
    <row r="1115" spans="27:47" ht="12.95" customHeight="1">
      <c r="AA1115" s="4"/>
      <c r="AB1115" s="4"/>
      <c r="AC1115" s="4"/>
      <c r="AD1115" s="4"/>
      <c r="AE1115" s="4"/>
      <c r="AG1115" s="159"/>
      <c r="AN1115" s="4"/>
      <c r="AO1115" s="4"/>
      <c r="AP1115" s="4"/>
      <c r="AQ1115" s="4"/>
      <c r="AR1115" s="4"/>
      <c r="AS1115" s="4"/>
      <c r="AT1115" s="4"/>
      <c r="AU1115" s="4"/>
    </row>
    <row r="1116" spans="27:47" ht="12.95" customHeight="1">
      <c r="AA1116" s="4"/>
      <c r="AB1116" s="4"/>
      <c r="AC1116" s="4"/>
      <c r="AD1116" s="4"/>
      <c r="AE1116" s="4"/>
      <c r="AG1116" s="159"/>
      <c r="AN1116" s="4"/>
      <c r="AO1116" s="4"/>
      <c r="AP1116" s="4"/>
      <c r="AQ1116" s="4"/>
      <c r="AR1116" s="4"/>
      <c r="AS1116" s="4"/>
      <c r="AT1116" s="4"/>
      <c r="AU1116" s="4"/>
    </row>
    <row r="1117" spans="27:47" ht="12.95" customHeight="1">
      <c r="AA1117" s="4"/>
      <c r="AB1117" s="4"/>
      <c r="AC1117" s="4"/>
      <c r="AD1117" s="4"/>
      <c r="AE1117" s="4"/>
      <c r="AG1117" s="159"/>
      <c r="AN1117" s="4"/>
      <c r="AO1117" s="4"/>
      <c r="AP1117" s="4"/>
      <c r="AQ1117" s="4"/>
      <c r="AR1117" s="4"/>
      <c r="AS1117" s="4"/>
      <c r="AT1117" s="4"/>
      <c r="AU1117" s="4"/>
    </row>
    <row r="1118" spans="27:47" ht="12.95" customHeight="1">
      <c r="AA1118" s="4"/>
      <c r="AB1118" s="4"/>
      <c r="AC1118" s="4"/>
      <c r="AD1118" s="4"/>
      <c r="AE1118" s="4"/>
      <c r="AG1118" s="159"/>
      <c r="AN1118" s="4"/>
      <c r="AO1118" s="4"/>
      <c r="AP1118" s="4"/>
      <c r="AQ1118" s="4"/>
      <c r="AR1118" s="4"/>
      <c r="AS1118" s="4"/>
      <c r="AT1118" s="4"/>
      <c r="AU1118" s="4"/>
    </row>
    <row r="1119" spans="27:47" ht="12.95" customHeight="1">
      <c r="AA1119" s="4"/>
      <c r="AB1119" s="4"/>
      <c r="AC1119" s="4"/>
      <c r="AD1119" s="4"/>
      <c r="AE1119" s="4"/>
      <c r="AG1119" s="159"/>
      <c r="AN1119" s="4"/>
      <c r="AO1119" s="4"/>
      <c r="AP1119" s="4"/>
      <c r="AQ1119" s="4"/>
      <c r="AR1119" s="4"/>
      <c r="AS1119" s="4"/>
      <c r="AT1119" s="4"/>
      <c r="AU1119" s="4"/>
    </row>
    <row r="1120" spans="27:47" ht="12.95" customHeight="1">
      <c r="AA1120" s="4"/>
      <c r="AB1120" s="4"/>
      <c r="AC1120" s="4"/>
      <c r="AD1120" s="4"/>
      <c r="AE1120" s="4"/>
      <c r="AG1120" s="159"/>
      <c r="AN1120" s="4"/>
      <c r="AO1120" s="4"/>
      <c r="AP1120" s="4"/>
      <c r="AQ1120" s="4"/>
      <c r="AR1120" s="4"/>
      <c r="AS1120" s="4"/>
      <c r="AT1120" s="4"/>
      <c r="AU1120" s="4"/>
    </row>
    <row r="1121" spans="27:47" ht="12.95" customHeight="1">
      <c r="AA1121" s="4"/>
      <c r="AB1121" s="4"/>
      <c r="AC1121" s="4"/>
      <c r="AD1121" s="4"/>
      <c r="AE1121" s="4"/>
      <c r="AG1121" s="159"/>
      <c r="AN1121" s="4"/>
      <c r="AO1121" s="4"/>
      <c r="AP1121" s="4"/>
      <c r="AQ1121" s="4"/>
      <c r="AR1121" s="4"/>
      <c r="AS1121" s="4"/>
      <c r="AT1121" s="4"/>
      <c r="AU1121" s="4"/>
    </row>
    <row r="1122" spans="27:47" ht="12.95" customHeight="1">
      <c r="AA1122" s="4"/>
      <c r="AB1122" s="4"/>
      <c r="AC1122" s="4"/>
      <c r="AD1122" s="4"/>
      <c r="AE1122" s="4"/>
      <c r="AG1122" s="159"/>
      <c r="AN1122" s="4"/>
      <c r="AO1122" s="4"/>
      <c r="AP1122" s="4"/>
      <c r="AQ1122" s="4"/>
      <c r="AR1122" s="4"/>
      <c r="AS1122" s="4"/>
      <c r="AT1122" s="4"/>
      <c r="AU1122" s="4"/>
    </row>
    <row r="1123" spans="27:47" ht="12.95" customHeight="1">
      <c r="AA1123" s="4"/>
      <c r="AB1123" s="4"/>
      <c r="AC1123" s="4"/>
      <c r="AD1123" s="4"/>
      <c r="AE1123" s="4"/>
      <c r="AG1123" s="159"/>
      <c r="AN1123" s="4"/>
      <c r="AO1123" s="4"/>
      <c r="AP1123" s="4"/>
      <c r="AQ1123" s="4"/>
      <c r="AR1123" s="4"/>
      <c r="AS1123" s="4"/>
      <c r="AT1123" s="4"/>
      <c r="AU1123" s="4"/>
    </row>
    <row r="1124" spans="27:47" ht="12.95" customHeight="1">
      <c r="AA1124" s="4"/>
      <c r="AB1124" s="4"/>
      <c r="AC1124" s="4"/>
      <c r="AD1124" s="4"/>
      <c r="AE1124" s="4"/>
      <c r="AG1124" s="159"/>
      <c r="AN1124" s="4"/>
      <c r="AO1124" s="4"/>
      <c r="AP1124" s="4"/>
      <c r="AQ1124" s="4"/>
      <c r="AR1124" s="4"/>
      <c r="AS1124" s="4"/>
      <c r="AT1124" s="4"/>
      <c r="AU1124" s="4"/>
    </row>
    <row r="1125" spans="27:47" ht="12.95" customHeight="1">
      <c r="AA1125" s="4"/>
      <c r="AB1125" s="4"/>
      <c r="AC1125" s="4"/>
      <c r="AD1125" s="4"/>
      <c r="AE1125" s="4"/>
      <c r="AG1125" s="159"/>
      <c r="AN1125" s="4"/>
      <c r="AO1125" s="4"/>
      <c r="AP1125" s="4"/>
      <c r="AQ1125" s="4"/>
      <c r="AR1125" s="4"/>
      <c r="AS1125" s="4"/>
      <c r="AT1125" s="4"/>
      <c r="AU1125" s="4"/>
    </row>
    <row r="1126" spans="27:47" ht="12.95" customHeight="1">
      <c r="AA1126" s="4"/>
      <c r="AB1126" s="4"/>
      <c r="AC1126" s="4"/>
      <c r="AD1126" s="4"/>
      <c r="AE1126" s="4"/>
      <c r="AG1126" s="159"/>
      <c r="AN1126" s="4"/>
      <c r="AO1126" s="4"/>
      <c r="AP1126" s="4"/>
      <c r="AQ1126" s="4"/>
      <c r="AR1126" s="4"/>
      <c r="AS1126" s="4"/>
      <c r="AT1126" s="4"/>
      <c r="AU1126" s="4"/>
    </row>
    <row r="1127" spans="27:47" ht="12.95" customHeight="1">
      <c r="AA1127" s="4"/>
      <c r="AB1127" s="4"/>
      <c r="AC1127" s="4"/>
      <c r="AD1127" s="4"/>
      <c r="AE1127" s="4"/>
      <c r="AG1127" s="159"/>
      <c r="AN1127" s="4"/>
      <c r="AO1127" s="4"/>
      <c r="AP1127" s="4"/>
      <c r="AQ1127" s="4"/>
      <c r="AR1127" s="4"/>
      <c r="AS1127" s="4"/>
      <c r="AT1127" s="4"/>
      <c r="AU1127" s="4"/>
    </row>
    <row r="1128" spans="27:47" ht="12.95" customHeight="1">
      <c r="AA1128" s="4"/>
      <c r="AB1128" s="4"/>
      <c r="AC1128" s="4"/>
      <c r="AD1128" s="4"/>
      <c r="AE1128" s="4"/>
      <c r="AG1128" s="159"/>
      <c r="AN1128" s="4"/>
      <c r="AO1128" s="4"/>
      <c r="AP1128" s="4"/>
      <c r="AQ1128" s="4"/>
      <c r="AR1128" s="4"/>
      <c r="AS1128" s="4"/>
      <c r="AT1128" s="4"/>
      <c r="AU1128" s="4"/>
    </row>
    <row r="1129" spans="27:47" ht="12.95" customHeight="1">
      <c r="AA1129" s="4"/>
      <c r="AB1129" s="4"/>
      <c r="AC1129" s="4"/>
      <c r="AD1129" s="4"/>
      <c r="AE1129" s="4"/>
      <c r="AG1129" s="159"/>
      <c r="AN1129" s="4"/>
      <c r="AO1129" s="4"/>
      <c r="AP1129" s="4"/>
      <c r="AQ1129" s="4"/>
      <c r="AR1129" s="4"/>
      <c r="AS1129" s="4"/>
      <c r="AT1129" s="4"/>
      <c r="AU1129" s="4"/>
    </row>
    <row r="1130" spans="27:47" ht="12.95" customHeight="1">
      <c r="AA1130" s="4"/>
      <c r="AB1130" s="4"/>
      <c r="AC1130" s="4"/>
      <c r="AD1130" s="4"/>
      <c r="AE1130" s="4"/>
      <c r="AG1130" s="159"/>
      <c r="AN1130" s="4"/>
      <c r="AO1130" s="4"/>
      <c r="AP1130" s="4"/>
      <c r="AQ1130" s="4"/>
      <c r="AR1130" s="4"/>
      <c r="AS1130" s="4"/>
      <c r="AT1130" s="4"/>
      <c r="AU1130" s="4"/>
    </row>
    <row r="1131" spans="27:47" ht="12.95" customHeight="1">
      <c r="AA1131" s="4"/>
      <c r="AB1131" s="4"/>
      <c r="AC1131" s="4"/>
      <c r="AD1131" s="4"/>
      <c r="AE1131" s="4"/>
      <c r="AG1131" s="159"/>
      <c r="AN1131" s="4"/>
      <c r="AO1131" s="4"/>
      <c r="AP1131" s="4"/>
      <c r="AQ1131" s="4"/>
      <c r="AR1131" s="4"/>
      <c r="AS1131" s="4"/>
      <c r="AT1131" s="4"/>
      <c r="AU1131" s="4"/>
    </row>
    <row r="1132" spans="27:47" ht="12.95" customHeight="1">
      <c r="AA1132" s="4"/>
      <c r="AB1132" s="4"/>
      <c r="AC1132" s="4"/>
      <c r="AD1132" s="4"/>
      <c r="AE1132" s="4"/>
      <c r="AG1132" s="159"/>
      <c r="AN1132" s="4"/>
      <c r="AO1132" s="4"/>
      <c r="AP1132" s="4"/>
      <c r="AQ1132" s="4"/>
      <c r="AR1132" s="4"/>
      <c r="AS1132" s="4"/>
      <c r="AT1132" s="4"/>
      <c r="AU1132" s="4"/>
    </row>
    <row r="1133" spans="27:47" ht="12.95" customHeight="1">
      <c r="AA1133" s="4"/>
      <c r="AB1133" s="4"/>
      <c r="AC1133" s="4"/>
      <c r="AD1133" s="4"/>
      <c r="AE1133" s="4"/>
      <c r="AG1133" s="159"/>
      <c r="AN1133" s="4"/>
      <c r="AO1133" s="4"/>
      <c r="AP1133" s="4"/>
      <c r="AQ1133" s="4"/>
      <c r="AR1133" s="4"/>
      <c r="AS1133" s="4"/>
      <c r="AT1133" s="4"/>
      <c r="AU1133" s="4"/>
    </row>
    <row r="1134" spans="27:47" ht="12.95" customHeight="1">
      <c r="AA1134" s="4"/>
      <c r="AB1134" s="4"/>
      <c r="AC1134" s="4"/>
      <c r="AD1134" s="4"/>
      <c r="AE1134" s="4"/>
      <c r="AG1134" s="159"/>
      <c r="AN1134" s="4"/>
      <c r="AO1134" s="4"/>
      <c r="AP1134" s="4"/>
      <c r="AQ1134" s="4"/>
      <c r="AR1134" s="4"/>
      <c r="AS1134" s="4"/>
      <c r="AT1134" s="4"/>
      <c r="AU1134" s="4"/>
    </row>
    <row r="1135" spans="27:47" ht="12.95" customHeight="1">
      <c r="AA1135" s="4"/>
      <c r="AB1135" s="4"/>
      <c r="AC1135" s="4"/>
      <c r="AD1135" s="4"/>
      <c r="AE1135" s="4"/>
      <c r="AG1135" s="159"/>
      <c r="AN1135" s="4"/>
      <c r="AO1135" s="4"/>
      <c r="AP1135" s="4"/>
      <c r="AQ1135" s="4"/>
      <c r="AR1135" s="4"/>
      <c r="AS1135" s="4"/>
      <c r="AT1135" s="4"/>
      <c r="AU1135" s="4"/>
    </row>
    <row r="1136" spans="27:47" ht="12.95" customHeight="1">
      <c r="AA1136" s="4"/>
      <c r="AB1136" s="4"/>
      <c r="AC1136" s="4"/>
      <c r="AD1136" s="4"/>
      <c r="AE1136" s="4"/>
      <c r="AG1136" s="159"/>
      <c r="AN1136" s="4"/>
      <c r="AO1136" s="4"/>
      <c r="AP1136" s="4"/>
      <c r="AQ1136" s="4"/>
      <c r="AR1136" s="4"/>
      <c r="AS1136" s="4"/>
      <c r="AT1136" s="4"/>
      <c r="AU1136" s="4"/>
    </row>
    <row r="1137" spans="27:47" ht="12.95" customHeight="1">
      <c r="AA1137" s="4"/>
      <c r="AB1137" s="4"/>
      <c r="AC1137" s="4"/>
      <c r="AD1137" s="4"/>
      <c r="AE1137" s="4"/>
      <c r="AG1137" s="159"/>
      <c r="AN1137" s="4"/>
      <c r="AO1137" s="4"/>
      <c r="AP1137" s="4"/>
      <c r="AQ1137" s="4"/>
      <c r="AR1137" s="4"/>
      <c r="AS1137" s="4"/>
      <c r="AT1137" s="4"/>
      <c r="AU1137" s="4"/>
    </row>
    <row r="1138" spans="27:47" ht="12.95" customHeight="1">
      <c r="AA1138" s="4"/>
      <c r="AB1138" s="4"/>
      <c r="AC1138" s="4"/>
      <c r="AD1138" s="4"/>
      <c r="AE1138" s="4"/>
      <c r="AG1138" s="159"/>
      <c r="AN1138" s="4"/>
      <c r="AO1138" s="4"/>
      <c r="AP1138" s="4"/>
      <c r="AQ1138" s="4"/>
      <c r="AR1138" s="4"/>
      <c r="AS1138" s="4"/>
      <c r="AT1138" s="4"/>
      <c r="AU1138" s="4"/>
    </row>
    <row r="1139" spans="27:47" ht="12.95" customHeight="1">
      <c r="AA1139" s="4"/>
      <c r="AB1139" s="4"/>
      <c r="AC1139" s="4"/>
      <c r="AD1139" s="4"/>
      <c r="AE1139" s="4"/>
      <c r="AG1139" s="159"/>
      <c r="AN1139" s="4"/>
      <c r="AO1139" s="4"/>
      <c r="AP1139" s="4"/>
      <c r="AQ1139" s="4"/>
      <c r="AR1139" s="4"/>
      <c r="AS1139" s="4"/>
      <c r="AT1139" s="4"/>
      <c r="AU1139" s="4"/>
    </row>
    <row r="1140" spans="27:47" ht="12.95" customHeight="1">
      <c r="AA1140" s="4"/>
      <c r="AB1140" s="4"/>
      <c r="AC1140" s="4"/>
      <c r="AD1140" s="4"/>
      <c r="AE1140" s="4"/>
      <c r="AG1140" s="159"/>
      <c r="AN1140" s="4"/>
      <c r="AO1140" s="4"/>
      <c r="AP1140" s="4"/>
      <c r="AQ1140" s="4"/>
      <c r="AR1140" s="4"/>
      <c r="AS1140" s="4"/>
      <c r="AT1140" s="4"/>
      <c r="AU1140" s="4"/>
    </row>
    <row r="1141" spans="27:47" ht="12.95" customHeight="1">
      <c r="AA1141" s="4"/>
      <c r="AB1141" s="4"/>
      <c r="AC1141" s="4"/>
      <c r="AD1141" s="4"/>
      <c r="AE1141" s="4"/>
      <c r="AG1141" s="159"/>
      <c r="AN1141" s="4"/>
      <c r="AO1141" s="4"/>
      <c r="AP1141" s="4"/>
      <c r="AQ1141" s="4"/>
      <c r="AR1141" s="4"/>
      <c r="AS1141" s="4"/>
      <c r="AT1141" s="4"/>
      <c r="AU1141" s="4"/>
    </row>
    <row r="1142" spans="27:47" ht="12.95" customHeight="1">
      <c r="AA1142" s="4"/>
      <c r="AB1142" s="4"/>
      <c r="AC1142" s="4"/>
      <c r="AD1142" s="4"/>
      <c r="AE1142" s="4"/>
      <c r="AG1142" s="159"/>
      <c r="AN1142" s="4"/>
      <c r="AO1142" s="4"/>
      <c r="AP1142" s="4"/>
      <c r="AQ1142" s="4"/>
      <c r="AR1142" s="4"/>
      <c r="AS1142" s="4"/>
      <c r="AT1142" s="4"/>
      <c r="AU1142" s="4"/>
    </row>
    <row r="1143" spans="27:47" ht="12.95" customHeight="1">
      <c r="AA1143" s="4"/>
      <c r="AB1143" s="4"/>
      <c r="AC1143" s="4"/>
      <c r="AD1143" s="4"/>
      <c r="AE1143" s="4"/>
      <c r="AG1143" s="159"/>
      <c r="AN1143" s="4"/>
      <c r="AO1143" s="4"/>
      <c r="AP1143" s="4"/>
      <c r="AQ1143" s="4"/>
      <c r="AR1143" s="4"/>
      <c r="AS1143" s="4"/>
      <c r="AT1143" s="4"/>
      <c r="AU1143" s="4"/>
    </row>
    <row r="1144" spans="27:47" ht="12.95" customHeight="1">
      <c r="AA1144" s="4"/>
      <c r="AB1144" s="4"/>
      <c r="AC1144" s="4"/>
      <c r="AD1144" s="4"/>
      <c r="AE1144" s="4"/>
      <c r="AG1144" s="159"/>
      <c r="AN1144" s="4"/>
      <c r="AO1144" s="4"/>
      <c r="AP1144" s="4"/>
      <c r="AQ1144" s="4"/>
      <c r="AR1144" s="4"/>
      <c r="AS1144" s="4"/>
      <c r="AT1144" s="4"/>
      <c r="AU1144" s="4"/>
    </row>
    <row r="1145" spans="27:47" ht="12.95" customHeight="1">
      <c r="AA1145" s="4"/>
      <c r="AB1145" s="4"/>
      <c r="AC1145" s="4"/>
      <c r="AD1145" s="4"/>
      <c r="AE1145" s="4"/>
      <c r="AG1145" s="159"/>
      <c r="AN1145" s="4"/>
      <c r="AO1145" s="4"/>
      <c r="AP1145" s="4"/>
      <c r="AQ1145" s="4"/>
      <c r="AR1145" s="4"/>
      <c r="AS1145" s="4"/>
      <c r="AT1145" s="4"/>
      <c r="AU1145" s="4"/>
    </row>
    <row r="1146" spans="27:47" ht="12.95" customHeight="1">
      <c r="AA1146" s="4"/>
      <c r="AB1146" s="4"/>
      <c r="AC1146" s="4"/>
      <c r="AD1146" s="4"/>
      <c r="AE1146" s="4"/>
      <c r="AG1146" s="159"/>
      <c r="AN1146" s="4"/>
      <c r="AO1146" s="4"/>
      <c r="AP1146" s="4"/>
      <c r="AQ1146" s="4"/>
      <c r="AR1146" s="4"/>
      <c r="AS1146" s="4"/>
      <c r="AT1146" s="4"/>
      <c r="AU1146" s="4"/>
    </row>
    <row r="1147" spans="27:47" ht="12.95" customHeight="1">
      <c r="AA1147" s="4"/>
      <c r="AB1147" s="4"/>
      <c r="AC1147" s="4"/>
      <c r="AD1147" s="4"/>
      <c r="AE1147" s="4"/>
      <c r="AG1147" s="159"/>
      <c r="AN1147" s="4"/>
      <c r="AO1147" s="4"/>
      <c r="AP1147" s="4"/>
      <c r="AQ1147" s="4"/>
      <c r="AR1147" s="4"/>
      <c r="AS1147" s="4"/>
      <c r="AT1147" s="4"/>
      <c r="AU1147" s="4"/>
    </row>
    <row r="1148" spans="27:47" ht="12.95" customHeight="1">
      <c r="AA1148" s="4"/>
      <c r="AB1148" s="4"/>
      <c r="AC1148" s="4"/>
      <c r="AD1148" s="4"/>
      <c r="AE1148" s="4"/>
      <c r="AG1148" s="159"/>
      <c r="AN1148" s="4"/>
      <c r="AO1148" s="4"/>
      <c r="AP1148" s="4"/>
      <c r="AQ1148" s="4"/>
      <c r="AR1148" s="4"/>
      <c r="AS1148" s="4"/>
      <c r="AT1148" s="4"/>
      <c r="AU1148" s="4"/>
    </row>
    <row r="1149" spans="27:47" ht="12.95" customHeight="1">
      <c r="AA1149" s="4"/>
      <c r="AB1149" s="4"/>
      <c r="AC1149" s="4"/>
      <c r="AD1149" s="4"/>
      <c r="AE1149" s="4"/>
      <c r="AG1149" s="159"/>
      <c r="AN1149" s="4"/>
      <c r="AO1149" s="4"/>
      <c r="AP1149" s="4"/>
      <c r="AQ1149" s="4"/>
      <c r="AR1149" s="4"/>
      <c r="AS1149" s="4"/>
      <c r="AT1149" s="4"/>
      <c r="AU1149" s="4"/>
    </row>
    <row r="1150" spans="27:47" ht="12.95" customHeight="1">
      <c r="AA1150" s="4"/>
      <c r="AB1150" s="4"/>
      <c r="AC1150" s="4"/>
      <c r="AD1150" s="4"/>
      <c r="AE1150" s="4"/>
      <c r="AG1150" s="159"/>
      <c r="AN1150" s="4"/>
      <c r="AO1150" s="4"/>
      <c r="AP1150" s="4"/>
      <c r="AQ1150" s="4"/>
      <c r="AR1150" s="4"/>
      <c r="AS1150" s="4"/>
      <c r="AT1150" s="4"/>
      <c r="AU1150" s="4"/>
    </row>
    <row r="1151" spans="27:47" ht="12.95" customHeight="1">
      <c r="AA1151" s="4"/>
      <c r="AB1151" s="4"/>
      <c r="AC1151" s="4"/>
      <c r="AD1151" s="4"/>
      <c r="AE1151" s="4"/>
      <c r="AG1151" s="159"/>
      <c r="AN1151" s="4"/>
      <c r="AO1151" s="4"/>
      <c r="AP1151" s="4"/>
      <c r="AQ1151" s="4"/>
      <c r="AR1151" s="4"/>
      <c r="AS1151" s="4"/>
      <c r="AT1151" s="4"/>
      <c r="AU1151" s="4"/>
    </row>
    <row r="1152" spans="27:47" ht="12.95" customHeight="1">
      <c r="AA1152" s="4"/>
      <c r="AB1152" s="4"/>
      <c r="AC1152" s="4"/>
      <c r="AD1152" s="4"/>
      <c r="AE1152" s="4"/>
      <c r="AG1152" s="159"/>
      <c r="AN1152" s="4"/>
      <c r="AO1152" s="4"/>
      <c r="AP1152" s="4"/>
      <c r="AQ1152" s="4"/>
      <c r="AR1152" s="4"/>
      <c r="AS1152" s="4"/>
      <c r="AT1152" s="4"/>
      <c r="AU1152" s="4"/>
    </row>
    <row r="1153" spans="27:48" ht="12.95" customHeight="1">
      <c r="AA1153" s="4"/>
      <c r="AB1153" s="4"/>
      <c r="AC1153" s="4"/>
      <c r="AD1153" s="4"/>
      <c r="AE1153" s="4"/>
      <c r="AG1153" s="159"/>
      <c r="AN1153" s="4"/>
      <c r="AO1153" s="4"/>
      <c r="AP1153" s="4"/>
      <c r="AQ1153" s="4"/>
      <c r="AR1153" s="4"/>
      <c r="AS1153" s="4"/>
      <c r="AT1153" s="4"/>
      <c r="AU1153" s="4"/>
    </row>
    <row r="1154" spans="27:48" ht="12.95" customHeight="1">
      <c r="AA1154" s="4"/>
      <c r="AB1154" s="4"/>
      <c r="AC1154" s="4"/>
      <c r="AD1154" s="4"/>
      <c r="AE1154" s="4"/>
      <c r="AG1154" s="159"/>
      <c r="AN1154" s="4"/>
      <c r="AO1154" s="4"/>
      <c r="AP1154" s="4"/>
      <c r="AQ1154" s="4"/>
      <c r="AR1154" s="4"/>
      <c r="AS1154" s="4"/>
      <c r="AT1154" s="4"/>
      <c r="AU1154" s="4"/>
    </row>
    <row r="1155" spans="27:48" ht="12.95" customHeight="1">
      <c r="AA1155" s="4"/>
      <c r="AB1155" s="4"/>
      <c r="AC1155" s="4"/>
      <c r="AD1155" s="4"/>
      <c r="AE1155" s="4"/>
      <c r="AG1155" s="159"/>
      <c r="AN1155" s="4"/>
      <c r="AO1155" s="4"/>
      <c r="AP1155" s="4"/>
      <c r="AQ1155" s="4"/>
      <c r="AR1155" s="4"/>
      <c r="AS1155" s="4"/>
      <c r="AT1155" s="4"/>
      <c r="AU1155" s="4"/>
    </row>
    <row r="1156" spans="27:48" ht="12.95" customHeight="1">
      <c r="AA1156" s="4"/>
      <c r="AB1156" s="4"/>
      <c r="AC1156" s="4"/>
      <c r="AD1156" s="4"/>
      <c r="AE1156" s="4"/>
      <c r="AG1156" s="159"/>
      <c r="AN1156" s="4"/>
      <c r="AO1156" s="4"/>
      <c r="AP1156" s="4"/>
      <c r="AQ1156" s="4"/>
      <c r="AR1156" s="4"/>
      <c r="AS1156" s="4"/>
      <c r="AT1156" s="4"/>
      <c r="AU1156" s="4"/>
    </row>
    <row r="1157" spans="27:48" ht="12.95" customHeight="1">
      <c r="AA1157" s="4"/>
      <c r="AB1157" s="4"/>
      <c r="AC1157" s="4"/>
      <c r="AD1157" s="4"/>
      <c r="AE1157" s="4"/>
      <c r="AG1157" s="159"/>
      <c r="AN1157" s="4"/>
      <c r="AO1157" s="4"/>
      <c r="AP1157" s="4"/>
      <c r="AQ1157" s="4"/>
      <c r="AR1157" s="4"/>
      <c r="AS1157" s="4"/>
      <c r="AT1157" s="4"/>
      <c r="AU1157" s="4"/>
      <c r="AV1157" s="4"/>
    </row>
    <row r="1158" spans="27:48" ht="12.95" customHeight="1">
      <c r="AA1158" s="4"/>
      <c r="AB1158" s="4"/>
      <c r="AC1158" s="4"/>
      <c r="AD1158" s="4"/>
      <c r="AE1158" s="4"/>
      <c r="AG1158" s="159"/>
      <c r="AN1158" s="4"/>
      <c r="AO1158" s="4"/>
      <c r="AP1158" s="4"/>
      <c r="AQ1158" s="4"/>
      <c r="AR1158" s="4"/>
      <c r="AS1158" s="4"/>
      <c r="AT1158" s="4"/>
      <c r="AU1158" s="4"/>
    </row>
    <row r="1159" spans="27:48" ht="12.95" customHeight="1">
      <c r="AA1159" s="4"/>
      <c r="AB1159" s="4"/>
      <c r="AC1159" s="4"/>
      <c r="AD1159" s="4"/>
      <c r="AE1159" s="4"/>
      <c r="AG1159" s="159"/>
      <c r="AN1159" s="4"/>
      <c r="AO1159" s="4"/>
      <c r="AP1159" s="4"/>
      <c r="AQ1159" s="4"/>
      <c r="AR1159" s="4"/>
      <c r="AS1159" s="4"/>
      <c r="AT1159" s="4"/>
      <c r="AU1159" s="4"/>
    </row>
    <row r="1160" spans="27:48" ht="12.95" customHeight="1">
      <c r="AA1160" s="4"/>
      <c r="AB1160" s="4"/>
      <c r="AC1160" s="4"/>
      <c r="AD1160" s="4"/>
      <c r="AE1160" s="4"/>
      <c r="AG1160" s="159"/>
      <c r="AN1160" s="4"/>
      <c r="AO1160" s="4"/>
      <c r="AP1160" s="4"/>
      <c r="AQ1160" s="4"/>
      <c r="AR1160" s="4"/>
      <c r="AS1160" s="4"/>
      <c r="AT1160" s="4"/>
      <c r="AU1160" s="4"/>
    </row>
    <row r="1161" spans="27:48" ht="12.95" customHeight="1">
      <c r="AA1161" s="4"/>
      <c r="AB1161" s="4"/>
      <c r="AC1161" s="4"/>
      <c r="AD1161" s="4"/>
      <c r="AE1161" s="4"/>
      <c r="AG1161" s="159"/>
      <c r="AN1161" s="4"/>
      <c r="AO1161" s="4"/>
      <c r="AP1161" s="4"/>
      <c r="AQ1161" s="4"/>
      <c r="AR1161" s="4"/>
      <c r="AS1161" s="4"/>
      <c r="AT1161" s="4"/>
      <c r="AU1161" s="4"/>
    </row>
    <row r="1162" spans="27:48" ht="12.95" customHeight="1">
      <c r="AA1162" s="4"/>
      <c r="AB1162" s="4"/>
      <c r="AC1162" s="4"/>
      <c r="AD1162" s="4"/>
      <c r="AE1162" s="4"/>
      <c r="AG1162" s="159"/>
      <c r="AN1162" s="4"/>
      <c r="AO1162" s="4"/>
      <c r="AP1162" s="4"/>
      <c r="AQ1162" s="4"/>
      <c r="AR1162" s="4"/>
      <c r="AS1162" s="4"/>
      <c r="AT1162" s="4"/>
      <c r="AU1162" s="4"/>
    </row>
    <row r="1163" spans="27:48" ht="12.95" customHeight="1">
      <c r="AA1163" s="4"/>
      <c r="AB1163" s="4"/>
      <c r="AC1163" s="4"/>
      <c r="AD1163" s="4"/>
      <c r="AE1163" s="4"/>
      <c r="AG1163" s="159"/>
      <c r="AN1163" s="4"/>
      <c r="AO1163" s="4"/>
      <c r="AP1163" s="4"/>
      <c r="AQ1163" s="4"/>
      <c r="AR1163" s="4"/>
      <c r="AS1163" s="4"/>
      <c r="AT1163" s="4"/>
      <c r="AU1163" s="4"/>
    </row>
    <row r="1164" spans="27:48" ht="12.95" customHeight="1">
      <c r="AA1164" s="4"/>
      <c r="AB1164" s="4"/>
      <c r="AC1164" s="4"/>
      <c r="AD1164" s="4"/>
      <c r="AE1164" s="4"/>
      <c r="AG1164" s="159"/>
      <c r="AN1164" s="4"/>
      <c r="AO1164" s="4"/>
      <c r="AP1164" s="4"/>
      <c r="AQ1164" s="4"/>
      <c r="AR1164" s="4"/>
      <c r="AS1164" s="4"/>
      <c r="AT1164" s="4"/>
      <c r="AU1164" s="4"/>
    </row>
    <row r="1165" spans="27:48" ht="12.95" customHeight="1">
      <c r="AA1165" s="4"/>
      <c r="AB1165" s="4"/>
      <c r="AC1165" s="4"/>
      <c r="AD1165" s="4"/>
      <c r="AE1165" s="4"/>
      <c r="AG1165" s="159"/>
      <c r="AN1165" s="4"/>
      <c r="AO1165" s="4"/>
      <c r="AP1165" s="4"/>
      <c r="AQ1165" s="4"/>
      <c r="AR1165" s="4"/>
      <c r="AS1165" s="4"/>
      <c r="AT1165" s="4"/>
      <c r="AU1165" s="4"/>
    </row>
    <row r="1166" spans="27:48" ht="12.95" customHeight="1">
      <c r="AA1166" s="4"/>
      <c r="AB1166" s="4"/>
      <c r="AC1166" s="4"/>
      <c r="AD1166" s="4"/>
      <c r="AE1166" s="4"/>
      <c r="AG1166" s="159"/>
      <c r="AN1166" s="4"/>
      <c r="AO1166" s="4"/>
      <c r="AP1166" s="4"/>
      <c r="AQ1166" s="4"/>
      <c r="AR1166" s="4"/>
      <c r="AS1166" s="4"/>
      <c r="AT1166" s="4"/>
      <c r="AU1166" s="4"/>
    </row>
    <row r="1167" spans="27:48" ht="12.95" customHeight="1">
      <c r="AA1167" s="4"/>
      <c r="AB1167" s="4"/>
      <c r="AC1167" s="4"/>
      <c r="AD1167" s="4"/>
      <c r="AE1167" s="4"/>
      <c r="AG1167" s="159"/>
      <c r="AN1167" s="4"/>
      <c r="AO1167" s="4"/>
      <c r="AP1167" s="4"/>
      <c r="AQ1167" s="4"/>
      <c r="AR1167" s="4"/>
      <c r="AS1167" s="4"/>
      <c r="AT1167" s="4"/>
      <c r="AU1167" s="4"/>
    </row>
    <row r="1168" spans="27:48" ht="12.95" customHeight="1">
      <c r="AA1168" s="4"/>
      <c r="AB1168" s="4"/>
      <c r="AC1168" s="4"/>
      <c r="AD1168" s="4"/>
      <c r="AE1168" s="4"/>
      <c r="AG1168" s="159"/>
      <c r="AN1168" s="4"/>
      <c r="AO1168" s="4"/>
      <c r="AP1168" s="4"/>
      <c r="AQ1168" s="4"/>
      <c r="AR1168" s="4"/>
      <c r="AS1168" s="4"/>
      <c r="AT1168" s="4"/>
      <c r="AU1168" s="4"/>
    </row>
    <row r="1169" spans="27:64" ht="12.95" customHeight="1">
      <c r="AA1169" s="4"/>
      <c r="AB1169" s="4"/>
      <c r="AC1169" s="4"/>
      <c r="AD1169" s="4"/>
      <c r="AE1169" s="4"/>
      <c r="AG1169" s="159"/>
      <c r="AN1169" s="4"/>
      <c r="AO1169" s="4"/>
      <c r="AP1169" s="4"/>
      <c r="AQ1169" s="4"/>
      <c r="AR1169" s="4"/>
      <c r="AS1169" s="4"/>
      <c r="AT1169" s="4"/>
      <c r="AU1169" s="4"/>
    </row>
    <row r="1170" spans="27:64" ht="12.95" customHeight="1">
      <c r="AA1170" s="4"/>
      <c r="AB1170" s="4"/>
      <c r="AC1170" s="4"/>
      <c r="AD1170" s="4"/>
      <c r="AE1170" s="4"/>
      <c r="AG1170" s="159"/>
      <c r="AN1170" s="4"/>
      <c r="AO1170" s="4"/>
      <c r="AP1170" s="4"/>
      <c r="AQ1170" s="4"/>
      <c r="AR1170" s="4"/>
      <c r="AS1170" s="4"/>
      <c r="AT1170" s="4"/>
      <c r="AU1170" s="4"/>
    </row>
    <row r="1171" spans="27:64" ht="12.95" customHeight="1">
      <c r="AA1171" s="4"/>
      <c r="AB1171" s="4"/>
      <c r="AC1171" s="4"/>
      <c r="AD1171" s="4"/>
      <c r="AE1171" s="4"/>
      <c r="AG1171" s="159"/>
      <c r="AN1171" s="4"/>
      <c r="AO1171" s="4"/>
      <c r="AP1171" s="4"/>
      <c r="AQ1171" s="4"/>
      <c r="AR1171" s="4"/>
      <c r="AS1171" s="4"/>
      <c r="AT1171" s="4"/>
      <c r="AU1171" s="4"/>
    </row>
    <row r="1172" spans="27:64" ht="12.95" customHeight="1">
      <c r="AA1172" s="4"/>
      <c r="AB1172" s="4"/>
      <c r="AC1172" s="4"/>
      <c r="AD1172" s="4"/>
      <c r="AE1172" s="4"/>
      <c r="AG1172" s="159"/>
      <c r="AN1172" s="4"/>
      <c r="AO1172" s="4"/>
      <c r="AP1172" s="4"/>
      <c r="AQ1172" s="4"/>
      <c r="AR1172" s="4"/>
      <c r="AS1172" s="4"/>
      <c r="AT1172" s="4"/>
      <c r="AU1172" s="4"/>
    </row>
    <row r="1173" spans="27:64" ht="12.95" customHeight="1">
      <c r="AA1173" s="4"/>
      <c r="AB1173" s="4"/>
      <c r="AC1173" s="4"/>
      <c r="AD1173" s="4"/>
      <c r="AE1173" s="4"/>
      <c r="AG1173" s="159"/>
      <c r="AN1173" s="4"/>
      <c r="AO1173" s="4"/>
      <c r="AP1173" s="4"/>
      <c r="AQ1173" s="4"/>
      <c r="AR1173" s="4"/>
      <c r="AS1173" s="4"/>
      <c r="AT1173" s="4"/>
      <c r="AU1173" s="4"/>
    </row>
    <row r="1174" spans="27:64" ht="12.95" customHeight="1">
      <c r="AA1174" s="4"/>
      <c r="AB1174" s="4"/>
      <c r="AC1174" s="4"/>
      <c r="AD1174" s="4"/>
      <c r="AE1174" s="4"/>
      <c r="AG1174" s="159"/>
      <c r="AN1174" s="4"/>
      <c r="AO1174" s="4"/>
      <c r="AP1174" s="4"/>
      <c r="AQ1174" s="4"/>
      <c r="AR1174" s="4"/>
      <c r="AS1174" s="4"/>
      <c r="AT1174" s="4"/>
      <c r="AU1174" s="4"/>
    </row>
    <row r="1175" spans="27:64" ht="12.95" customHeight="1">
      <c r="AA1175" s="4"/>
      <c r="AB1175" s="4"/>
      <c r="AC1175" s="4"/>
      <c r="AD1175" s="4"/>
      <c r="AE1175" s="4"/>
      <c r="AG1175" s="159"/>
      <c r="AN1175" s="4"/>
      <c r="AO1175" s="4"/>
      <c r="AP1175" s="4"/>
      <c r="AQ1175" s="4"/>
      <c r="AR1175" s="4"/>
      <c r="AS1175" s="4"/>
      <c r="AT1175" s="4"/>
      <c r="AU1175" s="4"/>
    </row>
    <row r="1176" spans="27:64" ht="12.95" customHeight="1">
      <c r="AA1176" s="4"/>
      <c r="AB1176" s="4"/>
      <c r="AC1176" s="4"/>
      <c r="AD1176" s="4"/>
      <c r="AE1176" s="4"/>
      <c r="AG1176" s="159"/>
      <c r="AN1176" s="4"/>
      <c r="AO1176" s="4"/>
      <c r="AP1176" s="4"/>
      <c r="AQ1176" s="4"/>
      <c r="AR1176" s="4"/>
      <c r="AS1176" s="4"/>
      <c r="AT1176" s="4"/>
      <c r="AU1176" s="4"/>
    </row>
    <row r="1177" spans="27:64" ht="12.95" customHeight="1">
      <c r="AA1177" s="4"/>
      <c r="AB1177" s="4"/>
      <c r="AC1177" s="4"/>
      <c r="AD1177" s="4"/>
      <c r="AE1177" s="4"/>
      <c r="AG1177" s="159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</row>
    <row r="1178" spans="27:64" ht="12.95" customHeight="1">
      <c r="AA1178" s="4"/>
      <c r="AB1178" s="4"/>
      <c r="AC1178" s="4"/>
      <c r="AD1178" s="4"/>
      <c r="AE1178" s="4"/>
      <c r="AG1178" s="159"/>
      <c r="AN1178" s="4"/>
      <c r="AO1178" s="4"/>
      <c r="AP1178" s="4"/>
      <c r="AQ1178" s="4"/>
      <c r="AR1178" s="4"/>
      <c r="AS1178" s="4"/>
      <c r="AT1178" s="4"/>
      <c r="AU1178" s="4"/>
    </row>
    <row r="1179" spans="27:64" ht="12.95" customHeight="1">
      <c r="AA1179" s="4"/>
      <c r="AB1179" s="4"/>
      <c r="AC1179" s="4"/>
      <c r="AD1179" s="4"/>
      <c r="AE1179" s="4"/>
      <c r="AG1179" s="159"/>
      <c r="AN1179" s="4"/>
      <c r="AO1179" s="4"/>
      <c r="AP1179" s="4"/>
      <c r="AQ1179" s="4"/>
      <c r="AR1179" s="4"/>
      <c r="AS1179" s="4"/>
      <c r="AT1179" s="4"/>
      <c r="AU1179" s="4"/>
    </row>
    <row r="1180" spans="27:64" ht="12.95" customHeight="1">
      <c r="AA1180" s="4"/>
      <c r="AB1180" s="4"/>
      <c r="AC1180" s="4"/>
      <c r="AD1180" s="4"/>
      <c r="AE1180" s="4"/>
      <c r="AG1180" s="159"/>
      <c r="AN1180" s="4"/>
      <c r="AO1180" s="4"/>
      <c r="AP1180" s="4"/>
      <c r="AQ1180" s="4"/>
      <c r="AR1180" s="4"/>
      <c r="AS1180" s="4"/>
      <c r="AT1180" s="4"/>
      <c r="AU1180" s="4"/>
    </row>
    <row r="1181" spans="27:64" ht="12.95" customHeight="1">
      <c r="AA1181" s="4"/>
      <c r="AB1181" s="4"/>
      <c r="AC1181" s="4"/>
      <c r="AD1181" s="4"/>
      <c r="AE1181" s="4"/>
      <c r="AG1181" s="159"/>
      <c r="AN1181" s="4"/>
      <c r="AO1181" s="4"/>
      <c r="AP1181" s="4"/>
      <c r="AQ1181" s="4"/>
      <c r="AR1181" s="4"/>
      <c r="AS1181" s="4"/>
      <c r="AT1181" s="4"/>
      <c r="AU1181" s="4"/>
    </row>
    <row r="1182" spans="27:64" ht="12.95" customHeight="1">
      <c r="AA1182" s="4"/>
      <c r="AB1182" s="4"/>
      <c r="AC1182" s="4"/>
      <c r="AD1182" s="4"/>
      <c r="AE1182" s="4"/>
      <c r="AG1182" s="159"/>
      <c r="AN1182" s="4"/>
      <c r="AO1182" s="4"/>
      <c r="AP1182" s="4"/>
      <c r="AQ1182" s="4"/>
      <c r="AR1182" s="4"/>
      <c r="AS1182" s="4"/>
      <c r="AT1182" s="4"/>
      <c r="AU1182" s="4"/>
    </row>
    <row r="1183" spans="27:64" ht="12.95" customHeight="1">
      <c r="AA1183" s="4"/>
      <c r="AB1183" s="4"/>
      <c r="AC1183" s="4"/>
      <c r="AD1183" s="4"/>
      <c r="AE1183" s="4"/>
      <c r="AG1183" s="159"/>
      <c r="AN1183" s="4"/>
      <c r="AO1183" s="4"/>
      <c r="AP1183" s="4"/>
      <c r="AQ1183" s="4"/>
      <c r="AR1183" s="4"/>
      <c r="AS1183" s="4"/>
      <c r="AT1183" s="4"/>
      <c r="AU1183" s="4"/>
    </row>
    <row r="1184" spans="27:64" ht="12.95" customHeight="1">
      <c r="AA1184" s="4"/>
      <c r="AB1184" s="4"/>
      <c r="AC1184" s="4"/>
      <c r="AD1184" s="4"/>
      <c r="AE1184" s="4"/>
      <c r="AG1184" s="159"/>
      <c r="AN1184" s="4"/>
      <c r="AO1184" s="4"/>
      <c r="AP1184" s="4"/>
      <c r="AQ1184" s="4"/>
      <c r="AR1184" s="4"/>
      <c r="AS1184" s="4"/>
      <c r="AT1184" s="4"/>
      <c r="AU1184" s="4"/>
    </row>
    <row r="1185" spans="27:48" ht="12.95" customHeight="1">
      <c r="AA1185" s="4"/>
      <c r="AB1185" s="4"/>
      <c r="AC1185" s="4"/>
      <c r="AD1185" s="4"/>
      <c r="AE1185" s="4"/>
      <c r="AG1185" s="159"/>
      <c r="AN1185" s="4"/>
      <c r="AO1185" s="4"/>
      <c r="AP1185" s="4"/>
      <c r="AQ1185" s="4"/>
      <c r="AR1185" s="4"/>
      <c r="AS1185" s="4"/>
      <c r="AT1185" s="4"/>
      <c r="AU1185" s="4"/>
    </row>
    <row r="1186" spans="27:48" ht="12.95" customHeight="1">
      <c r="AA1186" s="4"/>
      <c r="AB1186" s="4"/>
      <c r="AC1186" s="4"/>
      <c r="AD1186" s="4"/>
      <c r="AE1186" s="4"/>
      <c r="AG1186" s="159"/>
      <c r="AN1186" s="4"/>
      <c r="AO1186" s="4"/>
      <c r="AP1186" s="4"/>
      <c r="AQ1186" s="4"/>
      <c r="AR1186" s="4"/>
      <c r="AS1186" s="4"/>
      <c r="AT1186" s="4"/>
      <c r="AU1186" s="4"/>
    </row>
    <row r="1187" spans="27:48" ht="12.95" customHeight="1">
      <c r="AA1187" s="4"/>
      <c r="AB1187" s="4"/>
      <c r="AC1187" s="4"/>
      <c r="AD1187" s="4"/>
      <c r="AE1187" s="4"/>
      <c r="AG1187" s="159"/>
      <c r="AN1187" s="4"/>
      <c r="AO1187" s="4"/>
      <c r="AP1187" s="4"/>
      <c r="AQ1187" s="4"/>
      <c r="AR1187" s="4"/>
      <c r="AS1187" s="4"/>
      <c r="AT1187" s="4"/>
      <c r="AU1187" s="4"/>
    </row>
    <row r="1188" spans="27:48" ht="12.95" customHeight="1">
      <c r="AA1188" s="4"/>
      <c r="AB1188" s="4"/>
      <c r="AC1188" s="4"/>
      <c r="AD1188" s="4"/>
      <c r="AE1188" s="4"/>
      <c r="AG1188" s="159"/>
      <c r="AN1188" s="4"/>
      <c r="AO1188" s="4"/>
      <c r="AP1188" s="4"/>
      <c r="AQ1188" s="4"/>
      <c r="AR1188" s="4"/>
      <c r="AS1188" s="4"/>
      <c r="AT1188" s="4"/>
      <c r="AU1188" s="4"/>
    </row>
    <row r="1189" spans="27:48" ht="12.95" customHeight="1">
      <c r="AA1189" s="4"/>
      <c r="AB1189" s="4"/>
      <c r="AC1189" s="4"/>
      <c r="AD1189" s="4"/>
      <c r="AE1189" s="4"/>
      <c r="AG1189" s="159"/>
      <c r="AN1189" s="4"/>
      <c r="AO1189" s="4"/>
      <c r="AP1189" s="4"/>
      <c r="AQ1189" s="4"/>
      <c r="AR1189" s="4"/>
      <c r="AS1189" s="4"/>
      <c r="AT1189" s="4"/>
      <c r="AU1189" s="4"/>
    </row>
    <row r="1190" spans="27:48" ht="12.95" customHeight="1">
      <c r="AA1190" s="4"/>
      <c r="AB1190" s="4"/>
      <c r="AC1190" s="4"/>
      <c r="AD1190" s="4"/>
      <c r="AE1190" s="4"/>
      <c r="AG1190" s="159"/>
      <c r="AN1190" s="4"/>
      <c r="AO1190" s="4"/>
      <c r="AP1190" s="4"/>
      <c r="AQ1190" s="4"/>
      <c r="AR1190" s="4"/>
      <c r="AS1190" s="4"/>
      <c r="AT1190" s="4"/>
      <c r="AU1190" s="4"/>
      <c r="AV1190" s="4"/>
    </row>
    <row r="1191" spans="27:48" ht="12.95" customHeight="1">
      <c r="AA1191" s="4"/>
      <c r="AB1191" s="4"/>
      <c r="AC1191" s="4"/>
      <c r="AD1191" s="4"/>
      <c r="AE1191" s="4"/>
      <c r="AG1191" s="159"/>
      <c r="AN1191" s="4"/>
      <c r="AO1191" s="4"/>
      <c r="AP1191" s="4"/>
      <c r="AQ1191" s="4"/>
      <c r="AR1191" s="4"/>
      <c r="AS1191" s="4"/>
      <c r="AT1191" s="4"/>
      <c r="AU1191" s="4"/>
    </row>
    <row r="1192" spans="27:48" ht="12.95" customHeight="1">
      <c r="AA1192" s="4"/>
      <c r="AB1192" s="4"/>
      <c r="AC1192" s="4"/>
      <c r="AD1192" s="4"/>
      <c r="AE1192" s="4"/>
      <c r="AG1192" s="159"/>
      <c r="AN1192" s="4"/>
      <c r="AO1192" s="4"/>
      <c r="AP1192" s="4"/>
      <c r="AQ1192" s="4"/>
      <c r="AR1192" s="4"/>
      <c r="AS1192" s="4"/>
      <c r="AT1192" s="4"/>
      <c r="AU1192" s="4"/>
    </row>
    <row r="1193" spans="27:48" ht="12.95" customHeight="1">
      <c r="AA1193" s="4"/>
      <c r="AB1193" s="4"/>
      <c r="AC1193" s="4"/>
      <c r="AD1193" s="4"/>
      <c r="AE1193" s="4"/>
      <c r="AG1193" s="159"/>
      <c r="AN1193" s="4"/>
      <c r="AO1193" s="4"/>
      <c r="AP1193" s="4"/>
      <c r="AQ1193" s="4"/>
      <c r="AR1193" s="4"/>
      <c r="AS1193" s="4"/>
      <c r="AT1193" s="4"/>
      <c r="AU1193" s="4"/>
      <c r="AV1193" s="4"/>
    </row>
    <row r="1194" spans="27:48" ht="12.95" customHeight="1">
      <c r="AA1194" s="4"/>
      <c r="AB1194" s="4"/>
      <c r="AC1194" s="4"/>
      <c r="AD1194" s="4"/>
      <c r="AE1194" s="4"/>
      <c r="AG1194" s="159"/>
      <c r="AN1194" s="4"/>
      <c r="AO1194" s="4"/>
      <c r="AP1194" s="4"/>
      <c r="AQ1194" s="4"/>
      <c r="AR1194" s="4"/>
      <c r="AS1194" s="4"/>
      <c r="AT1194" s="4"/>
      <c r="AU1194" s="4"/>
    </row>
    <row r="1195" spans="27:48" ht="12.95" customHeight="1">
      <c r="AA1195" s="4"/>
      <c r="AB1195" s="4"/>
      <c r="AC1195" s="4"/>
      <c r="AD1195" s="4"/>
      <c r="AE1195" s="4"/>
      <c r="AG1195" s="159"/>
      <c r="AN1195" s="4"/>
      <c r="AO1195" s="4"/>
      <c r="AP1195" s="4"/>
      <c r="AQ1195" s="4"/>
      <c r="AR1195" s="4"/>
      <c r="AS1195" s="4"/>
      <c r="AT1195" s="4"/>
      <c r="AU1195" s="4"/>
    </row>
    <row r="1196" spans="27:48" ht="12.95" customHeight="1">
      <c r="AA1196" s="4"/>
      <c r="AB1196" s="4"/>
      <c r="AC1196" s="4"/>
      <c r="AD1196" s="4"/>
      <c r="AE1196" s="4"/>
      <c r="AG1196" s="159"/>
      <c r="AN1196" s="4"/>
      <c r="AO1196" s="4"/>
      <c r="AP1196" s="4"/>
      <c r="AQ1196" s="4"/>
      <c r="AR1196" s="4"/>
      <c r="AS1196" s="4"/>
      <c r="AT1196" s="4"/>
      <c r="AU1196" s="4"/>
    </row>
    <row r="1197" spans="27:48" ht="12.95" customHeight="1">
      <c r="AA1197" s="4"/>
      <c r="AB1197" s="4"/>
      <c r="AC1197" s="4"/>
      <c r="AD1197" s="4"/>
      <c r="AE1197" s="4"/>
      <c r="AG1197" s="159"/>
      <c r="AN1197" s="4"/>
      <c r="AO1197" s="4"/>
      <c r="AP1197" s="4"/>
      <c r="AQ1197" s="4"/>
      <c r="AR1197" s="4"/>
      <c r="AS1197" s="4"/>
      <c r="AT1197" s="4"/>
      <c r="AU1197" s="4"/>
    </row>
    <row r="1198" spans="27:48" ht="12.95" customHeight="1">
      <c r="AA1198" s="4"/>
      <c r="AB1198" s="4"/>
      <c r="AC1198" s="4"/>
      <c r="AD1198" s="4"/>
      <c r="AE1198" s="4"/>
      <c r="AG1198" s="159"/>
      <c r="AN1198" s="4"/>
      <c r="AO1198" s="4"/>
      <c r="AP1198" s="4"/>
      <c r="AQ1198" s="4"/>
      <c r="AR1198" s="4"/>
      <c r="AS1198" s="4"/>
      <c r="AT1198" s="4"/>
      <c r="AU1198" s="4"/>
    </row>
    <row r="1199" spans="27:48" ht="12.95" customHeight="1">
      <c r="AA1199" s="4"/>
      <c r="AB1199" s="4"/>
      <c r="AC1199" s="4"/>
      <c r="AD1199" s="4"/>
      <c r="AE1199" s="4"/>
      <c r="AG1199" s="159"/>
      <c r="AN1199" s="4"/>
      <c r="AO1199" s="4"/>
      <c r="AP1199" s="4"/>
      <c r="AQ1199" s="4"/>
      <c r="AR1199" s="4"/>
      <c r="AS1199" s="4"/>
      <c r="AT1199" s="4"/>
      <c r="AU1199" s="4"/>
    </row>
    <row r="1200" spans="27:48" ht="12.95" customHeight="1">
      <c r="AA1200" s="4"/>
      <c r="AB1200" s="4"/>
      <c r="AC1200" s="4"/>
      <c r="AD1200" s="4"/>
      <c r="AE1200" s="4"/>
      <c r="AG1200" s="159"/>
      <c r="AN1200" s="4"/>
      <c r="AO1200" s="4"/>
      <c r="AP1200" s="4"/>
      <c r="AQ1200" s="4"/>
      <c r="AR1200" s="4"/>
      <c r="AS1200" s="4"/>
      <c r="AT1200" s="4"/>
      <c r="AU1200" s="4"/>
    </row>
    <row r="1201" spans="27:48" ht="12.95" customHeight="1">
      <c r="AA1201" s="4"/>
      <c r="AB1201" s="4"/>
      <c r="AC1201" s="4"/>
      <c r="AD1201" s="4"/>
      <c r="AE1201" s="4"/>
      <c r="AG1201" s="159"/>
      <c r="AN1201" s="4"/>
      <c r="AO1201" s="4"/>
      <c r="AP1201" s="4"/>
      <c r="AQ1201" s="4"/>
      <c r="AR1201" s="4"/>
      <c r="AS1201" s="4"/>
      <c r="AT1201" s="4"/>
      <c r="AU1201" s="4"/>
    </row>
    <row r="1202" spans="27:48" ht="12.95" customHeight="1">
      <c r="AA1202" s="4"/>
      <c r="AB1202" s="4"/>
      <c r="AC1202" s="4"/>
      <c r="AD1202" s="4"/>
      <c r="AE1202" s="4"/>
      <c r="AG1202" s="159"/>
      <c r="AN1202" s="4"/>
      <c r="AO1202" s="4"/>
      <c r="AP1202" s="4"/>
      <c r="AQ1202" s="4"/>
      <c r="AR1202" s="4"/>
      <c r="AS1202" s="4"/>
      <c r="AT1202" s="4"/>
      <c r="AU1202" s="4"/>
    </row>
    <row r="1203" spans="27:48" ht="12.95" customHeight="1">
      <c r="AA1203" s="4"/>
      <c r="AB1203" s="4"/>
      <c r="AC1203" s="4"/>
      <c r="AD1203" s="4"/>
      <c r="AE1203" s="4"/>
      <c r="AG1203" s="159"/>
      <c r="AN1203" s="4"/>
      <c r="AO1203" s="4"/>
      <c r="AP1203" s="4"/>
      <c r="AQ1203" s="4"/>
      <c r="AR1203" s="4"/>
      <c r="AS1203" s="4"/>
      <c r="AT1203" s="4"/>
      <c r="AU1203" s="4"/>
    </row>
    <row r="1204" spans="27:48" ht="12.95" customHeight="1">
      <c r="AA1204" s="4"/>
      <c r="AB1204" s="4"/>
      <c r="AC1204" s="4"/>
      <c r="AD1204" s="4"/>
      <c r="AE1204" s="4"/>
      <c r="AG1204" s="159"/>
      <c r="AN1204" s="4"/>
      <c r="AO1204" s="4"/>
      <c r="AP1204" s="4"/>
      <c r="AQ1204" s="4"/>
      <c r="AR1204" s="4"/>
      <c r="AS1204" s="4"/>
      <c r="AT1204" s="4"/>
      <c r="AU1204" s="4"/>
    </row>
    <row r="1205" spans="27:48" ht="12.95" customHeight="1">
      <c r="AA1205" s="4"/>
      <c r="AB1205" s="4"/>
      <c r="AC1205" s="4"/>
      <c r="AD1205" s="4"/>
      <c r="AE1205" s="4"/>
      <c r="AG1205" s="159"/>
      <c r="AN1205" s="4"/>
      <c r="AO1205" s="4"/>
      <c r="AP1205" s="4"/>
      <c r="AQ1205" s="4"/>
      <c r="AR1205" s="4"/>
      <c r="AS1205" s="4"/>
      <c r="AT1205" s="4"/>
      <c r="AU1205" s="4"/>
      <c r="AV1205" s="4"/>
    </row>
    <row r="1206" spans="27:48" ht="12.95" customHeight="1">
      <c r="AA1206" s="4"/>
      <c r="AB1206" s="4"/>
      <c r="AC1206" s="4"/>
      <c r="AD1206" s="4"/>
      <c r="AE1206" s="4"/>
      <c r="AG1206" s="159"/>
      <c r="AN1206" s="4"/>
      <c r="AO1206" s="4"/>
      <c r="AP1206" s="4"/>
      <c r="AQ1206" s="4"/>
      <c r="AR1206" s="4"/>
      <c r="AS1206" s="4"/>
      <c r="AT1206" s="4"/>
      <c r="AU1206" s="4"/>
    </row>
    <row r="1207" spans="27:48" ht="12.95" customHeight="1">
      <c r="AA1207" s="4"/>
      <c r="AB1207" s="4"/>
      <c r="AC1207" s="4"/>
      <c r="AD1207" s="4"/>
      <c r="AE1207" s="4"/>
      <c r="AG1207" s="159"/>
      <c r="AN1207" s="4"/>
      <c r="AO1207" s="4"/>
      <c r="AP1207" s="4"/>
      <c r="AQ1207" s="4"/>
      <c r="AR1207" s="4"/>
      <c r="AS1207" s="4"/>
      <c r="AT1207" s="4"/>
      <c r="AU1207" s="4"/>
    </row>
    <row r="1208" spans="27:48" ht="12.95" customHeight="1">
      <c r="AA1208" s="4"/>
      <c r="AB1208" s="4"/>
      <c r="AC1208" s="4"/>
      <c r="AD1208" s="4"/>
      <c r="AE1208" s="4"/>
      <c r="AG1208" s="159"/>
      <c r="AN1208" s="4"/>
      <c r="AO1208" s="4"/>
      <c r="AP1208" s="4"/>
      <c r="AQ1208" s="4"/>
      <c r="AR1208" s="4"/>
      <c r="AS1208" s="4"/>
      <c r="AT1208" s="4"/>
      <c r="AU1208" s="4"/>
    </row>
    <row r="1209" spans="27:48" ht="12.95" customHeight="1">
      <c r="AA1209" s="4"/>
      <c r="AB1209" s="4"/>
      <c r="AC1209" s="4"/>
      <c r="AD1209" s="4"/>
      <c r="AE1209" s="4"/>
      <c r="AG1209" s="159"/>
      <c r="AN1209" s="4"/>
      <c r="AO1209" s="4"/>
      <c r="AP1209" s="4"/>
      <c r="AQ1209" s="4"/>
      <c r="AR1209" s="4"/>
      <c r="AS1209" s="4"/>
      <c r="AT1209" s="4"/>
      <c r="AU1209" s="4"/>
    </row>
    <row r="1210" spans="27:48" ht="12.95" customHeight="1">
      <c r="AA1210" s="4"/>
      <c r="AB1210" s="4"/>
      <c r="AC1210" s="4"/>
      <c r="AD1210" s="4"/>
      <c r="AE1210" s="4"/>
      <c r="AG1210" s="159"/>
      <c r="AN1210" s="4"/>
      <c r="AO1210" s="4"/>
      <c r="AP1210" s="4"/>
      <c r="AQ1210" s="4"/>
      <c r="AR1210" s="4"/>
      <c r="AS1210" s="4"/>
      <c r="AT1210" s="4"/>
      <c r="AU1210" s="4"/>
    </row>
    <row r="1211" spans="27:48" ht="12.95" customHeight="1">
      <c r="AA1211" s="4"/>
      <c r="AB1211" s="4"/>
      <c r="AC1211" s="4"/>
      <c r="AD1211" s="4"/>
      <c r="AE1211" s="4"/>
      <c r="AG1211" s="159"/>
      <c r="AN1211" s="4"/>
      <c r="AO1211" s="4"/>
      <c r="AP1211" s="4"/>
      <c r="AQ1211" s="4"/>
      <c r="AR1211" s="4"/>
      <c r="AS1211" s="4"/>
      <c r="AT1211" s="4"/>
      <c r="AU1211" s="4"/>
    </row>
    <row r="1212" spans="27:48" ht="12.95" customHeight="1">
      <c r="AA1212" s="4"/>
      <c r="AB1212" s="4"/>
      <c r="AC1212" s="4"/>
      <c r="AD1212" s="4"/>
      <c r="AE1212" s="4"/>
      <c r="AG1212" s="159"/>
      <c r="AN1212" s="4"/>
      <c r="AO1212" s="4"/>
      <c r="AP1212" s="4"/>
      <c r="AQ1212" s="4"/>
      <c r="AR1212" s="4"/>
      <c r="AS1212" s="4"/>
      <c r="AT1212" s="4"/>
      <c r="AU1212" s="4"/>
    </row>
    <row r="1213" spans="27:48" ht="12.95" customHeight="1">
      <c r="AA1213" s="4"/>
      <c r="AB1213" s="4"/>
      <c r="AC1213" s="4"/>
      <c r="AD1213" s="4"/>
      <c r="AE1213" s="4"/>
      <c r="AG1213" s="159"/>
      <c r="AN1213" s="4"/>
      <c r="AO1213" s="4"/>
      <c r="AP1213" s="4"/>
      <c r="AQ1213" s="4"/>
      <c r="AR1213" s="4"/>
      <c r="AS1213" s="4"/>
      <c r="AT1213" s="4"/>
      <c r="AU1213" s="4"/>
    </row>
    <row r="1214" spans="27:48" ht="12.95" customHeight="1">
      <c r="AA1214" s="4"/>
      <c r="AB1214" s="4"/>
      <c r="AC1214" s="4"/>
      <c r="AD1214" s="4"/>
      <c r="AE1214" s="4"/>
      <c r="AG1214" s="159"/>
      <c r="AN1214" s="4"/>
      <c r="AO1214" s="4"/>
      <c r="AP1214" s="4"/>
      <c r="AQ1214" s="4"/>
      <c r="AR1214" s="4"/>
      <c r="AS1214" s="4"/>
      <c r="AT1214" s="4"/>
      <c r="AU1214" s="4"/>
    </row>
    <row r="1215" spans="27:48" ht="12.95" customHeight="1">
      <c r="AA1215" s="4"/>
      <c r="AB1215" s="4"/>
      <c r="AC1215" s="4"/>
      <c r="AD1215" s="4"/>
      <c r="AE1215" s="4"/>
      <c r="AG1215" s="159"/>
      <c r="AN1215" s="4"/>
      <c r="AO1215" s="4"/>
      <c r="AP1215" s="4"/>
      <c r="AQ1215" s="4"/>
      <c r="AR1215" s="4"/>
      <c r="AS1215" s="4"/>
      <c r="AT1215" s="4"/>
      <c r="AU1215" s="4"/>
    </row>
    <row r="1216" spans="27:48" ht="12.95" customHeight="1">
      <c r="AA1216" s="4"/>
      <c r="AB1216" s="4"/>
      <c r="AC1216" s="4"/>
      <c r="AD1216" s="4"/>
      <c r="AE1216" s="4"/>
      <c r="AG1216" s="159"/>
      <c r="AN1216" s="4"/>
      <c r="AO1216" s="4"/>
      <c r="AP1216" s="4"/>
      <c r="AQ1216" s="4"/>
      <c r="AR1216" s="4"/>
      <c r="AS1216" s="4"/>
      <c r="AT1216" s="4"/>
      <c r="AU1216" s="4"/>
    </row>
    <row r="1217" spans="27:64" ht="12.95" customHeight="1">
      <c r="AA1217" s="4"/>
      <c r="AB1217" s="4"/>
      <c r="AC1217" s="4"/>
      <c r="AD1217" s="4"/>
      <c r="AE1217" s="4"/>
      <c r="AG1217" s="159"/>
      <c r="AN1217" s="4"/>
      <c r="AO1217" s="4"/>
      <c r="AP1217" s="4"/>
      <c r="AQ1217" s="4"/>
      <c r="AR1217" s="4"/>
      <c r="AS1217" s="4"/>
      <c r="AT1217" s="4"/>
      <c r="AU1217" s="4"/>
    </row>
    <row r="1218" spans="27:64" ht="12.95" customHeight="1">
      <c r="AA1218" s="4"/>
      <c r="AB1218" s="4"/>
      <c r="AC1218" s="4"/>
      <c r="AD1218" s="4"/>
      <c r="AE1218" s="4"/>
      <c r="AG1218" s="159"/>
      <c r="AN1218" s="4"/>
      <c r="AO1218" s="4"/>
      <c r="AP1218" s="4"/>
      <c r="AQ1218" s="4"/>
      <c r="AR1218" s="4"/>
      <c r="AS1218" s="4"/>
      <c r="AT1218" s="4"/>
      <c r="AU1218" s="4"/>
    </row>
    <row r="1219" spans="27:64" ht="12.95" customHeight="1">
      <c r="AA1219" s="4"/>
      <c r="AB1219" s="4"/>
      <c r="AC1219" s="4"/>
      <c r="AD1219" s="4"/>
      <c r="AE1219" s="4"/>
      <c r="AG1219" s="159"/>
      <c r="AN1219" s="4"/>
      <c r="AO1219" s="4"/>
      <c r="AP1219" s="4"/>
      <c r="AQ1219" s="4"/>
      <c r="AR1219" s="4"/>
      <c r="AS1219" s="4"/>
      <c r="AT1219" s="4"/>
      <c r="AU1219" s="4"/>
    </row>
    <row r="1220" spans="27:64" ht="12.95" customHeight="1">
      <c r="AA1220" s="4"/>
      <c r="AB1220" s="4"/>
      <c r="AC1220" s="4"/>
      <c r="AD1220" s="4"/>
      <c r="AE1220" s="4"/>
      <c r="AG1220" s="159"/>
      <c r="AN1220" s="4"/>
      <c r="AO1220" s="4"/>
      <c r="AP1220" s="4"/>
      <c r="AQ1220" s="4"/>
      <c r="AR1220" s="4"/>
      <c r="AS1220" s="4"/>
      <c r="AT1220" s="4"/>
      <c r="AU1220" s="4"/>
    </row>
    <row r="1221" spans="27:64" ht="12.95" customHeight="1">
      <c r="AA1221" s="4"/>
      <c r="AB1221" s="4"/>
      <c r="AC1221" s="4"/>
      <c r="AD1221" s="4"/>
      <c r="AE1221" s="4"/>
      <c r="AG1221" s="159"/>
      <c r="AN1221" s="4"/>
      <c r="AO1221" s="4"/>
      <c r="AP1221" s="4"/>
      <c r="AQ1221" s="4"/>
      <c r="AR1221" s="4"/>
      <c r="AS1221" s="4"/>
      <c r="AT1221" s="4"/>
      <c r="AU1221" s="4"/>
    </row>
    <row r="1222" spans="27:64" ht="12.95" customHeight="1">
      <c r="AA1222" s="4"/>
      <c r="AB1222" s="4"/>
      <c r="AC1222" s="4"/>
      <c r="AD1222" s="4"/>
      <c r="AE1222" s="4"/>
      <c r="AG1222" s="159"/>
      <c r="AN1222" s="4"/>
      <c r="AO1222" s="4"/>
      <c r="AP1222" s="4"/>
      <c r="AQ1222" s="4"/>
      <c r="AR1222" s="4"/>
      <c r="AS1222" s="4"/>
      <c r="AT1222" s="4"/>
      <c r="AU1222" s="4"/>
    </row>
    <row r="1223" spans="27:64" ht="12.95" customHeight="1">
      <c r="AA1223" s="4"/>
      <c r="AB1223" s="4"/>
      <c r="AC1223" s="4"/>
      <c r="AD1223" s="4"/>
      <c r="AE1223" s="4"/>
      <c r="AG1223" s="159"/>
      <c r="AN1223" s="4"/>
      <c r="AO1223" s="4"/>
      <c r="AP1223" s="4"/>
      <c r="AQ1223" s="4"/>
      <c r="AR1223" s="4"/>
      <c r="AS1223" s="4"/>
      <c r="AT1223" s="4"/>
      <c r="AU1223" s="4"/>
    </row>
    <row r="1224" spans="27:64" ht="12.95" customHeight="1">
      <c r="AA1224" s="4"/>
      <c r="AB1224" s="4"/>
      <c r="AC1224" s="4"/>
      <c r="AD1224" s="4"/>
      <c r="AE1224" s="4"/>
      <c r="AG1224" s="159"/>
      <c r="AN1224" s="4"/>
      <c r="AO1224" s="4"/>
      <c r="AP1224" s="4"/>
      <c r="AQ1224" s="4"/>
      <c r="AR1224" s="4"/>
      <c r="AS1224" s="4"/>
      <c r="AT1224" s="4"/>
      <c r="AU1224" s="4"/>
    </row>
    <row r="1225" spans="27:64" ht="12.95" customHeight="1">
      <c r="AA1225" s="4"/>
      <c r="AB1225" s="4"/>
      <c r="AC1225" s="4"/>
      <c r="AD1225" s="4"/>
      <c r="AE1225" s="4"/>
      <c r="AG1225" s="159"/>
      <c r="AN1225" s="4"/>
      <c r="AO1225" s="4"/>
      <c r="AP1225" s="4"/>
      <c r="AQ1225" s="4"/>
      <c r="AR1225" s="4"/>
      <c r="AS1225" s="4"/>
      <c r="AT1225" s="4"/>
      <c r="AU1225" s="4"/>
    </row>
    <row r="1226" spans="27:64" ht="12.95" customHeight="1">
      <c r="AA1226" s="4"/>
      <c r="AB1226" s="4"/>
      <c r="AC1226" s="4"/>
      <c r="AD1226" s="4"/>
      <c r="AE1226" s="4"/>
      <c r="AG1226" s="159"/>
      <c r="AN1226" s="4"/>
      <c r="AO1226" s="4"/>
      <c r="AP1226" s="4"/>
      <c r="AQ1226" s="4"/>
      <c r="AR1226" s="4"/>
      <c r="AS1226" s="4"/>
      <c r="AT1226" s="4"/>
      <c r="AU1226" s="4"/>
    </row>
    <row r="1227" spans="27:64" ht="12.95" customHeight="1">
      <c r="AA1227" s="4"/>
      <c r="AB1227" s="4"/>
      <c r="AC1227" s="4"/>
      <c r="AD1227" s="4"/>
      <c r="AE1227" s="4"/>
      <c r="AG1227" s="159"/>
      <c r="AN1227" s="4"/>
      <c r="AO1227" s="4"/>
      <c r="AP1227" s="4"/>
      <c r="AQ1227" s="4"/>
      <c r="AR1227" s="4"/>
      <c r="AS1227" s="4"/>
      <c r="AT1227" s="4"/>
      <c r="AU1227" s="4"/>
    </row>
    <row r="1228" spans="27:64" ht="12.95" customHeight="1">
      <c r="AA1228" s="4"/>
      <c r="AB1228" s="4"/>
      <c r="AC1228" s="4"/>
      <c r="AD1228" s="4"/>
      <c r="AE1228" s="4"/>
      <c r="AG1228" s="159"/>
      <c r="AN1228" s="4"/>
      <c r="AO1228" s="4"/>
      <c r="AP1228" s="4"/>
      <c r="AQ1228" s="4"/>
      <c r="AR1228" s="4"/>
      <c r="AS1228" s="4"/>
      <c r="AT1228" s="4"/>
      <c r="AU1228" s="4"/>
    </row>
    <row r="1229" spans="27:64" ht="12.95" customHeight="1">
      <c r="AA1229" s="4"/>
      <c r="AB1229" s="4"/>
      <c r="AC1229" s="4"/>
      <c r="AD1229" s="4"/>
      <c r="AE1229" s="4"/>
      <c r="AG1229" s="159"/>
      <c r="AN1229" s="4"/>
      <c r="AO1229" s="4"/>
      <c r="AP1229" s="4"/>
      <c r="AQ1229" s="4"/>
      <c r="AR1229" s="4"/>
      <c r="AS1229" s="4"/>
      <c r="AT1229" s="4"/>
      <c r="AU1229" s="4"/>
    </row>
    <row r="1230" spans="27:64" ht="12.95" customHeight="1">
      <c r="AA1230" s="4"/>
      <c r="AB1230" s="4"/>
      <c r="AC1230" s="4"/>
      <c r="AD1230" s="4"/>
      <c r="AE1230" s="4"/>
      <c r="AG1230" s="159"/>
      <c r="AN1230" s="4"/>
      <c r="AO1230" s="4"/>
      <c r="AP1230" s="4"/>
      <c r="AQ1230" s="4"/>
      <c r="AR1230" s="4"/>
      <c r="AS1230" s="4"/>
      <c r="AT1230" s="4"/>
      <c r="AU1230" s="4"/>
    </row>
    <row r="1231" spans="27:64" ht="12.95" customHeight="1">
      <c r="AA1231" s="4"/>
      <c r="AB1231" s="4"/>
      <c r="AC1231" s="4"/>
      <c r="AD1231" s="4"/>
      <c r="AE1231" s="4"/>
      <c r="AG1231" s="159"/>
      <c r="AN1231" s="4"/>
      <c r="AO1231" s="4"/>
      <c r="AP1231" s="4"/>
      <c r="AQ1231" s="4"/>
      <c r="AR1231" s="4"/>
      <c r="AS1231" s="4"/>
      <c r="AT1231" s="4"/>
      <c r="AU1231" s="4"/>
    </row>
    <row r="1232" spans="27:64" ht="12.95" customHeight="1">
      <c r="AA1232" s="4"/>
      <c r="AB1232" s="4"/>
      <c r="AC1232" s="4"/>
      <c r="AD1232" s="4"/>
      <c r="AE1232" s="4"/>
      <c r="AG1232" s="159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</row>
    <row r="1233" spans="27:47" ht="12.95" customHeight="1">
      <c r="AA1233" s="4"/>
      <c r="AB1233" s="4"/>
      <c r="AC1233" s="4"/>
      <c r="AD1233" s="4"/>
      <c r="AE1233" s="4"/>
      <c r="AG1233" s="159"/>
      <c r="AN1233" s="4"/>
      <c r="AO1233" s="4"/>
      <c r="AP1233" s="4"/>
      <c r="AQ1233" s="4"/>
      <c r="AR1233" s="4"/>
      <c r="AS1233" s="4"/>
      <c r="AT1233" s="4"/>
      <c r="AU1233" s="4"/>
    </row>
    <row r="1234" spans="27:47" ht="12.95" customHeight="1">
      <c r="AA1234" s="4"/>
      <c r="AB1234" s="4"/>
      <c r="AC1234" s="4"/>
      <c r="AD1234" s="4"/>
      <c r="AE1234" s="4"/>
      <c r="AG1234" s="159"/>
      <c r="AN1234" s="4"/>
      <c r="AO1234" s="4"/>
      <c r="AP1234" s="4"/>
      <c r="AQ1234" s="4"/>
      <c r="AR1234" s="4"/>
      <c r="AS1234" s="4"/>
      <c r="AT1234" s="4"/>
      <c r="AU1234" s="4"/>
    </row>
    <row r="1235" spans="27:47" ht="12.95" customHeight="1">
      <c r="AA1235" s="4"/>
      <c r="AB1235" s="4"/>
      <c r="AC1235" s="4"/>
      <c r="AD1235" s="4"/>
      <c r="AE1235" s="4"/>
      <c r="AG1235" s="159"/>
      <c r="AN1235" s="4"/>
      <c r="AO1235" s="4"/>
      <c r="AP1235" s="4"/>
      <c r="AQ1235" s="4"/>
      <c r="AR1235" s="4"/>
      <c r="AS1235" s="4"/>
      <c r="AT1235" s="4"/>
      <c r="AU1235" s="4"/>
    </row>
    <row r="1236" spans="27:47" ht="12.95" customHeight="1">
      <c r="AA1236" s="4"/>
      <c r="AB1236" s="4"/>
      <c r="AC1236" s="4"/>
      <c r="AD1236" s="4"/>
      <c r="AE1236" s="4"/>
      <c r="AG1236" s="159"/>
      <c r="AN1236" s="4"/>
      <c r="AO1236" s="4"/>
      <c r="AP1236" s="4"/>
      <c r="AQ1236" s="4"/>
      <c r="AR1236" s="4"/>
      <c r="AS1236" s="4"/>
      <c r="AT1236" s="4"/>
      <c r="AU1236" s="4"/>
    </row>
    <row r="1237" spans="27:47" ht="12.95" customHeight="1">
      <c r="AA1237" s="4"/>
      <c r="AB1237" s="4"/>
      <c r="AC1237" s="4"/>
      <c r="AD1237" s="4"/>
      <c r="AE1237" s="4"/>
      <c r="AG1237" s="159"/>
      <c r="AN1237" s="4"/>
      <c r="AO1237" s="4"/>
      <c r="AP1237" s="4"/>
      <c r="AQ1237" s="4"/>
      <c r="AR1237" s="4"/>
      <c r="AS1237" s="4"/>
      <c r="AT1237" s="4"/>
      <c r="AU1237" s="4"/>
    </row>
    <row r="1238" spans="27:47" ht="12.95" customHeight="1">
      <c r="AA1238" s="4"/>
      <c r="AB1238" s="4"/>
      <c r="AC1238" s="4"/>
      <c r="AD1238" s="4"/>
      <c r="AE1238" s="4"/>
      <c r="AG1238" s="159"/>
      <c r="AN1238" s="4"/>
      <c r="AO1238" s="4"/>
      <c r="AP1238" s="4"/>
      <c r="AQ1238" s="4"/>
      <c r="AR1238" s="4"/>
      <c r="AS1238" s="4"/>
      <c r="AT1238" s="4"/>
      <c r="AU1238" s="4"/>
    </row>
    <row r="1239" spans="27:47" ht="12.95" customHeight="1">
      <c r="AA1239" s="4"/>
      <c r="AB1239" s="4"/>
      <c r="AC1239" s="4"/>
      <c r="AD1239" s="4"/>
      <c r="AE1239" s="4"/>
      <c r="AG1239" s="159"/>
      <c r="AN1239" s="4"/>
      <c r="AO1239" s="4"/>
      <c r="AP1239" s="4"/>
      <c r="AQ1239" s="4"/>
      <c r="AR1239" s="4"/>
      <c r="AS1239" s="4"/>
      <c r="AT1239" s="4"/>
      <c r="AU1239" s="4"/>
    </row>
    <row r="1240" spans="27:47" ht="12.95" customHeight="1">
      <c r="AA1240" s="4"/>
      <c r="AB1240" s="4"/>
      <c r="AC1240" s="4"/>
      <c r="AD1240" s="4"/>
      <c r="AE1240" s="4"/>
      <c r="AG1240" s="159"/>
      <c r="AN1240" s="4"/>
      <c r="AO1240" s="4"/>
      <c r="AP1240" s="4"/>
      <c r="AQ1240" s="4"/>
      <c r="AR1240" s="4"/>
      <c r="AS1240" s="4"/>
      <c r="AT1240" s="4"/>
      <c r="AU1240" s="4"/>
    </row>
    <row r="1241" spans="27:47" ht="12.95" customHeight="1">
      <c r="AA1241" s="4"/>
      <c r="AB1241" s="4"/>
      <c r="AC1241" s="4"/>
      <c r="AD1241" s="4"/>
      <c r="AE1241" s="4"/>
      <c r="AG1241" s="159"/>
      <c r="AN1241" s="4"/>
      <c r="AO1241" s="4"/>
      <c r="AP1241" s="4"/>
      <c r="AQ1241" s="4"/>
      <c r="AR1241" s="4"/>
      <c r="AS1241" s="4"/>
      <c r="AT1241" s="4"/>
      <c r="AU1241" s="4"/>
    </row>
    <row r="1242" spans="27:47" ht="12.95" customHeight="1">
      <c r="AA1242" s="4"/>
      <c r="AB1242" s="4"/>
      <c r="AC1242" s="4"/>
      <c r="AD1242" s="4"/>
      <c r="AE1242" s="4"/>
      <c r="AG1242" s="159"/>
      <c r="AN1242" s="4"/>
      <c r="AO1242" s="4"/>
      <c r="AP1242" s="4"/>
      <c r="AQ1242" s="4"/>
      <c r="AR1242" s="4"/>
      <c r="AS1242" s="4"/>
      <c r="AT1242" s="4"/>
      <c r="AU1242" s="4"/>
    </row>
    <row r="1243" spans="27:47" ht="12.95" customHeight="1">
      <c r="AA1243" s="4"/>
      <c r="AB1243" s="4"/>
      <c r="AC1243" s="4"/>
      <c r="AD1243" s="4"/>
      <c r="AE1243" s="4"/>
      <c r="AG1243" s="159"/>
      <c r="AN1243" s="4"/>
      <c r="AO1243" s="4"/>
      <c r="AP1243" s="4"/>
      <c r="AQ1243" s="4"/>
      <c r="AR1243" s="4"/>
      <c r="AS1243" s="4"/>
      <c r="AT1243" s="4"/>
      <c r="AU1243" s="4"/>
    </row>
    <row r="1244" spans="27:47" ht="12.95" customHeight="1">
      <c r="AA1244" s="4"/>
      <c r="AB1244" s="4"/>
      <c r="AC1244" s="4"/>
      <c r="AD1244" s="4"/>
      <c r="AE1244" s="4"/>
      <c r="AG1244" s="159"/>
      <c r="AN1244" s="4"/>
      <c r="AO1244" s="4"/>
      <c r="AP1244" s="4"/>
      <c r="AQ1244" s="4"/>
      <c r="AR1244" s="4"/>
      <c r="AS1244" s="4"/>
      <c r="AT1244" s="4"/>
      <c r="AU1244" s="4"/>
    </row>
    <row r="1245" spans="27:47" ht="12.95" customHeight="1">
      <c r="AA1245" s="4"/>
      <c r="AB1245" s="4"/>
      <c r="AC1245" s="4"/>
      <c r="AD1245" s="4"/>
      <c r="AE1245" s="4"/>
      <c r="AG1245" s="159"/>
      <c r="AN1245" s="4"/>
      <c r="AO1245" s="4"/>
      <c r="AP1245" s="4"/>
      <c r="AQ1245" s="4"/>
      <c r="AR1245" s="4"/>
      <c r="AS1245" s="4"/>
      <c r="AT1245" s="4"/>
      <c r="AU1245" s="4"/>
    </row>
    <row r="1246" spans="27:47" ht="12.95" customHeight="1">
      <c r="AA1246" s="4"/>
      <c r="AB1246" s="4"/>
      <c r="AC1246" s="4"/>
      <c r="AD1246" s="4"/>
      <c r="AE1246" s="4"/>
      <c r="AG1246" s="159"/>
      <c r="AN1246" s="4"/>
      <c r="AO1246" s="4"/>
      <c r="AP1246" s="4"/>
      <c r="AQ1246" s="4"/>
      <c r="AR1246" s="4"/>
      <c r="AS1246" s="4"/>
      <c r="AT1246" s="4"/>
      <c r="AU1246" s="4"/>
    </row>
    <row r="1247" spans="27:47" ht="12.95" customHeight="1">
      <c r="AA1247" s="4"/>
      <c r="AB1247" s="4"/>
      <c r="AC1247" s="4"/>
      <c r="AD1247" s="4"/>
      <c r="AE1247" s="4"/>
      <c r="AG1247" s="159"/>
      <c r="AN1247" s="4"/>
      <c r="AO1247" s="4"/>
      <c r="AP1247" s="4"/>
      <c r="AQ1247" s="4"/>
      <c r="AR1247" s="4"/>
      <c r="AS1247" s="4"/>
      <c r="AT1247" s="4"/>
      <c r="AU1247" s="4"/>
    </row>
    <row r="1248" spans="27:47" ht="12.95" customHeight="1">
      <c r="AA1248" s="4"/>
      <c r="AB1248" s="4"/>
      <c r="AC1248" s="4"/>
      <c r="AD1248" s="4"/>
      <c r="AE1248" s="4"/>
      <c r="AG1248" s="159"/>
      <c r="AN1248" s="4"/>
      <c r="AO1248" s="4"/>
      <c r="AP1248" s="4"/>
      <c r="AQ1248" s="4"/>
      <c r="AR1248" s="4"/>
      <c r="AS1248" s="4"/>
      <c r="AT1248" s="4"/>
      <c r="AU1248" s="4"/>
    </row>
    <row r="1249" spans="27:64" ht="12.95" customHeight="1">
      <c r="AA1249" s="4"/>
      <c r="AB1249" s="4"/>
      <c r="AC1249" s="4"/>
      <c r="AD1249" s="4"/>
      <c r="AE1249" s="4"/>
      <c r="AG1249" s="159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</row>
    <row r="1250" spans="27:64" ht="12.95" customHeight="1">
      <c r="AA1250" s="4"/>
      <c r="AB1250" s="4"/>
      <c r="AC1250" s="4"/>
      <c r="AD1250" s="4"/>
      <c r="AE1250" s="4"/>
      <c r="AG1250" s="159"/>
      <c r="AN1250" s="4"/>
      <c r="AO1250" s="4"/>
      <c r="AP1250" s="4"/>
      <c r="AQ1250" s="4"/>
      <c r="AR1250" s="4"/>
      <c r="AS1250" s="4"/>
      <c r="AT1250" s="4"/>
      <c r="AU1250" s="4"/>
    </row>
    <row r="1251" spans="27:64" ht="12.95" customHeight="1">
      <c r="AA1251" s="4"/>
      <c r="AB1251" s="4"/>
      <c r="AC1251" s="4"/>
      <c r="AD1251" s="4"/>
      <c r="AE1251" s="4"/>
      <c r="AG1251" s="159"/>
      <c r="AN1251" s="4"/>
      <c r="AO1251" s="4"/>
      <c r="AP1251" s="4"/>
      <c r="AQ1251" s="4"/>
      <c r="AR1251" s="4"/>
      <c r="AS1251" s="4"/>
      <c r="AT1251" s="4"/>
      <c r="AU1251" s="4"/>
    </row>
    <row r="1252" spans="27:64" ht="12.95" customHeight="1">
      <c r="AA1252" s="4"/>
      <c r="AB1252" s="4"/>
      <c r="AC1252" s="4"/>
      <c r="AD1252" s="4"/>
      <c r="AE1252" s="4"/>
      <c r="AG1252" s="159"/>
      <c r="AN1252" s="4"/>
      <c r="AO1252" s="4"/>
      <c r="AP1252" s="4"/>
      <c r="AQ1252" s="4"/>
      <c r="AR1252" s="4"/>
      <c r="AS1252" s="4"/>
      <c r="AT1252" s="4"/>
      <c r="AU1252" s="4"/>
    </row>
    <row r="1253" spans="27:64" ht="12.95" customHeight="1">
      <c r="AA1253" s="4"/>
      <c r="AB1253" s="4"/>
      <c r="AC1253" s="4"/>
      <c r="AD1253" s="4"/>
      <c r="AE1253" s="4"/>
      <c r="AG1253" s="159"/>
      <c r="AN1253" s="4"/>
      <c r="AO1253" s="4"/>
      <c r="AP1253" s="4"/>
      <c r="AQ1253" s="4"/>
      <c r="AR1253" s="4"/>
      <c r="AS1253" s="4"/>
      <c r="AT1253" s="4"/>
      <c r="AU1253" s="4"/>
    </row>
    <row r="1254" spans="27:64" ht="12.95" customHeight="1">
      <c r="AA1254" s="4"/>
      <c r="AB1254" s="4"/>
      <c r="AC1254" s="4"/>
      <c r="AD1254" s="4"/>
      <c r="AE1254" s="4"/>
      <c r="AG1254" s="159"/>
      <c r="AN1254" s="4"/>
      <c r="AO1254" s="4"/>
      <c r="AP1254" s="4"/>
      <c r="AQ1254" s="4"/>
      <c r="AR1254" s="4"/>
      <c r="AS1254" s="4"/>
      <c r="AT1254" s="4"/>
      <c r="AU1254" s="4"/>
    </row>
    <row r="1255" spans="27:64" ht="12.95" customHeight="1">
      <c r="AA1255" s="4"/>
      <c r="AB1255" s="4"/>
      <c r="AC1255" s="4"/>
      <c r="AD1255" s="4"/>
      <c r="AE1255" s="4"/>
      <c r="AG1255" s="159"/>
      <c r="AN1255" s="4"/>
      <c r="AO1255" s="4"/>
      <c r="AP1255" s="4"/>
      <c r="AQ1255" s="4"/>
      <c r="AR1255" s="4"/>
      <c r="AS1255" s="4"/>
      <c r="AT1255" s="4"/>
      <c r="AU1255" s="4"/>
    </row>
    <row r="1256" spans="27:64" ht="12.95" customHeight="1">
      <c r="AA1256" s="4"/>
      <c r="AB1256" s="4"/>
      <c r="AC1256" s="4"/>
      <c r="AD1256" s="4"/>
      <c r="AE1256" s="4"/>
      <c r="AG1256" s="159"/>
      <c r="AN1256" s="4"/>
      <c r="AO1256" s="4"/>
      <c r="AP1256" s="4"/>
      <c r="AQ1256" s="4"/>
      <c r="AR1256" s="4"/>
      <c r="AS1256" s="4"/>
      <c r="AT1256" s="4"/>
      <c r="AU1256" s="4"/>
    </row>
    <row r="1257" spans="27:64" ht="12.95" customHeight="1">
      <c r="AA1257" s="4"/>
      <c r="AB1257" s="4"/>
      <c r="AC1257" s="4"/>
      <c r="AD1257" s="4"/>
      <c r="AE1257" s="4"/>
      <c r="AG1257" s="159"/>
      <c r="AN1257" s="4"/>
      <c r="AO1257" s="4"/>
      <c r="AP1257" s="4"/>
      <c r="AQ1257" s="4"/>
      <c r="AR1257" s="4"/>
      <c r="AS1257" s="4"/>
      <c r="AT1257" s="4"/>
      <c r="AU1257" s="4"/>
    </row>
    <row r="1258" spans="27:64" ht="12.95" customHeight="1">
      <c r="AA1258" s="4"/>
      <c r="AB1258" s="4"/>
      <c r="AC1258" s="4"/>
      <c r="AD1258" s="4"/>
      <c r="AE1258" s="4"/>
      <c r="AG1258" s="159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</row>
    <row r="1259" spans="27:64" ht="12.95" customHeight="1">
      <c r="AA1259" s="4"/>
      <c r="AB1259" s="4"/>
      <c r="AC1259" s="4"/>
      <c r="AD1259" s="4"/>
      <c r="AE1259" s="4"/>
      <c r="AG1259" s="159"/>
      <c r="AN1259" s="4"/>
      <c r="AO1259" s="4"/>
      <c r="AP1259" s="4"/>
      <c r="AQ1259" s="4"/>
      <c r="AR1259" s="4"/>
      <c r="AS1259" s="4"/>
      <c r="AT1259" s="4"/>
      <c r="AU1259" s="4"/>
    </row>
    <row r="1260" spans="27:64" ht="12.95" customHeight="1">
      <c r="AA1260" s="4"/>
      <c r="AB1260" s="4"/>
      <c r="AC1260" s="4"/>
      <c r="AD1260" s="4"/>
      <c r="AE1260" s="4"/>
      <c r="AG1260" s="159"/>
      <c r="AN1260" s="4"/>
      <c r="AO1260" s="4"/>
      <c r="AP1260" s="4"/>
      <c r="AQ1260" s="4"/>
      <c r="AR1260" s="4"/>
      <c r="AS1260" s="4"/>
      <c r="AT1260" s="4"/>
      <c r="AU1260" s="4"/>
    </row>
    <row r="1261" spans="27:64" ht="12.95" customHeight="1">
      <c r="AA1261" s="4"/>
      <c r="AB1261" s="4"/>
      <c r="AC1261" s="4"/>
      <c r="AD1261" s="4"/>
      <c r="AE1261" s="4"/>
      <c r="AG1261" s="159"/>
      <c r="AN1261" s="4"/>
      <c r="AO1261" s="4"/>
      <c r="AP1261" s="4"/>
      <c r="AQ1261" s="4"/>
      <c r="AR1261" s="4"/>
      <c r="AS1261" s="4"/>
      <c r="AT1261" s="4"/>
      <c r="AU1261" s="4"/>
    </row>
    <row r="1262" spans="27:64" ht="12.95" customHeight="1">
      <c r="AA1262" s="4"/>
      <c r="AB1262" s="4"/>
      <c r="AC1262" s="4"/>
      <c r="AD1262" s="4"/>
      <c r="AE1262" s="4"/>
      <c r="AG1262" s="159"/>
      <c r="AN1262" s="4"/>
      <c r="AO1262" s="4"/>
      <c r="AP1262" s="4"/>
      <c r="AQ1262" s="4"/>
      <c r="AR1262" s="4"/>
      <c r="AS1262" s="4"/>
      <c r="AT1262" s="4"/>
      <c r="AU1262" s="4"/>
    </row>
    <row r="1263" spans="27:64" ht="12.95" customHeight="1">
      <c r="AA1263" s="4"/>
      <c r="AB1263" s="4"/>
      <c r="AC1263" s="4"/>
      <c r="AD1263" s="4"/>
      <c r="AE1263" s="4"/>
      <c r="AG1263" s="159"/>
      <c r="AN1263" s="4"/>
      <c r="AO1263" s="4"/>
      <c r="AP1263" s="4"/>
      <c r="AQ1263" s="4"/>
      <c r="AR1263" s="4"/>
      <c r="AS1263" s="4"/>
      <c r="AT1263" s="4"/>
      <c r="AU1263" s="4"/>
    </row>
    <row r="1264" spans="27:64" ht="12.95" customHeight="1">
      <c r="AA1264" s="4"/>
      <c r="AB1264" s="4"/>
      <c r="AC1264" s="4"/>
      <c r="AD1264" s="4"/>
      <c r="AE1264" s="4"/>
      <c r="AG1264" s="159"/>
      <c r="AN1264" s="4"/>
      <c r="AO1264" s="4"/>
      <c r="AP1264" s="4"/>
      <c r="AQ1264" s="4"/>
      <c r="AR1264" s="4"/>
      <c r="AS1264" s="4"/>
      <c r="AT1264" s="4"/>
      <c r="AU1264" s="4"/>
    </row>
    <row r="1265" spans="27:47" ht="12.95" customHeight="1">
      <c r="AA1265" s="4"/>
      <c r="AB1265" s="4"/>
      <c r="AC1265" s="4"/>
      <c r="AD1265" s="4"/>
      <c r="AE1265" s="4"/>
      <c r="AG1265" s="159"/>
      <c r="AN1265" s="4"/>
      <c r="AO1265" s="4"/>
      <c r="AP1265" s="4"/>
      <c r="AQ1265" s="4"/>
      <c r="AR1265" s="4"/>
      <c r="AS1265" s="4"/>
      <c r="AT1265" s="4"/>
      <c r="AU1265" s="4"/>
    </row>
    <row r="1266" spans="27:47" ht="12.95" customHeight="1">
      <c r="AA1266" s="4"/>
      <c r="AB1266" s="4"/>
      <c r="AC1266" s="4"/>
      <c r="AD1266" s="4"/>
      <c r="AE1266" s="4"/>
      <c r="AG1266" s="159"/>
      <c r="AN1266" s="4"/>
      <c r="AO1266" s="4"/>
      <c r="AP1266" s="4"/>
      <c r="AQ1266" s="4"/>
      <c r="AR1266" s="4"/>
      <c r="AS1266" s="4"/>
      <c r="AT1266" s="4"/>
      <c r="AU1266" s="4"/>
    </row>
    <row r="1267" spans="27:47" ht="12.95" customHeight="1">
      <c r="AA1267" s="4"/>
      <c r="AB1267" s="4"/>
      <c r="AC1267" s="4"/>
      <c r="AD1267" s="4"/>
      <c r="AE1267" s="4"/>
      <c r="AG1267" s="159"/>
      <c r="AN1267" s="4"/>
      <c r="AO1267" s="4"/>
      <c r="AP1267" s="4"/>
      <c r="AQ1267" s="4"/>
      <c r="AR1267" s="4"/>
      <c r="AS1267" s="4"/>
      <c r="AT1267" s="4"/>
      <c r="AU1267" s="4"/>
    </row>
    <row r="1268" spans="27:47" ht="12.95" customHeight="1">
      <c r="AA1268" s="4"/>
      <c r="AB1268" s="4"/>
      <c r="AC1268" s="4"/>
      <c r="AD1268" s="4"/>
      <c r="AE1268" s="4"/>
      <c r="AG1268" s="159"/>
      <c r="AN1268" s="4"/>
      <c r="AO1268" s="4"/>
      <c r="AP1268" s="4"/>
      <c r="AQ1268" s="4"/>
      <c r="AR1268" s="4"/>
      <c r="AS1268" s="4"/>
      <c r="AT1268" s="4"/>
      <c r="AU1268" s="4"/>
    </row>
    <row r="1269" spans="27:47" ht="12.95" customHeight="1">
      <c r="AA1269" s="4"/>
      <c r="AB1269" s="4"/>
      <c r="AC1269" s="4"/>
      <c r="AD1269" s="4"/>
      <c r="AE1269" s="4"/>
      <c r="AG1269" s="159"/>
      <c r="AN1269" s="4"/>
      <c r="AO1269" s="4"/>
      <c r="AP1269" s="4"/>
      <c r="AQ1269" s="4"/>
      <c r="AR1269" s="4"/>
      <c r="AS1269" s="4"/>
      <c r="AT1269" s="4"/>
      <c r="AU1269" s="4"/>
    </row>
    <row r="1270" spans="27:47" ht="12.95" customHeight="1">
      <c r="AA1270" s="4"/>
      <c r="AB1270" s="4"/>
      <c r="AC1270" s="4"/>
      <c r="AD1270" s="4"/>
      <c r="AE1270" s="4"/>
      <c r="AG1270" s="159"/>
      <c r="AN1270" s="4"/>
      <c r="AO1270" s="4"/>
      <c r="AP1270" s="4"/>
      <c r="AQ1270" s="4"/>
      <c r="AR1270" s="4"/>
      <c r="AS1270" s="4"/>
      <c r="AT1270" s="4"/>
      <c r="AU1270" s="4"/>
    </row>
    <row r="1271" spans="27:47" ht="12.95" customHeight="1">
      <c r="AA1271" s="4"/>
      <c r="AB1271" s="4"/>
      <c r="AC1271" s="4"/>
      <c r="AD1271" s="4"/>
      <c r="AE1271" s="4"/>
      <c r="AG1271" s="159"/>
      <c r="AN1271" s="4"/>
      <c r="AO1271" s="4"/>
      <c r="AP1271" s="4"/>
      <c r="AQ1271" s="4"/>
      <c r="AR1271" s="4"/>
      <c r="AS1271" s="4"/>
      <c r="AT1271" s="4"/>
      <c r="AU1271" s="4"/>
    </row>
    <row r="1272" spans="27:47" ht="12.95" customHeight="1">
      <c r="AA1272" s="4"/>
      <c r="AB1272" s="4"/>
      <c r="AC1272" s="4"/>
      <c r="AD1272" s="4"/>
      <c r="AE1272" s="4"/>
      <c r="AG1272" s="159"/>
      <c r="AN1272" s="4"/>
      <c r="AO1272" s="4"/>
      <c r="AP1272" s="4"/>
      <c r="AQ1272" s="4"/>
      <c r="AR1272" s="4"/>
      <c r="AS1272" s="4"/>
      <c r="AT1272" s="4"/>
      <c r="AU1272" s="4"/>
    </row>
    <row r="1273" spans="27:47" ht="12.95" customHeight="1">
      <c r="AA1273" s="4"/>
      <c r="AB1273" s="4"/>
      <c r="AC1273" s="4"/>
      <c r="AD1273" s="4"/>
      <c r="AE1273" s="4"/>
      <c r="AG1273" s="159"/>
      <c r="AN1273" s="4"/>
      <c r="AO1273" s="4"/>
      <c r="AP1273" s="4"/>
      <c r="AQ1273" s="4"/>
      <c r="AR1273" s="4"/>
      <c r="AS1273" s="4"/>
      <c r="AT1273" s="4"/>
      <c r="AU1273" s="4"/>
    </row>
    <row r="1274" spans="27:47" ht="12.95" customHeight="1">
      <c r="AA1274" s="4"/>
      <c r="AB1274" s="4"/>
      <c r="AC1274" s="4"/>
      <c r="AD1274" s="4"/>
      <c r="AE1274" s="4"/>
      <c r="AG1274" s="159"/>
      <c r="AN1274" s="4"/>
      <c r="AO1274" s="4"/>
      <c r="AP1274" s="4"/>
      <c r="AQ1274" s="4"/>
      <c r="AR1274" s="4"/>
      <c r="AS1274" s="4"/>
      <c r="AT1274" s="4"/>
      <c r="AU1274" s="4"/>
    </row>
    <row r="1275" spans="27:47" ht="12.95" customHeight="1">
      <c r="AA1275" s="4"/>
      <c r="AB1275" s="4"/>
      <c r="AC1275" s="4"/>
      <c r="AD1275" s="4"/>
      <c r="AE1275" s="4"/>
      <c r="AG1275" s="159"/>
      <c r="AN1275" s="4"/>
      <c r="AO1275" s="4"/>
      <c r="AP1275" s="4"/>
      <c r="AQ1275" s="4"/>
      <c r="AR1275" s="4"/>
      <c r="AS1275" s="4"/>
      <c r="AT1275" s="4"/>
      <c r="AU1275" s="4"/>
    </row>
    <row r="1276" spans="27:47" ht="12.95" customHeight="1">
      <c r="AA1276" s="4"/>
      <c r="AB1276" s="4"/>
      <c r="AC1276" s="4"/>
      <c r="AD1276" s="4"/>
      <c r="AE1276" s="4"/>
      <c r="AG1276" s="159"/>
      <c r="AN1276" s="4"/>
      <c r="AO1276" s="4"/>
      <c r="AP1276" s="4"/>
      <c r="AQ1276" s="4"/>
      <c r="AR1276" s="4"/>
      <c r="AS1276" s="4"/>
      <c r="AT1276" s="4"/>
      <c r="AU1276" s="4"/>
    </row>
    <row r="1277" spans="27:47" ht="12.95" customHeight="1">
      <c r="AA1277" s="4"/>
      <c r="AB1277" s="4"/>
      <c r="AC1277" s="4"/>
      <c r="AD1277" s="4"/>
      <c r="AE1277" s="4"/>
      <c r="AG1277" s="159"/>
      <c r="AN1277" s="4"/>
      <c r="AO1277" s="4"/>
      <c r="AP1277" s="4"/>
      <c r="AQ1277" s="4"/>
      <c r="AR1277" s="4"/>
      <c r="AS1277" s="4"/>
      <c r="AT1277" s="4"/>
      <c r="AU1277" s="4"/>
    </row>
    <row r="1278" spans="27:47" ht="12.95" customHeight="1">
      <c r="AA1278" s="4"/>
      <c r="AB1278" s="4"/>
      <c r="AC1278" s="4"/>
      <c r="AD1278" s="4"/>
      <c r="AE1278" s="4"/>
      <c r="AG1278" s="159"/>
      <c r="AN1278" s="4"/>
      <c r="AO1278" s="4"/>
      <c r="AP1278" s="4"/>
      <c r="AQ1278" s="4"/>
      <c r="AR1278" s="4"/>
      <c r="AS1278" s="4"/>
      <c r="AT1278" s="4"/>
      <c r="AU1278" s="4"/>
    </row>
    <row r="1279" spans="27:47" ht="12.95" customHeight="1">
      <c r="AA1279" s="4"/>
      <c r="AB1279" s="4"/>
      <c r="AC1279" s="4"/>
      <c r="AD1279" s="4"/>
      <c r="AE1279" s="4"/>
      <c r="AG1279" s="159"/>
      <c r="AN1279" s="4"/>
      <c r="AO1279" s="4"/>
      <c r="AP1279" s="4"/>
      <c r="AQ1279" s="4"/>
      <c r="AR1279" s="4"/>
      <c r="AS1279" s="4"/>
      <c r="AT1279" s="4"/>
      <c r="AU1279" s="4"/>
    </row>
    <row r="1280" spans="27:47" ht="12.95" customHeight="1">
      <c r="AA1280" s="4"/>
      <c r="AB1280" s="4"/>
      <c r="AC1280" s="4"/>
      <c r="AD1280" s="4"/>
      <c r="AE1280" s="4"/>
      <c r="AG1280" s="159"/>
      <c r="AN1280" s="4"/>
      <c r="AO1280" s="4"/>
      <c r="AP1280" s="4"/>
      <c r="AQ1280" s="4"/>
      <c r="AR1280" s="4"/>
      <c r="AS1280" s="4"/>
      <c r="AT1280" s="4"/>
      <c r="AU1280" s="4"/>
    </row>
    <row r="1281" spans="27:64" ht="12.95" customHeight="1">
      <c r="AA1281" s="4"/>
      <c r="AB1281" s="4"/>
      <c r="AC1281" s="4"/>
      <c r="AD1281" s="4"/>
      <c r="AE1281" s="4"/>
      <c r="AG1281" s="159"/>
      <c r="AN1281" s="4"/>
      <c r="AO1281" s="4"/>
      <c r="AP1281" s="4"/>
      <c r="AQ1281" s="4"/>
      <c r="AR1281" s="4"/>
      <c r="AS1281" s="4"/>
      <c r="AT1281" s="4"/>
      <c r="AU1281" s="4"/>
    </row>
    <row r="1282" spans="27:64" ht="12.95" customHeight="1">
      <c r="AA1282" s="4"/>
      <c r="AB1282" s="4"/>
      <c r="AC1282" s="4"/>
      <c r="AD1282" s="4"/>
      <c r="AE1282" s="4"/>
      <c r="AG1282" s="159"/>
      <c r="AN1282" s="4"/>
      <c r="AO1282" s="4"/>
      <c r="AP1282" s="4"/>
      <c r="AQ1282" s="4"/>
      <c r="AR1282" s="4"/>
      <c r="AS1282" s="4"/>
      <c r="AT1282" s="4"/>
      <c r="AU1282" s="4"/>
    </row>
    <row r="1283" spans="27:64" ht="12.95" customHeight="1">
      <c r="AA1283" s="4"/>
      <c r="AB1283" s="4"/>
      <c r="AC1283" s="4"/>
      <c r="AD1283" s="4"/>
      <c r="AE1283" s="4"/>
      <c r="AG1283" s="159"/>
      <c r="AN1283" s="4"/>
      <c r="AO1283" s="4"/>
      <c r="AP1283" s="4"/>
      <c r="AQ1283" s="4"/>
      <c r="AR1283" s="4"/>
      <c r="AS1283" s="4"/>
      <c r="AT1283" s="4"/>
      <c r="AU1283" s="4"/>
    </row>
    <row r="1284" spans="27:64" ht="12.95" customHeight="1">
      <c r="AA1284" s="4"/>
      <c r="AB1284" s="4"/>
      <c r="AC1284" s="4"/>
      <c r="AD1284" s="4"/>
      <c r="AE1284" s="4"/>
      <c r="AG1284" s="159"/>
      <c r="AN1284" s="4"/>
      <c r="AO1284" s="4"/>
      <c r="AP1284" s="4"/>
      <c r="AQ1284" s="4"/>
      <c r="AR1284" s="4"/>
      <c r="AS1284" s="4"/>
      <c r="AT1284" s="4"/>
      <c r="AU1284" s="4"/>
    </row>
    <row r="1285" spans="27:64" ht="12.95" customHeight="1">
      <c r="AA1285" s="4"/>
      <c r="AB1285" s="4"/>
      <c r="AC1285" s="4"/>
      <c r="AD1285" s="4"/>
      <c r="AE1285" s="4"/>
      <c r="AG1285" s="159"/>
      <c r="AN1285" s="4"/>
      <c r="AO1285" s="4"/>
      <c r="AP1285" s="4"/>
      <c r="AQ1285" s="4"/>
      <c r="AR1285" s="4"/>
      <c r="AS1285" s="4"/>
      <c r="AT1285" s="4"/>
      <c r="AU1285" s="4"/>
    </row>
    <row r="1286" spans="27:64" ht="12.95" customHeight="1">
      <c r="AA1286" s="4"/>
      <c r="AB1286" s="4"/>
      <c r="AC1286" s="4"/>
      <c r="AD1286" s="4"/>
      <c r="AE1286" s="4"/>
      <c r="AG1286" s="159"/>
      <c r="AN1286" s="4"/>
      <c r="AO1286" s="4"/>
      <c r="AP1286" s="4"/>
      <c r="AQ1286" s="4"/>
      <c r="AR1286" s="4"/>
      <c r="AS1286" s="4"/>
      <c r="AT1286" s="4"/>
      <c r="AU1286" s="4"/>
    </row>
    <row r="1287" spans="27:64" ht="12.95" customHeight="1">
      <c r="AA1287" s="4"/>
      <c r="AB1287" s="4"/>
      <c r="AC1287" s="4"/>
      <c r="AD1287" s="4"/>
      <c r="AE1287" s="4"/>
      <c r="AG1287" s="159"/>
      <c r="AN1287" s="4"/>
      <c r="AO1287" s="4"/>
      <c r="AP1287" s="4"/>
      <c r="AQ1287" s="4"/>
      <c r="AR1287" s="4"/>
      <c r="AS1287" s="4"/>
      <c r="AT1287" s="4"/>
      <c r="AU1287" s="4"/>
    </row>
    <row r="1288" spans="27:64" ht="12.95" customHeight="1">
      <c r="AA1288" s="4"/>
      <c r="AB1288" s="4"/>
      <c r="AC1288" s="4"/>
      <c r="AD1288" s="4"/>
      <c r="AE1288" s="4"/>
      <c r="AG1288" s="159"/>
      <c r="AN1288" s="4"/>
      <c r="AO1288" s="4"/>
      <c r="AP1288" s="4"/>
      <c r="AQ1288" s="4"/>
      <c r="AR1288" s="4"/>
      <c r="AS1288" s="4"/>
      <c r="AT1288" s="4"/>
      <c r="AU1288" s="4"/>
    </row>
    <row r="1289" spans="27:64" ht="12.95" customHeight="1">
      <c r="AA1289" s="4"/>
      <c r="AB1289" s="4"/>
      <c r="AC1289" s="4"/>
      <c r="AD1289" s="4"/>
      <c r="AE1289" s="4"/>
      <c r="AG1289" s="159"/>
      <c r="AN1289" s="4"/>
      <c r="AO1289" s="4"/>
      <c r="AP1289" s="4"/>
      <c r="AQ1289" s="4"/>
      <c r="AR1289" s="4"/>
      <c r="AS1289" s="4"/>
      <c r="AT1289" s="4"/>
      <c r="AU1289" s="4"/>
    </row>
    <row r="1290" spans="27:64" ht="12.95" customHeight="1">
      <c r="AA1290" s="4"/>
      <c r="AB1290" s="4"/>
      <c r="AC1290" s="4"/>
      <c r="AD1290" s="4"/>
      <c r="AE1290" s="4"/>
      <c r="AG1290" s="159"/>
      <c r="AN1290" s="4"/>
      <c r="AO1290" s="4"/>
      <c r="AP1290" s="4"/>
      <c r="AQ1290" s="4"/>
      <c r="AR1290" s="4"/>
      <c r="AS1290" s="4"/>
      <c r="AT1290" s="4"/>
      <c r="AU1290" s="4"/>
    </row>
    <row r="1291" spans="27:64" ht="12.95" customHeight="1">
      <c r="AA1291" s="4"/>
      <c r="AB1291" s="4"/>
      <c r="AC1291" s="4"/>
      <c r="AD1291" s="4"/>
      <c r="AE1291" s="4"/>
      <c r="AG1291" s="159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</row>
    <row r="1292" spans="27:64" ht="12.95" customHeight="1">
      <c r="AA1292" s="4"/>
      <c r="AB1292" s="4"/>
      <c r="AC1292" s="4"/>
      <c r="AD1292" s="4"/>
      <c r="AE1292" s="4"/>
      <c r="AG1292" s="159"/>
      <c r="AN1292" s="4"/>
      <c r="AO1292" s="4"/>
      <c r="AP1292" s="4"/>
      <c r="AQ1292" s="4"/>
      <c r="AR1292" s="4"/>
      <c r="AS1292" s="4"/>
      <c r="AT1292" s="4"/>
      <c r="AU1292" s="4"/>
    </row>
    <row r="1293" spans="27:64" ht="12.95" customHeight="1">
      <c r="AA1293" s="4"/>
      <c r="AB1293" s="4"/>
      <c r="AC1293" s="4"/>
      <c r="AD1293" s="4"/>
      <c r="AE1293" s="4"/>
      <c r="AG1293" s="159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</row>
    <row r="1294" spans="27:64" ht="12.95" customHeight="1">
      <c r="AA1294" s="4"/>
      <c r="AB1294" s="4"/>
      <c r="AC1294" s="4"/>
      <c r="AD1294" s="4"/>
      <c r="AE1294" s="4"/>
      <c r="AG1294" s="159"/>
      <c r="AN1294" s="4"/>
      <c r="AO1294" s="4"/>
      <c r="AP1294" s="4"/>
      <c r="AQ1294" s="4"/>
      <c r="AR1294" s="4"/>
      <c r="AS1294" s="4"/>
      <c r="AT1294" s="4"/>
      <c r="AU1294" s="4"/>
    </row>
    <row r="1295" spans="27:64" ht="12.95" customHeight="1">
      <c r="AA1295" s="4"/>
      <c r="AB1295" s="4"/>
      <c r="AC1295" s="4"/>
      <c r="AD1295" s="4"/>
      <c r="AE1295" s="4"/>
      <c r="AG1295" s="159"/>
      <c r="AN1295" s="4"/>
      <c r="AO1295" s="4"/>
      <c r="AP1295" s="4"/>
      <c r="AQ1295" s="4"/>
      <c r="AR1295" s="4"/>
      <c r="AS1295" s="4"/>
      <c r="AT1295" s="4"/>
      <c r="AU1295" s="4"/>
      <c r="AV1295" s="4"/>
    </row>
    <row r="1296" spans="27:64" ht="12.95" customHeight="1">
      <c r="AA1296" s="4"/>
      <c r="AB1296" s="4"/>
      <c r="AC1296" s="4"/>
      <c r="AD1296" s="4"/>
      <c r="AE1296" s="4"/>
      <c r="AG1296" s="159"/>
      <c r="AN1296" s="4"/>
      <c r="AO1296" s="4"/>
      <c r="AP1296" s="4"/>
      <c r="AQ1296" s="4"/>
      <c r="AR1296" s="4"/>
      <c r="AS1296" s="4"/>
      <c r="AT1296" s="4"/>
      <c r="AU1296" s="4"/>
    </row>
    <row r="1297" spans="27:64" ht="12.95" customHeight="1">
      <c r="AA1297" s="4"/>
      <c r="AB1297" s="4"/>
      <c r="AC1297" s="4"/>
      <c r="AD1297" s="4"/>
      <c r="AE1297" s="4"/>
      <c r="AG1297" s="159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</row>
    <row r="1298" spans="27:64" ht="12.95" customHeight="1">
      <c r="AA1298" s="4"/>
      <c r="AB1298" s="4"/>
      <c r="AC1298" s="4"/>
      <c r="AD1298" s="4"/>
      <c r="AE1298" s="4"/>
      <c r="AG1298" s="159"/>
      <c r="AN1298" s="4"/>
      <c r="AO1298" s="4"/>
      <c r="AP1298" s="4"/>
      <c r="AQ1298" s="4"/>
      <c r="AR1298" s="4"/>
      <c r="AS1298" s="4"/>
      <c r="AT1298" s="4"/>
      <c r="AU1298" s="4"/>
    </row>
    <row r="1299" spans="27:64" ht="12.95" customHeight="1">
      <c r="AA1299" s="4"/>
      <c r="AB1299" s="4"/>
      <c r="AC1299" s="4"/>
      <c r="AD1299" s="4"/>
      <c r="AE1299" s="4"/>
      <c r="AG1299" s="159"/>
      <c r="AN1299" s="4"/>
      <c r="AO1299" s="4"/>
      <c r="AP1299" s="4"/>
      <c r="AQ1299" s="4"/>
      <c r="AR1299" s="4"/>
      <c r="AS1299" s="4"/>
      <c r="AT1299" s="4"/>
      <c r="AU1299" s="4"/>
    </row>
    <row r="1300" spans="27:64" ht="12.95" customHeight="1">
      <c r="AA1300" s="4"/>
      <c r="AB1300" s="4"/>
      <c r="AC1300" s="4"/>
      <c r="AD1300" s="4"/>
      <c r="AE1300" s="4"/>
      <c r="AG1300" s="159"/>
      <c r="AN1300" s="4"/>
      <c r="AO1300" s="4"/>
      <c r="AP1300" s="4"/>
      <c r="AQ1300" s="4"/>
      <c r="AR1300" s="4"/>
      <c r="AS1300" s="4"/>
      <c r="AT1300" s="4"/>
      <c r="AU1300" s="4"/>
    </row>
    <row r="1301" spans="27:64" ht="12.95" customHeight="1">
      <c r="AA1301" s="4"/>
      <c r="AB1301" s="4"/>
      <c r="AC1301" s="4"/>
      <c r="AD1301" s="4"/>
      <c r="AE1301" s="4"/>
      <c r="AG1301" s="159"/>
      <c r="AN1301" s="4"/>
      <c r="AO1301" s="4"/>
      <c r="AP1301" s="4"/>
      <c r="AQ1301" s="4"/>
      <c r="AR1301" s="4"/>
      <c r="AS1301" s="4"/>
      <c r="AT1301" s="4"/>
      <c r="AU1301" s="4"/>
      <c r="AV1301" s="4"/>
    </row>
    <row r="1302" spans="27:64" ht="12.95" customHeight="1">
      <c r="AA1302" s="4"/>
      <c r="AB1302" s="4"/>
      <c r="AC1302" s="4"/>
      <c r="AD1302" s="4"/>
      <c r="AE1302" s="4"/>
      <c r="AG1302" s="159"/>
      <c r="AN1302" s="4"/>
      <c r="AO1302" s="4"/>
      <c r="AP1302" s="4"/>
      <c r="AQ1302" s="4"/>
      <c r="AR1302" s="4"/>
      <c r="AS1302" s="4"/>
      <c r="AT1302" s="4"/>
      <c r="AU1302" s="4"/>
    </row>
    <row r="1303" spans="27:64" ht="12.95" customHeight="1">
      <c r="AA1303" s="4"/>
      <c r="AB1303" s="4"/>
      <c r="AC1303" s="4"/>
      <c r="AD1303" s="4"/>
      <c r="AE1303" s="4"/>
      <c r="AG1303" s="159"/>
      <c r="AN1303" s="4"/>
      <c r="AO1303" s="4"/>
      <c r="AP1303" s="4"/>
      <c r="AQ1303" s="4"/>
      <c r="AR1303" s="4"/>
      <c r="AS1303" s="4"/>
      <c r="AT1303" s="4"/>
      <c r="AU1303" s="4"/>
    </row>
    <row r="1304" spans="27:64" ht="12.95" customHeight="1">
      <c r="AA1304" s="4"/>
      <c r="AB1304" s="4"/>
      <c r="AC1304" s="4"/>
      <c r="AD1304" s="4"/>
      <c r="AE1304" s="4"/>
      <c r="AG1304" s="159"/>
      <c r="AN1304" s="4"/>
      <c r="AO1304" s="4"/>
      <c r="AP1304" s="4"/>
      <c r="AQ1304" s="4"/>
      <c r="AR1304" s="4"/>
      <c r="AS1304" s="4"/>
      <c r="AT1304" s="4"/>
      <c r="AU1304" s="4"/>
    </row>
    <row r="1305" spans="27:64" ht="12.95" customHeight="1">
      <c r="AA1305" s="4"/>
      <c r="AB1305" s="4"/>
      <c r="AC1305" s="4"/>
      <c r="AD1305" s="4"/>
      <c r="AE1305" s="4"/>
      <c r="AG1305" s="159"/>
      <c r="AN1305" s="4"/>
      <c r="AO1305" s="4"/>
      <c r="AP1305" s="4"/>
      <c r="AQ1305" s="4"/>
      <c r="AR1305" s="4"/>
      <c r="AS1305" s="4"/>
      <c r="AT1305" s="4"/>
      <c r="AU1305" s="4"/>
    </row>
    <row r="1306" spans="27:64" ht="12.95" customHeight="1">
      <c r="AA1306" s="4"/>
      <c r="AB1306" s="4"/>
      <c r="AC1306" s="4"/>
      <c r="AD1306" s="4"/>
      <c r="AE1306" s="4"/>
      <c r="AG1306" s="159"/>
      <c r="AN1306" s="4"/>
      <c r="AO1306" s="4"/>
      <c r="AP1306" s="4"/>
      <c r="AQ1306" s="4"/>
      <c r="AR1306" s="4"/>
      <c r="AS1306" s="4"/>
      <c r="AT1306" s="4"/>
      <c r="AU1306" s="4"/>
    </row>
    <row r="1307" spans="27:64" ht="12.95" customHeight="1">
      <c r="AA1307" s="4"/>
      <c r="AB1307" s="4"/>
      <c r="AC1307" s="4"/>
      <c r="AD1307" s="4"/>
      <c r="AE1307" s="4"/>
      <c r="AG1307" s="159"/>
      <c r="AN1307" s="4"/>
      <c r="AO1307" s="4"/>
      <c r="AP1307" s="4"/>
      <c r="AQ1307" s="4"/>
      <c r="AR1307" s="4"/>
      <c r="AS1307" s="4"/>
      <c r="AT1307" s="4"/>
      <c r="AU1307" s="4"/>
    </row>
    <row r="1308" spans="27:64" ht="12.95" customHeight="1">
      <c r="AA1308" s="4"/>
      <c r="AB1308" s="4"/>
      <c r="AC1308" s="4"/>
      <c r="AD1308" s="4"/>
      <c r="AE1308" s="4"/>
      <c r="AG1308" s="159"/>
      <c r="AN1308" s="4"/>
      <c r="AO1308" s="4"/>
      <c r="AP1308" s="4"/>
      <c r="AQ1308" s="4"/>
      <c r="AR1308" s="4"/>
      <c r="AS1308" s="4"/>
      <c r="AT1308" s="4"/>
      <c r="AU1308" s="4"/>
    </row>
    <row r="1309" spans="27:64" ht="12.95" customHeight="1">
      <c r="AA1309" s="4"/>
      <c r="AB1309" s="4"/>
      <c r="AC1309" s="4"/>
      <c r="AD1309" s="4"/>
      <c r="AE1309" s="4"/>
      <c r="AG1309" s="159"/>
      <c r="AN1309" s="4"/>
      <c r="AO1309" s="4"/>
      <c r="AP1309" s="4"/>
      <c r="AQ1309" s="4"/>
      <c r="AR1309" s="4"/>
      <c r="AS1309" s="4"/>
      <c r="AT1309" s="4"/>
      <c r="AU1309" s="4"/>
    </row>
    <row r="1310" spans="27:64" ht="12.95" customHeight="1">
      <c r="AA1310" s="4"/>
      <c r="AB1310" s="4"/>
      <c r="AC1310" s="4"/>
      <c r="AD1310" s="4"/>
      <c r="AE1310" s="4"/>
      <c r="AG1310" s="159"/>
      <c r="AN1310" s="4"/>
      <c r="AO1310" s="4"/>
      <c r="AP1310" s="4"/>
      <c r="AQ1310" s="4"/>
      <c r="AR1310" s="4"/>
      <c r="AS1310" s="4"/>
      <c r="AT1310" s="4"/>
      <c r="AU1310" s="4"/>
    </row>
    <row r="1311" spans="27:64" ht="12.95" customHeight="1">
      <c r="AA1311" s="4"/>
      <c r="AB1311" s="4"/>
      <c r="AC1311" s="4"/>
      <c r="AD1311" s="4"/>
      <c r="AE1311" s="4"/>
      <c r="AG1311" s="159"/>
      <c r="AN1311" s="4"/>
      <c r="AO1311" s="4"/>
      <c r="AP1311" s="4"/>
      <c r="AQ1311" s="4"/>
      <c r="AR1311" s="4"/>
      <c r="AS1311" s="4"/>
      <c r="AT1311" s="4"/>
      <c r="AU1311" s="4"/>
    </row>
    <row r="1312" spans="27:64" ht="12.95" customHeight="1">
      <c r="AA1312" s="4"/>
      <c r="AB1312" s="4"/>
      <c r="AC1312" s="4"/>
      <c r="AD1312" s="4"/>
      <c r="AE1312" s="4"/>
      <c r="AG1312" s="159"/>
      <c r="AN1312" s="4"/>
      <c r="AO1312" s="4"/>
      <c r="AP1312" s="4"/>
      <c r="AQ1312" s="4"/>
      <c r="AR1312" s="4"/>
      <c r="AS1312" s="4"/>
      <c r="AT1312" s="4"/>
      <c r="AU1312" s="4"/>
    </row>
    <row r="1313" spans="27:64" ht="12.95" customHeight="1">
      <c r="AA1313" s="4"/>
      <c r="AB1313" s="4"/>
      <c r="AC1313" s="4"/>
      <c r="AD1313" s="4"/>
      <c r="AE1313" s="4"/>
      <c r="AG1313" s="159"/>
      <c r="AN1313" s="4"/>
      <c r="AO1313" s="4"/>
      <c r="AP1313" s="4"/>
      <c r="AQ1313" s="4"/>
      <c r="AR1313" s="4"/>
      <c r="AS1313" s="4"/>
      <c r="AT1313" s="4"/>
      <c r="AU1313" s="4"/>
    </row>
    <row r="1314" spans="27:64" ht="12.95" customHeight="1">
      <c r="AA1314" s="4"/>
      <c r="AB1314" s="4"/>
      <c r="AC1314" s="4"/>
      <c r="AD1314" s="4"/>
      <c r="AE1314" s="4"/>
      <c r="AG1314" s="159"/>
      <c r="AN1314" s="4"/>
      <c r="AO1314" s="4"/>
      <c r="AP1314" s="4"/>
      <c r="AQ1314" s="4"/>
      <c r="AR1314" s="4"/>
      <c r="AS1314" s="4"/>
      <c r="AT1314" s="4"/>
      <c r="AU1314" s="4"/>
    </row>
    <row r="1315" spans="27:64" ht="12.95" customHeight="1">
      <c r="AA1315" s="4"/>
      <c r="AB1315" s="4"/>
      <c r="AC1315" s="4"/>
      <c r="AD1315" s="4"/>
      <c r="AE1315" s="4"/>
      <c r="AG1315" s="159"/>
      <c r="AN1315" s="4"/>
      <c r="AO1315" s="4"/>
      <c r="AP1315" s="4"/>
      <c r="AQ1315" s="4"/>
      <c r="AR1315" s="4"/>
      <c r="AS1315" s="4"/>
      <c r="AT1315" s="4"/>
      <c r="AU1315" s="4"/>
    </row>
    <row r="1316" spans="27:64" ht="12.95" customHeight="1">
      <c r="AA1316" s="4"/>
      <c r="AB1316" s="4"/>
      <c r="AC1316" s="4"/>
      <c r="AD1316" s="4"/>
      <c r="AE1316" s="4"/>
      <c r="AG1316" s="159"/>
      <c r="AN1316" s="4"/>
      <c r="AO1316" s="4"/>
      <c r="AP1316" s="4"/>
      <c r="AQ1316" s="4"/>
      <c r="AR1316" s="4"/>
      <c r="AS1316" s="4"/>
      <c r="AT1316" s="4"/>
      <c r="AU1316" s="4"/>
    </row>
    <row r="1317" spans="27:64" ht="12.95" customHeight="1">
      <c r="AA1317" s="4"/>
      <c r="AB1317" s="4"/>
      <c r="AC1317" s="4"/>
      <c r="AD1317" s="4"/>
      <c r="AE1317" s="4"/>
      <c r="AG1317" s="159"/>
      <c r="AN1317" s="4"/>
      <c r="AO1317" s="4"/>
      <c r="AP1317" s="4"/>
      <c r="AQ1317" s="4"/>
      <c r="AR1317" s="4"/>
      <c r="AS1317" s="4"/>
      <c r="AT1317" s="4"/>
      <c r="AU1317" s="4"/>
    </row>
    <row r="1318" spans="27:64" ht="12.95" customHeight="1">
      <c r="AA1318" s="4"/>
      <c r="AB1318" s="4"/>
      <c r="AC1318" s="4"/>
      <c r="AD1318" s="4"/>
      <c r="AE1318" s="4"/>
      <c r="AG1318" s="159"/>
      <c r="AN1318" s="4"/>
      <c r="AO1318" s="4"/>
      <c r="AP1318" s="4"/>
      <c r="AQ1318" s="4"/>
      <c r="AR1318" s="4"/>
      <c r="AS1318" s="4"/>
      <c r="AT1318" s="4"/>
      <c r="AU1318" s="4"/>
    </row>
    <row r="1319" spans="27:64" ht="12.95" customHeight="1">
      <c r="AA1319" s="4"/>
      <c r="AB1319" s="4"/>
      <c r="AC1319" s="4"/>
      <c r="AD1319" s="4"/>
      <c r="AE1319" s="4"/>
      <c r="AG1319" s="159"/>
      <c r="AN1319" s="4"/>
      <c r="AO1319" s="4"/>
      <c r="AP1319" s="4"/>
      <c r="AQ1319" s="4"/>
      <c r="AR1319" s="4"/>
      <c r="AS1319" s="4"/>
      <c r="AT1319" s="4"/>
      <c r="AU1319" s="4"/>
    </row>
    <row r="1320" spans="27:64" ht="12.95" customHeight="1">
      <c r="AA1320" s="4"/>
      <c r="AB1320" s="4"/>
      <c r="AC1320" s="4"/>
      <c r="AD1320" s="4"/>
      <c r="AE1320" s="4"/>
      <c r="AG1320" s="159"/>
      <c r="AN1320" s="4"/>
      <c r="AO1320" s="4"/>
      <c r="AP1320" s="4"/>
      <c r="AQ1320" s="4"/>
      <c r="AR1320" s="4"/>
      <c r="AS1320" s="4"/>
      <c r="AT1320" s="4"/>
      <c r="AU1320" s="4"/>
    </row>
    <row r="1321" spans="27:64" ht="12.95" customHeight="1">
      <c r="AA1321" s="4"/>
      <c r="AB1321" s="4"/>
      <c r="AC1321" s="4"/>
      <c r="AD1321" s="4"/>
      <c r="AE1321" s="4"/>
      <c r="AG1321" s="159"/>
      <c r="AN1321" s="4"/>
      <c r="AO1321" s="4"/>
      <c r="AP1321" s="4"/>
      <c r="AQ1321" s="4"/>
      <c r="AR1321" s="4"/>
      <c r="AS1321" s="4"/>
      <c r="AT1321" s="4"/>
      <c r="AU1321" s="4"/>
    </row>
    <row r="1322" spans="27:64" ht="12.95" customHeight="1">
      <c r="AA1322" s="4"/>
      <c r="AB1322" s="4"/>
      <c r="AC1322" s="4"/>
      <c r="AD1322" s="4"/>
      <c r="AE1322" s="4"/>
      <c r="AG1322" s="159"/>
      <c r="AN1322" s="4"/>
      <c r="AO1322" s="4"/>
      <c r="AP1322" s="4"/>
      <c r="AQ1322" s="4"/>
      <c r="AR1322" s="4"/>
      <c r="AS1322" s="4"/>
      <c r="AT1322" s="4"/>
      <c r="AU1322" s="4"/>
    </row>
    <row r="1323" spans="27:64" ht="12.95" customHeight="1">
      <c r="AA1323" s="4"/>
      <c r="AB1323" s="4"/>
      <c r="AC1323" s="4"/>
      <c r="AD1323" s="4"/>
      <c r="AE1323" s="4"/>
      <c r="AG1323" s="159"/>
      <c r="AN1323" s="4"/>
      <c r="AO1323" s="4"/>
      <c r="AP1323" s="4"/>
      <c r="AQ1323" s="4"/>
      <c r="AR1323" s="4"/>
      <c r="AS1323" s="4"/>
      <c r="AT1323" s="4"/>
      <c r="AU1323" s="4"/>
    </row>
    <row r="1324" spans="27:64" ht="12.95" customHeight="1">
      <c r="AA1324" s="4"/>
      <c r="AB1324" s="4"/>
      <c r="AC1324" s="4"/>
      <c r="AD1324" s="4"/>
      <c r="AE1324" s="4"/>
      <c r="AG1324" s="159"/>
      <c r="AN1324" s="4"/>
      <c r="AO1324" s="4"/>
      <c r="AP1324" s="4"/>
      <c r="AQ1324" s="4"/>
      <c r="AR1324" s="4"/>
      <c r="AS1324" s="4"/>
      <c r="AT1324" s="4"/>
      <c r="AU1324" s="4"/>
    </row>
    <row r="1325" spans="27:64" ht="12.95" customHeight="1">
      <c r="AA1325" s="4"/>
      <c r="AB1325" s="4"/>
      <c r="AC1325" s="4"/>
      <c r="AD1325" s="4"/>
      <c r="AE1325" s="4"/>
      <c r="AG1325" s="159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</row>
    <row r="1326" spans="27:64" ht="12.95" customHeight="1">
      <c r="AA1326" s="4"/>
      <c r="AB1326" s="4"/>
      <c r="AC1326" s="4"/>
      <c r="AD1326" s="4"/>
      <c r="AE1326" s="4"/>
      <c r="AG1326" s="159"/>
      <c r="AN1326" s="4"/>
      <c r="AO1326" s="4"/>
      <c r="AP1326" s="4"/>
      <c r="AQ1326" s="4"/>
      <c r="AR1326" s="4"/>
      <c r="AS1326" s="4"/>
      <c r="AT1326" s="4"/>
      <c r="AU1326" s="4"/>
    </row>
    <row r="1327" spans="27:64" ht="12.95" customHeight="1">
      <c r="AA1327" s="4"/>
      <c r="AB1327" s="4"/>
      <c r="AC1327" s="4"/>
      <c r="AD1327" s="4"/>
      <c r="AE1327" s="4"/>
      <c r="AG1327" s="159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</row>
    <row r="1328" spans="27:64" ht="12.95" customHeight="1">
      <c r="AA1328" s="4"/>
      <c r="AB1328" s="4"/>
      <c r="AC1328" s="4"/>
      <c r="AD1328" s="4"/>
      <c r="AE1328" s="4"/>
      <c r="AG1328" s="159"/>
      <c r="AN1328" s="4"/>
      <c r="AO1328" s="4"/>
      <c r="AP1328" s="4"/>
      <c r="AQ1328" s="4"/>
      <c r="AR1328" s="4"/>
      <c r="AS1328" s="4"/>
      <c r="AT1328" s="4"/>
      <c r="AU1328" s="4"/>
    </row>
    <row r="1329" spans="27:64" ht="12.95" customHeight="1">
      <c r="AA1329" s="4"/>
      <c r="AB1329" s="4"/>
      <c r="AC1329" s="4"/>
      <c r="AD1329" s="4"/>
      <c r="AE1329" s="4"/>
      <c r="AG1329" s="159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</row>
    <row r="1330" spans="27:64" ht="12.95" customHeight="1">
      <c r="AA1330" s="4"/>
      <c r="AB1330" s="4"/>
      <c r="AC1330" s="4"/>
      <c r="AD1330" s="4"/>
      <c r="AE1330" s="4"/>
      <c r="AG1330" s="159"/>
      <c r="AN1330" s="4"/>
      <c r="AO1330" s="4"/>
      <c r="AP1330" s="4"/>
      <c r="AQ1330" s="4"/>
      <c r="AR1330" s="4"/>
      <c r="AS1330" s="4"/>
      <c r="AT1330" s="4"/>
      <c r="AU1330" s="4"/>
    </row>
    <row r="1331" spans="27:64" ht="12.95" customHeight="1">
      <c r="AA1331" s="4"/>
      <c r="AB1331" s="4"/>
      <c r="AC1331" s="4"/>
      <c r="AD1331" s="4"/>
      <c r="AE1331" s="4"/>
      <c r="AG1331" s="159"/>
      <c r="AN1331" s="4"/>
      <c r="AO1331" s="4"/>
      <c r="AP1331" s="4"/>
      <c r="AQ1331" s="4"/>
      <c r="AR1331" s="4"/>
      <c r="AS1331" s="4"/>
      <c r="AT1331" s="4"/>
      <c r="AU1331" s="4"/>
    </row>
    <row r="1332" spans="27:64" ht="12.95" customHeight="1">
      <c r="AA1332" s="4"/>
      <c r="AB1332" s="4"/>
      <c r="AC1332" s="4"/>
      <c r="AD1332" s="4"/>
      <c r="AE1332" s="4"/>
      <c r="AG1332" s="159"/>
      <c r="AN1332" s="4"/>
      <c r="AO1332" s="4"/>
      <c r="AP1332" s="4"/>
      <c r="AQ1332" s="4"/>
      <c r="AR1332" s="4"/>
      <c r="AS1332" s="4"/>
      <c r="AT1332" s="4"/>
      <c r="AU1332" s="4"/>
    </row>
    <row r="1333" spans="27:64" ht="12.95" customHeight="1">
      <c r="AA1333" s="4"/>
      <c r="AB1333" s="4"/>
      <c r="AC1333" s="4"/>
      <c r="AD1333" s="4"/>
      <c r="AE1333" s="4"/>
      <c r="AG1333" s="159"/>
      <c r="AN1333" s="4"/>
      <c r="AO1333" s="4"/>
      <c r="AP1333" s="4"/>
      <c r="AQ1333" s="4"/>
      <c r="AR1333" s="4"/>
      <c r="AS1333" s="4"/>
      <c r="AT1333" s="4"/>
      <c r="AU1333" s="4"/>
    </row>
    <row r="1334" spans="27:64" ht="12.95" customHeight="1">
      <c r="AA1334" s="4"/>
      <c r="AB1334" s="4"/>
      <c r="AC1334" s="4"/>
      <c r="AD1334" s="4"/>
      <c r="AE1334" s="4"/>
      <c r="AG1334" s="159"/>
      <c r="AN1334" s="4"/>
      <c r="AO1334" s="4"/>
      <c r="AP1334" s="4"/>
      <c r="AQ1334" s="4"/>
      <c r="AR1334" s="4"/>
      <c r="AS1334" s="4"/>
      <c r="AT1334" s="4"/>
      <c r="AU1334" s="4"/>
    </row>
    <row r="1335" spans="27:64" ht="12.95" customHeight="1">
      <c r="AA1335" s="4"/>
      <c r="AB1335" s="4"/>
      <c r="AC1335" s="4"/>
      <c r="AD1335" s="4"/>
      <c r="AE1335" s="4"/>
      <c r="AG1335" s="159"/>
      <c r="AN1335" s="4"/>
      <c r="AO1335" s="4"/>
      <c r="AP1335" s="4"/>
      <c r="AQ1335" s="4"/>
      <c r="AR1335" s="4"/>
      <c r="AS1335" s="4"/>
      <c r="AT1335" s="4"/>
      <c r="AU1335" s="4"/>
    </row>
    <row r="1336" spans="27:64" ht="12.95" customHeight="1">
      <c r="AA1336" s="4"/>
      <c r="AB1336" s="4"/>
      <c r="AC1336" s="4"/>
      <c r="AD1336" s="4"/>
      <c r="AE1336" s="4"/>
      <c r="AG1336" s="159"/>
      <c r="AN1336" s="4"/>
      <c r="AO1336" s="4"/>
      <c r="AP1336" s="4"/>
      <c r="AQ1336" s="4"/>
      <c r="AR1336" s="4"/>
      <c r="AS1336" s="4"/>
      <c r="AT1336" s="4"/>
      <c r="AU1336" s="4"/>
    </row>
    <row r="1337" spans="27:64" ht="12.95" customHeight="1">
      <c r="AA1337" s="4"/>
      <c r="AB1337" s="4"/>
      <c r="AC1337" s="4"/>
      <c r="AD1337" s="4"/>
      <c r="AE1337" s="4"/>
      <c r="AG1337" s="159"/>
      <c r="AN1337" s="4"/>
      <c r="AO1337" s="4"/>
      <c r="AP1337" s="4"/>
      <c r="AQ1337" s="4"/>
      <c r="AR1337" s="4"/>
      <c r="AS1337" s="4"/>
      <c r="AT1337" s="4"/>
      <c r="AU1337" s="4"/>
    </row>
    <row r="1338" spans="27:64" ht="12.95" customHeight="1">
      <c r="AA1338" s="4"/>
      <c r="AB1338" s="4"/>
      <c r="AC1338" s="4"/>
      <c r="AD1338" s="4"/>
      <c r="AE1338" s="4"/>
      <c r="AG1338" s="159"/>
      <c r="AN1338" s="4"/>
      <c r="AO1338" s="4"/>
      <c r="AP1338" s="4"/>
      <c r="AQ1338" s="4"/>
      <c r="AR1338" s="4"/>
      <c r="AS1338" s="4"/>
      <c r="AT1338" s="4"/>
      <c r="AU1338" s="4"/>
      <c r="AV1338" s="4"/>
    </row>
    <row r="1339" spans="27:64" ht="12.95" customHeight="1">
      <c r="AA1339" s="4"/>
      <c r="AB1339" s="4"/>
      <c r="AC1339" s="4"/>
      <c r="AD1339" s="4"/>
      <c r="AE1339" s="4"/>
      <c r="AG1339" s="159"/>
      <c r="AN1339" s="4"/>
      <c r="AO1339" s="4"/>
      <c r="AP1339" s="4"/>
      <c r="AQ1339" s="4"/>
      <c r="AR1339" s="4"/>
      <c r="AS1339" s="4"/>
      <c r="AT1339" s="4"/>
      <c r="AU1339" s="4"/>
    </row>
    <row r="1340" spans="27:64" ht="12.95" customHeight="1">
      <c r="AA1340" s="4"/>
      <c r="AB1340" s="4"/>
      <c r="AC1340" s="4"/>
      <c r="AD1340" s="4"/>
      <c r="AE1340" s="4"/>
      <c r="AG1340" s="159"/>
      <c r="AN1340" s="4"/>
      <c r="AO1340" s="4"/>
      <c r="AP1340" s="4"/>
      <c r="AQ1340" s="4"/>
      <c r="AR1340" s="4"/>
      <c r="AS1340" s="4"/>
      <c r="AT1340" s="4"/>
      <c r="AU1340" s="4"/>
      <c r="AV1340" s="4"/>
    </row>
    <row r="1341" spans="27:64" ht="12.95" customHeight="1">
      <c r="AA1341" s="4"/>
      <c r="AB1341" s="4"/>
      <c r="AC1341" s="4"/>
      <c r="AD1341" s="4"/>
      <c r="AE1341" s="4"/>
      <c r="AG1341" s="159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</row>
    <row r="1342" spans="27:64" ht="12.95" customHeight="1">
      <c r="AA1342" s="4"/>
      <c r="AB1342" s="4"/>
      <c r="AC1342" s="4"/>
      <c r="AD1342" s="4"/>
      <c r="AE1342" s="4"/>
      <c r="AG1342" s="159"/>
      <c r="AN1342" s="4"/>
      <c r="AO1342" s="4"/>
      <c r="AP1342" s="4"/>
      <c r="AQ1342" s="4"/>
      <c r="AR1342" s="4"/>
      <c r="AS1342" s="4"/>
      <c r="AT1342" s="4"/>
      <c r="AU1342" s="4"/>
    </row>
    <row r="1343" spans="27:64" ht="12.95" customHeight="1">
      <c r="AA1343" s="4"/>
      <c r="AB1343" s="4"/>
      <c r="AC1343" s="4"/>
      <c r="AD1343" s="4"/>
      <c r="AE1343" s="4"/>
      <c r="AG1343" s="159"/>
      <c r="AN1343" s="4"/>
      <c r="AO1343" s="4"/>
      <c r="AP1343" s="4"/>
      <c r="AQ1343" s="4"/>
      <c r="AR1343" s="4"/>
      <c r="AS1343" s="4"/>
      <c r="AT1343" s="4"/>
      <c r="AU1343" s="4"/>
    </row>
    <row r="1344" spans="27:64" ht="12.95" customHeight="1">
      <c r="AA1344" s="4"/>
      <c r="AB1344" s="4"/>
      <c r="AC1344" s="4"/>
      <c r="AD1344" s="4"/>
      <c r="AE1344" s="4"/>
      <c r="AG1344" s="159"/>
      <c r="AN1344" s="4"/>
      <c r="AO1344" s="4"/>
      <c r="AP1344" s="4"/>
      <c r="AQ1344" s="4"/>
      <c r="AR1344" s="4"/>
      <c r="AS1344" s="4"/>
      <c r="AT1344" s="4"/>
      <c r="AU1344" s="4"/>
    </row>
    <row r="1345" spans="27:64" ht="12.95" customHeight="1">
      <c r="AA1345" s="4"/>
      <c r="AB1345" s="4"/>
      <c r="AC1345" s="4"/>
      <c r="AD1345" s="4"/>
      <c r="AE1345" s="4"/>
      <c r="AG1345" s="159"/>
      <c r="AN1345" s="4"/>
      <c r="AO1345" s="4"/>
      <c r="AP1345" s="4"/>
      <c r="AQ1345" s="4"/>
      <c r="AR1345" s="4"/>
      <c r="AS1345" s="4"/>
      <c r="AT1345" s="4"/>
      <c r="AU1345" s="4"/>
    </row>
    <row r="1346" spans="27:64" ht="12.95" customHeight="1">
      <c r="AA1346" s="4"/>
      <c r="AB1346" s="4"/>
      <c r="AC1346" s="4"/>
      <c r="AD1346" s="4"/>
      <c r="AE1346" s="4"/>
      <c r="AG1346" s="159"/>
      <c r="AN1346" s="4"/>
      <c r="AO1346" s="4"/>
      <c r="AP1346" s="4"/>
      <c r="AQ1346" s="4"/>
      <c r="AR1346" s="4"/>
      <c r="AS1346" s="4"/>
      <c r="AT1346" s="4"/>
      <c r="AU1346" s="4"/>
    </row>
    <row r="1347" spans="27:64" ht="12.95" customHeight="1">
      <c r="AA1347" s="4"/>
      <c r="AB1347" s="4"/>
      <c r="AC1347" s="4"/>
      <c r="AD1347" s="4"/>
      <c r="AE1347" s="4"/>
      <c r="AG1347" s="159"/>
      <c r="AN1347" s="4"/>
      <c r="AO1347" s="4"/>
      <c r="AP1347" s="4"/>
      <c r="AQ1347" s="4"/>
      <c r="AR1347" s="4"/>
      <c r="AS1347" s="4"/>
      <c r="AT1347" s="4"/>
      <c r="AU1347" s="4"/>
    </row>
    <row r="1348" spans="27:64" ht="12.95" customHeight="1">
      <c r="AA1348" s="4"/>
      <c r="AB1348" s="4"/>
      <c r="AC1348" s="4"/>
      <c r="AD1348" s="4"/>
      <c r="AE1348" s="4"/>
      <c r="AG1348" s="159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</row>
    <row r="1349" spans="27:64" ht="12.95" customHeight="1">
      <c r="AA1349" s="4"/>
      <c r="AB1349" s="4"/>
      <c r="AC1349" s="4"/>
      <c r="AD1349" s="4"/>
      <c r="AE1349" s="4"/>
      <c r="AG1349" s="159"/>
      <c r="AN1349" s="4"/>
      <c r="AO1349" s="4"/>
      <c r="AP1349" s="4"/>
      <c r="AQ1349" s="4"/>
      <c r="AR1349" s="4"/>
      <c r="AS1349" s="4"/>
      <c r="AT1349" s="4"/>
      <c r="AU1349" s="4"/>
      <c r="AV1349" s="4"/>
      <c r="AX1349" s="4"/>
    </row>
    <row r="1350" spans="27:64" ht="12.95" customHeight="1">
      <c r="AA1350" s="4"/>
      <c r="AB1350" s="4"/>
      <c r="AC1350" s="4"/>
      <c r="AD1350" s="4"/>
      <c r="AE1350" s="4"/>
      <c r="AG1350" s="159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</row>
    <row r="1351" spans="27:64" ht="12.95" customHeight="1">
      <c r="AA1351" s="4"/>
      <c r="AB1351" s="4"/>
      <c r="AC1351" s="4"/>
      <c r="AD1351" s="4"/>
      <c r="AE1351" s="4"/>
      <c r="AG1351" s="159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</row>
    <row r="1352" spans="27:64" ht="12.95" customHeight="1">
      <c r="AA1352" s="4"/>
      <c r="AB1352" s="4"/>
      <c r="AC1352" s="4"/>
      <c r="AD1352" s="4"/>
      <c r="AE1352" s="4"/>
      <c r="AG1352" s="159"/>
      <c r="AN1352" s="4"/>
      <c r="AO1352" s="4"/>
      <c r="AP1352" s="4"/>
      <c r="AQ1352" s="4"/>
      <c r="AR1352" s="4"/>
      <c r="AS1352" s="4"/>
      <c r="AT1352" s="4"/>
      <c r="AU1352" s="4"/>
    </row>
    <row r="1353" spans="27:64" ht="12.95" customHeight="1">
      <c r="AA1353" s="4"/>
      <c r="AB1353" s="4"/>
      <c r="AC1353" s="4"/>
      <c r="AD1353" s="4"/>
      <c r="AE1353" s="4"/>
      <c r="AG1353" s="159"/>
      <c r="AN1353" s="4"/>
      <c r="AO1353" s="4"/>
      <c r="AP1353" s="4"/>
      <c r="AQ1353" s="4"/>
      <c r="AR1353" s="4"/>
      <c r="AS1353" s="4"/>
      <c r="AT1353" s="4"/>
      <c r="AU1353" s="4"/>
    </row>
    <row r="1354" spans="27:64" ht="12.95" customHeight="1">
      <c r="AA1354" s="4"/>
      <c r="AB1354" s="4"/>
      <c r="AC1354" s="4"/>
      <c r="AD1354" s="4"/>
      <c r="AE1354" s="4"/>
      <c r="AG1354" s="159"/>
      <c r="AN1354" s="4"/>
      <c r="AO1354" s="4"/>
      <c r="AP1354" s="4"/>
      <c r="AQ1354" s="4"/>
      <c r="AR1354" s="4"/>
      <c r="AS1354" s="4"/>
      <c r="AT1354" s="4"/>
      <c r="AU1354" s="4"/>
    </row>
    <row r="1355" spans="27:64" ht="12.95" customHeight="1">
      <c r="AA1355" s="4"/>
      <c r="AB1355" s="4"/>
      <c r="AC1355" s="4"/>
      <c r="AD1355" s="4"/>
      <c r="AE1355" s="4"/>
      <c r="AG1355" s="159"/>
      <c r="AN1355" s="4"/>
      <c r="AO1355" s="4"/>
      <c r="AP1355" s="4"/>
      <c r="AQ1355" s="4"/>
      <c r="AR1355" s="4"/>
      <c r="AS1355" s="4"/>
      <c r="AT1355" s="4"/>
      <c r="AU1355" s="4"/>
    </row>
    <row r="1356" spans="27:64" ht="12.95" customHeight="1">
      <c r="AA1356" s="4"/>
      <c r="AB1356" s="4"/>
      <c r="AC1356" s="4"/>
      <c r="AD1356" s="4"/>
      <c r="AE1356" s="4"/>
      <c r="AG1356" s="159"/>
      <c r="AN1356" s="4"/>
      <c r="AO1356" s="4"/>
      <c r="AP1356" s="4"/>
      <c r="AQ1356" s="4"/>
      <c r="AR1356" s="4"/>
      <c r="AS1356" s="4"/>
      <c r="AT1356" s="4"/>
      <c r="AU1356" s="4"/>
    </row>
    <row r="1357" spans="27:64" ht="12.95" customHeight="1">
      <c r="AA1357" s="4"/>
      <c r="AB1357" s="4"/>
      <c r="AC1357" s="4"/>
      <c r="AD1357" s="4"/>
      <c r="AE1357" s="4"/>
      <c r="AG1357" s="159"/>
      <c r="AN1357" s="4"/>
      <c r="AO1357" s="4"/>
      <c r="AP1357" s="4"/>
      <c r="AQ1357" s="4"/>
      <c r="AR1357" s="4"/>
      <c r="AS1357" s="4"/>
      <c r="AT1357" s="4"/>
      <c r="AU1357" s="4"/>
    </row>
    <row r="1358" spans="27:64" ht="12.95" customHeight="1">
      <c r="AA1358" s="4"/>
      <c r="AB1358" s="4"/>
      <c r="AC1358" s="4"/>
      <c r="AD1358" s="4"/>
      <c r="AE1358" s="4"/>
      <c r="AG1358" s="159"/>
      <c r="AN1358" s="4"/>
      <c r="AO1358" s="4"/>
      <c r="AP1358" s="4"/>
      <c r="AQ1358" s="4"/>
      <c r="AR1358" s="4"/>
      <c r="AS1358" s="4"/>
      <c r="AT1358" s="4"/>
      <c r="AU1358" s="4"/>
    </row>
    <row r="1359" spans="27:64" ht="12.95" customHeight="1">
      <c r="AA1359" s="4"/>
      <c r="AB1359" s="4"/>
      <c r="AC1359" s="4"/>
      <c r="AD1359" s="4"/>
      <c r="AE1359" s="4"/>
      <c r="AG1359" s="159"/>
      <c r="AN1359" s="4"/>
      <c r="AO1359" s="4"/>
      <c r="AP1359" s="4"/>
      <c r="AQ1359" s="4"/>
      <c r="AR1359" s="4"/>
      <c r="AS1359" s="4"/>
      <c r="AT1359" s="4"/>
      <c r="AU1359" s="4"/>
    </row>
    <row r="1360" spans="27:64" ht="12.95" customHeight="1">
      <c r="AA1360" s="4"/>
      <c r="AB1360" s="4"/>
      <c r="AC1360" s="4"/>
      <c r="AD1360" s="4"/>
      <c r="AE1360" s="4"/>
      <c r="AG1360" s="159"/>
      <c r="AN1360" s="4"/>
      <c r="AO1360" s="4"/>
      <c r="AP1360" s="4"/>
      <c r="AQ1360" s="4"/>
      <c r="AR1360" s="4"/>
      <c r="AS1360" s="4"/>
      <c r="AT1360" s="4"/>
      <c r="AU1360" s="4"/>
    </row>
    <row r="1361" spans="27:64" ht="12.95" customHeight="1">
      <c r="AA1361" s="4"/>
      <c r="AB1361" s="4"/>
      <c r="AC1361" s="4"/>
      <c r="AD1361" s="4"/>
      <c r="AE1361" s="4"/>
      <c r="AG1361" s="159"/>
      <c r="AN1361" s="4"/>
      <c r="AO1361" s="4"/>
      <c r="AP1361" s="4"/>
      <c r="AQ1361" s="4"/>
      <c r="AR1361" s="4"/>
      <c r="AS1361" s="4"/>
      <c r="AT1361" s="4"/>
      <c r="AU1361" s="4"/>
    </row>
    <row r="1362" spans="27:64" ht="12.95" customHeight="1">
      <c r="AA1362" s="4"/>
      <c r="AB1362" s="4"/>
      <c r="AC1362" s="4"/>
      <c r="AD1362" s="4"/>
      <c r="AE1362" s="4"/>
      <c r="AG1362" s="159"/>
      <c r="AN1362" s="4"/>
      <c r="AO1362" s="4"/>
      <c r="AP1362" s="4"/>
      <c r="AQ1362" s="4"/>
      <c r="AR1362" s="4"/>
      <c r="AS1362" s="4"/>
      <c r="AT1362" s="4"/>
      <c r="AU1362" s="4"/>
    </row>
    <row r="1363" spans="27:64" ht="12.95" customHeight="1">
      <c r="AA1363" s="4"/>
      <c r="AB1363" s="4"/>
      <c r="AC1363" s="4"/>
      <c r="AD1363" s="4"/>
      <c r="AE1363" s="4"/>
      <c r="AG1363" s="159"/>
      <c r="AN1363" s="4"/>
      <c r="AO1363" s="4"/>
      <c r="AP1363" s="4"/>
      <c r="AQ1363" s="4"/>
      <c r="AR1363" s="4"/>
      <c r="AS1363" s="4"/>
      <c r="AT1363" s="4"/>
      <c r="AU1363" s="4"/>
    </row>
    <row r="1364" spans="27:64" ht="12.95" customHeight="1">
      <c r="AA1364" s="4"/>
      <c r="AB1364" s="4"/>
      <c r="AC1364" s="4"/>
      <c r="AD1364" s="4"/>
      <c r="AE1364" s="4"/>
      <c r="AG1364" s="159"/>
      <c r="AN1364" s="4"/>
      <c r="AO1364" s="4"/>
      <c r="AP1364" s="4"/>
      <c r="AQ1364" s="4"/>
      <c r="AR1364" s="4"/>
      <c r="AS1364" s="4"/>
      <c r="AT1364" s="4"/>
      <c r="AU1364" s="4"/>
    </row>
    <row r="1365" spans="27:64" ht="12.95" customHeight="1">
      <c r="AA1365" s="4"/>
      <c r="AB1365" s="4"/>
      <c r="AC1365" s="4"/>
      <c r="AD1365" s="4"/>
      <c r="AE1365" s="4"/>
      <c r="AG1365" s="159"/>
      <c r="AN1365" s="4"/>
      <c r="AO1365" s="4"/>
      <c r="AP1365" s="4"/>
      <c r="AQ1365" s="4"/>
      <c r="AR1365" s="4"/>
      <c r="AS1365" s="4"/>
      <c r="AT1365" s="4"/>
      <c r="AU1365" s="4"/>
    </row>
    <row r="1366" spans="27:64" ht="12.95" customHeight="1">
      <c r="AA1366" s="4"/>
      <c r="AB1366" s="4"/>
      <c r="AC1366" s="4"/>
      <c r="AD1366" s="4"/>
      <c r="AE1366" s="4"/>
      <c r="AG1366" s="159"/>
      <c r="AN1366" s="4"/>
      <c r="AO1366" s="4"/>
      <c r="AP1366" s="4"/>
      <c r="AQ1366" s="4"/>
      <c r="AR1366" s="4"/>
      <c r="AS1366" s="4"/>
      <c r="AT1366" s="4"/>
      <c r="AU1366" s="4"/>
    </row>
    <row r="1367" spans="27:64" ht="12.95" customHeight="1">
      <c r="AA1367" s="4"/>
      <c r="AB1367" s="4"/>
      <c r="AC1367" s="4"/>
      <c r="AD1367" s="4"/>
      <c r="AE1367" s="4"/>
      <c r="AG1367" s="159"/>
      <c r="AN1367" s="4"/>
      <c r="AO1367" s="4"/>
      <c r="AP1367" s="4"/>
      <c r="AQ1367" s="4"/>
      <c r="AR1367" s="4"/>
      <c r="AS1367" s="4"/>
      <c r="AT1367" s="4"/>
      <c r="AU1367" s="4"/>
    </row>
    <row r="1368" spans="27:64" ht="12.95" customHeight="1">
      <c r="AA1368" s="4"/>
      <c r="AB1368" s="4"/>
      <c r="AC1368" s="4"/>
      <c r="AD1368" s="4"/>
      <c r="AE1368" s="4"/>
      <c r="AG1368" s="159"/>
      <c r="AN1368" s="4"/>
      <c r="AO1368" s="4"/>
      <c r="AP1368" s="4"/>
      <c r="AQ1368" s="4"/>
      <c r="AR1368" s="4"/>
      <c r="AS1368" s="4"/>
      <c r="AT1368" s="4"/>
      <c r="AU1368" s="4"/>
    </row>
    <row r="1369" spans="27:64" ht="12.95" customHeight="1">
      <c r="AA1369" s="4"/>
      <c r="AB1369" s="4"/>
      <c r="AC1369" s="4"/>
      <c r="AD1369" s="4"/>
      <c r="AE1369" s="4"/>
      <c r="AG1369" s="159"/>
      <c r="AN1369" s="4"/>
      <c r="AO1369" s="4"/>
      <c r="AP1369" s="4"/>
      <c r="AQ1369" s="4"/>
      <c r="AR1369" s="4"/>
      <c r="AS1369" s="4"/>
      <c r="AT1369" s="4"/>
      <c r="AU1369" s="4"/>
      <c r="AV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</row>
    <row r="1370" spans="27:64" ht="12.95" customHeight="1">
      <c r="AA1370" s="4"/>
      <c r="AB1370" s="4"/>
      <c r="AC1370" s="4"/>
      <c r="AD1370" s="4"/>
      <c r="AE1370" s="4"/>
      <c r="AG1370" s="159"/>
      <c r="AN1370" s="4"/>
      <c r="AO1370" s="4"/>
      <c r="AP1370" s="4"/>
      <c r="AQ1370" s="4"/>
      <c r="AR1370" s="4"/>
      <c r="AS1370" s="4"/>
      <c r="AT1370" s="4"/>
      <c r="AU1370" s="4"/>
    </row>
    <row r="1371" spans="27:64" ht="12.95" customHeight="1">
      <c r="AA1371" s="4"/>
      <c r="AB1371" s="4"/>
      <c r="AC1371" s="4"/>
      <c r="AD1371" s="4"/>
      <c r="AE1371" s="4"/>
      <c r="AG1371" s="159"/>
      <c r="AN1371" s="4"/>
      <c r="AO1371" s="4"/>
      <c r="AP1371" s="4"/>
      <c r="AQ1371" s="4"/>
      <c r="AR1371" s="4"/>
      <c r="AS1371" s="4"/>
      <c r="AT1371" s="4"/>
      <c r="AU1371" s="4"/>
    </row>
    <row r="1372" spans="27:64" ht="12.95" customHeight="1">
      <c r="AA1372" s="4"/>
      <c r="AB1372" s="4"/>
      <c r="AC1372" s="4"/>
      <c r="AD1372" s="4"/>
      <c r="AE1372" s="4"/>
      <c r="AG1372" s="159"/>
      <c r="AN1372" s="4"/>
      <c r="AO1372" s="4"/>
      <c r="AP1372" s="4"/>
      <c r="AQ1372" s="4"/>
      <c r="AR1372" s="4"/>
      <c r="AS1372" s="4"/>
      <c r="AT1372" s="4"/>
      <c r="AU1372" s="4"/>
    </row>
    <row r="1373" spans="27:64" ht="12.95" customHeight="1">
      <c r="AA1373" s="4"/>
      <c r="AB1373" s="4"/>
      <c r="AC1373" s="4"/>
      <c r="AD1373" s="4"/>
      <c r="AE1373" s="4"/>
      <c r="AG1373" s="159"/>
      <c r="AN1373" s="4"/>
      <c r="AO1373" s="4"/>
      <c r="AP1373" s="4"/>
      <c r="AQ1373" s="4"/>
      <c r="AR1373" s="4"/>
      <c r="AS1373" s="4"/>
      <c r="AT1373" s="4"/>
      <c r="AU1373" s="4"/>
      <c r="AV1373" s="4"/>
      <c r="AX1373" s="4"/>
    </row>
    <row r="1374" spans="27:64" ht="12.95" customHeight="1">
      <c r="AA1374" s="4"/>
      <c r="AB1374" s="4"/>
      <c r="AC1374" s="4"/>
      <c r="AD1374" s="4"/>
      <c r="AE1374" s="4"/>
      <c r="AG1374" s="159"/>
      <c r="AN1374" s="4"/>
      <c r="AO1374" s="4"/>
      <c r="AP1374" s="4"/>
      <c r="AQ1374" s="4"/>
      <c r="AR1374" s="4"/>
      <c r="AS1374" s="4"/>
      <c r="AT1374" s="4"/>
      <c r="AU1374" s="4"/>
    </row>
    <row r="1375" spans="27:64" ht="12.95" customHeight="1">
      <c r="AA1375" s="4"/>
      <c r="AB1375" s="4"/>
      <c r="AC1375" s="4"/>
      <c r="AD1375" s="4"/>
      <c r="AE1375" s="4"/>
      <c r="AG1375" s="159"/>
      <c r="AN1375" s="4"/>
      <c r="AO1375" s="4"/>
      <c r="AP1375" s="4"/>
      <c r="AQ1375" s="4"/>
      <c r="AR1375" s="4"/>
      <c r="AS1375" s="4"/>
      <c r="AT1375" s="4"/>
      <c r="AU1375" s="4"/>
      <c r="AV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</row>
    <row r="1376" spans="27:64" ht="12.95" customHeight="1">
      <c r="AA1376" s="4"/>
      <c r="AB1376" s="4"/>
      <c r="AC1376" s="4"/>
      <c r="AD1376" s="4"/>
      <c r="AE1376" s="4"/>
      <c r="AG1376" s="159"/>
      <c r="AN1376" s="4"/>
      <c r="AO1376" s="4"/>
      <c r="AP1376" s="4"/>
      <c r="AQ1376" s="4"/>
      <c r="AR1376" s="4"/>
      <c r="AS1376" s="4"/>
      <c r="AT1376" s="4"/>
      <c r="AU1376" s="4"/>
    </row>
    <row r="1377" spans="27:64" ht="12.95" customHeight="1">
      <c r="AA1377" s="4"/>
      <c r="AB1377" s="4"/>
      <c r="AC1377" s="4"/>
      <c r="AD1377" s="4"/>
      <c r="AE1377" s="4"/>
      <c r="AG1377" s="159"/>
      <c r="AN1377" s="4"/>
      <c r="AO1377" s="4"/>
      <c r="AP1377" s="4"/>
      <c r="AQ1377" s="4"/>
      <c r="AR1377" s="4"/>
      <c r="AS1377" s="4"/>
      <c r="AT1377" s="4"/>
      <c r="AU1377" s="4"/>
    </row>
    <row r="1378" spans="27:64" ht="12.95" customHeight="1">
      <c r="AA1378" s="4"/>
      <c r="AB1378" s="4"/>
      <c r="AC1378" s="4"/>
      <c r="AD1378" s="4"/>
      <c r="AE1378" s="4"/>
      <c r="AG1378" s="159"/>
      <c r="AN1378" s="4"/>
      <c r="AO1378" s="4"/>
      <c r="AP1378" s="4"/>
      <c r="AQ1378" s="4"/>
      <c r="AR1378" s="4"/>
      <c r="AS1378" s="4"/>
      <c r="AT1378" s="4"/>
      <c r="AU1378" s="4"/>
      <c r="AV1378" s="4"/>
    </row>
    <row r="1379" spans="27:64" ht="12.95" customHeight="1">
      <c r="AA1379" s="4"/>
      <c r="AB1379" s="4"/>
      <c r="AC1379" s="4"/>
      <c r="AD1379" s="4"/>
      <c r="AE1379" s="4"/>
      <c r="AG1379" s="159"/>
      <c r="AN1379" s="4"/>
      <c r="AO1379" s="4"/>
      <c r="AP1379" s="4"/>
      <c r="AQ1379" s="4"/>
      <c r="AR1379" s="4"/>
      <c r="AS1379" s="4"/>
      <c r="AT1379" s="4"/>
      <c r="AU1379" s="4"/>
      <c r="AV1379" s="4"/>
    </row>
    <row r="1380" spans="27:64" ht="12.95" customHeight="1">
      <c r="AA1380" s="4"/>
      <c r="AB1380" s="4"/>
      <c r="AC1380" s="4"/>
      <c r="AD1380" s="4"/>
      <c r="AE1380" s="4"/>
      <c r="AG1380" s="159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</row>
    <row r="1381" spans="27:64" ht="12.95" customHeight="1">
      <c r="AA1381" s="4"/>
      <c r="AB1381" s="4"/>
      <c r="AC1381" s="4"/>
      <c r="AD1381" s="4"/>
      <c r="AE1381" s="4"/>
      <c r="AG1381" s="159"/>
      <c r="AN1381" s="4"/>
      <c r="AO1381" s="4"/>
      <c r="AP1381" s="4"/>
      <c r="AQ1381" s="4"/>
      <c r="AR1381" s="4"/>
      <c r="AS1381" s="4"/>
      <c r="AT1381" s="4"/>
      <c r="AU1381" s="4"/>
    </row>
    <row r="1382" spans="27:64" ht="12.95" customHeight="1">
      <c r="AA1382" s="4"/>
      <c r="AB1382" s="4"/>
      <c r="AC1382" s="4"/>
      <c r="AD1382" s="4"/>
      <c r="AE1382" s="4"/>
      <c r="AG1382" s="159"/>
      <c r="AN1382" s="4"/>
      <c r="AO1382" s="4"/>
      <c r="AP1382" s="4"/>
      <c r="AQ1382" s="4"/>
      <c r="AR1382" s="4"/>
      <c r="AS1382" s="4"/>
      <c r="AT1382" s="4"/>
      <c r="AU1382" s="4"/>
    </row>
    <row r="1383" spans="27:64" ht="12.95" customHeight="1">
      <c r="AA1383" s="4"/>
      <c r="AB1383" s="4"/>
      <c r="AC1383" s="4"/>
      <c r="AD1383" s="4"/>
      <c r="AE1383" s="4"/>
      <c r="AG1383" s="159"/>
      <c r="AN1383" s="4"/>
      <c r="AO1383" s="4"/>
      <c r="AP1383" s="4"/>
      <c r="AQ1383" s="4"/>
      <c r="AR1383" s="4"/>
      <c r="AS1383" s="4"/>
      <c r="AT1383" s="4"/>
      <c r="AU1383" s="4"/>
      <c r="AV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</row>
    <row r="1384" spans="27:64" ht="12.95" customHeight="1">
      <c r="AA1384" s="4"/>
      <c r="AB1384" s="4"/>
      <c r="AC1384" s="4"/>
      <c r="AD1384" s="4"/>
      <c r="AE1384" s="4"/>
      <c r="AG1384" s="159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</row>
    <row r="1385" spans="27:64" ht="12.95" customHeight="1">
      <c r="AA1385" s="4"/>
      <c r="AB1385" s="4"/>
      <c r="AC1385" s="4"/>
      <c r="AD1385" s="4"/>
      <c r="AE1385" s="4"/>
      <c r="AG1385" s="159"/>
      <c r="AN1385" s="4"/>
      <c r="AO1385" s="4"/>
      <c r="AP1385" s="4"/>
      <c r="AQ1385" s="4"/>
      <c r="AR1385" s="4"/>
      <c r="AS1385" s="4"/>
      <c r="AT1385" s="4"/>
      <c r="AU1385" s="4"/>
    </row>
    <row r="1386" spans="27:64" ht="12.95" customHeight="1">
      <c r="AA1386" s="4"/>
      <c r="AB1386" s="4"/>
      <c r="AC1386" s="4"/>
      <c r="AD1386" s="4"/>
      <c r="AE1386" s="4"/>
      <c r="AG1386" s="159"/>
      <c r="AN1386" s="4"/>
      <c r="AO1386" s="4"/>
      <c r="AP1386" s="4"/>
      <c r="AQ1386" s="4"/>
      <c r="AR1386" s="4"/>
      <c r="AS1386" s="4"/>
      <c r="AT1386" s="4"/>
      <c r="AU1386" s="4"/>
    </row>
    <row r="1387" spans="27:64" ht="12.95" customHeight="1">
      <c r="AA1387" s="4"/>
      <c r="AB1387" s="4"/>
      <c r="AC1387" s="4"/>
      <c r="AD1387" s="4"/>
      <c r="AE1387" s="4"/>
      <c r="AG1387" s="159"/>
      <c r="AN1387" s="4"/>
      <c r="AO1387" s="4"/>
      <c r="AP1387" s="4"/>
      <c r="AQ1387" s="4"/>
      <c r="AR1387" s="4"/>
      <c r="AS1387" s="4"/>
      <c r="AT1387" s="4"/>
      <c r="AU1387" s="4"/>
    </row>
    <row r="1388" spans="27:64" ht="12.95" customHeight="1">
      <c r="AA1388" s="4"/>
      <c r="AB1388" s="4"/>
      <c r="AC1388" s="4"/>
      <c r="AD1388" s="4"/>
      <c r="AE1388" s="4"/>
      <c r="AG1388" s="159"/>
      <c r="AN1388" s="4"/>
      <c r="AO1388" s="4"/>
      <c r="AP1388" s="4"/>
      <c r="AQ1388" s="4"/>
      <c r="AR1388" s="4"/>
      <c r="AS1388" s="4"/>
      <c r="AT1388" s="4"/>
      <c r="AU1388" s="4"/>
    </row>
    <row r="1389" spans="27:64" ht="12.95" customHeight="1">
      <c r="AA1389" s="4"/>
      <c r="AB1389" s="4"/>
      <c r="AC1389" s="4"/>
      <c r="AD1389" s="4"/>
      <c r="AE1389" s="4"/>
      <c r="AG1389" s="159"/>
      <c r="AN1389" s="4"/>
      <c r="AO1389" s="4"/>
      <c r="AP1389" s="4"/>
      <c r="AQ1389" s="4"/>
      <c r="AR1389" s="4"/>
      <c r="AS1389" s="4"/>
      <c r="AT1389" s="4"/>
      <c r="AU1389" s="4"/>
      <c r="AV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</row>
    <row r="1390" spans="27:64" ht="12.95" customHeight="1">
      <c r="AA1390" s="4"/>
      <c r="AB1390" s="4"/>
      <c r="AC1390" s="4"/>
      <c r="AD1390" s="4"/>
      <c r="AE1390" s="4"/>
      <c r="AG1390" s="159"/>
      <c r="AN1390" s="4"/>
      <c r="AO1390" s="4"/>
      <c r="AP1390" s="4"/>
      <c r="AQ1390" s="4"/>
      <c r="AR1390" s="4"/>
      <c r="AS1390" s="4"/>
      <c r="AT1390" s="4"/>
      <c r="AU1390" s="4"/>
      <c r="AV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</row>
    <row r="1391" spans="27:64" ht="12.95" customHeight="1">
      <c r="AA1391" s="4"/>
      <c r="AB1391" s="4"/>
      <c r="AC1391" s="4"/>
      <c r="AD1391" s="4"/>
      <c r="AE1391" s="4"/>
      <c r="AG1391" s="159"/>
      <c r="AN1391" s="4"/>
      <c r="AO1391" s="4"/>
      <c r="AP1391" s="4"/>
      <c r="AQ1391" s="4"/>
      <c r="AR1391" s="4"/>
      <c r="AS1391" s="4"/>
      <c r="AT1391" s="4"/>
      <c r="AU1391" s="4"/>
    </row>
    <row r="1392" spans="27:64" ht="12.95" customHeight="1">
      <c r="AA1392" s="4"/>
      <c r="AB1392" s="4"/>
      <c r="AC1392" s="4"/>
      <c r="AD1392" s="4"/>
      <c r="AE1392" s="4"/>
      <c r="AG1392" s="159"/>
      <c r="AN1392" s="4"/>
      <c r="AO1392" s="4"/>
      <c r="AP1392" s="4"/>
      <c r="AQ1392" s="4"/>
      <c r="AR1392" s="4"/>
      <c r="AS1392" s="4"/>
      <c r="AT1392" s="4"/>
      <c r="AU1392" s="4"/>
    </row>
    <row r="1393" spans="27:64" ht="12.95" customHeight="1">
      <c r="AA1393" s="4"/>
      <c r="AB1393" s="4"/>
      <c r="AC1393" s="4"/>
      <c r="AD1393" s="4"/>
      <c r="AE1393" s="4"/>
      <c r="AG1393" s="159"/>
      <c r="AN1393" s="4"/>
      <c r="AO1393" s="4"/>
      <c r="AP1393" s="4"/>
      <c r="AQ1393" s="4"/>
      <c r="AR1393" s="4"/>
      <c r="AS1393" s="4"/>
      <c r="AT1393" s="4"/>
      <c r="AU1393" s="4"/>
    </row>
    <row r="1394" spans="27:64" ht="12.95" customHeight="1">
      <c r="AA1394" s="4"/>
      <c r="AB1394" s="4"/>
      <c r="AC1394" s="4"/>
      <c r="AD1394" s="4"/>
      <c r="AE1394" s="4"/>
      <c r="AG1394" s="159"/>
      <c r="AN1394" s="4"/>
      <c r="AO1394" s="4"/>
      <c r="AP1394" s="4"/>
      <c r="AQ1394" s="4"/>
      <c r="AR1394" s="4"/>
      <c r="AS1394" s="4"/>
      <c r="AT1394" s="4"/>
      <c r="AU1394" s="4"/>
    </row>
    <row r="1395" spans="27:64" ht="12.95" customHeight="1">
      <c r="AA1395" s="4"/>
      <c r="AB1395" s="4"/>
      <c r="AC1395" s="4"/>
      <c r="AD1395" s="4"/>
      <c r="AE1395" s="4"/>
      <c r="AG1395" s="159"/>
      <c r="AN1395" s="4"/>
      <c r="AO1395" s="4"/>
      <c r="AP1395" s="4"/>
      <c r="AQ1395" s="4"/>
      <c r="AR1395" s="4"/>
      <c r="AS1395" s="4"/>
      <c r="AT1395" s="4"/>
      <c r="AU1395" s="4"/>
    </row>
    <row r="1396" spans="27:64" ht="12.95" customHeight="1">
      <c r="AA1396" s="4"/>
      <c r="AB1396" s="4"/>
      <c r="AC1396" s="4"/>
      <c r="AD1396" s="4"/>
      <c r="AE1396" s="4"/>
      <c r="AG1396" s="159"/>
      <c r="AN1396" s="4"/>
      <c r="AO1396" s="4"/>
      <c r="AP1396" s="4"/>
      <c r="AQ1396" s="4"/>
      <c r="AR1396" s="4"/>
      <c r="AS1396" s="4"/>
      <c r="AT1396" s="4"/>
      <c r="AU1396" s="4"/>
    </row>
    <row r="1397" spans="27:64" ht="12.95" customHeight="1">
      <c r="AA1397" s="4"/>
      <c r="AB1397" s="4"/>
      <c r="AC1397" s="4"/>
      <c r="AD1397" s="4"/>
      <c r="AE1397" s="4"/>
      <c r="AG1397" s="159"/>
      <c r="AN1397" s="4"/>
      <c r="AO1397" s="4"/>
      <c r="AP1397" s="4"/>
      <c r="AQ1397" s="4"/>
      <c r="AR1397" s="4"/>
      <c r="AS1397" s="4"/>
      <c r="AT1397" s="4"/>
      <c r="AU1397" s="4"/>
    </row>
    <row r="1398" spans="27:64" ht="12.95" customHeight="1">
      <c r="AA1398" s="4"/>
      <c r="AB1398" s="4"/>
      <c r="AC1398" s="4"/>
      <c r="AD1398" s="4"/>
      <c r="AE1398" s="4"/>
      <c r="AG1398" s="159"/>
      <c r="AN1398" s="4"/>
      <c r="AO1398" s="4"/>
      <c r="AP1398" s="4"/>
      <c r="AQ1398" s="4"/>
      <c r="AR1398" s="4"/>
      <c r="AS1398" s="4"/>
      <c r="AT1398" s="4"/>
      <c r="AU1398" s="4"/>
      <c r="AV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</row>
    <row r="1399" spans="27:64" ht="12.95" customHeight="1">
      <c r="AA1399" s="4"/>
      <c r="AB1399" s="4"/>
      <c r="AC1399" s="4"/>
      <c r="AD1399" s="4"/>
      <c r="AE1399" s="4"/>
      <c r="AG1399" s="159"/>
      <c r="AN1399" s="4"/>
      <c r="AO1399" s="4"/>
      <c r="AP1399" s="4"/>
      <c r="AQ1399" s="4"/>
      <c r="AR1399" s="4"/>
      <c r="AS1399" s="4"/>
      <c r="AT1399" s="4"/>
      <c r="AU1399" s="4"/>
    </row>
    <row r="1400" spans="27:64" ht="12.95" customHeight="1">
      <c r="AA1400" s="4"/>
      <c r="AB1400" s="4"/>
      <c r="AC1400" s="4"/>
      <c r="AD1400" s="4"/>
      <c r="AE1400" s="4"/>
      <c r="AG1400" s="159"/>
      <c r="AN1400" s="4"/>
      <c r="AO1400" s="4"/>
      <c r="AP1400" s="4"/>
      <c r="AQ1400" s="4"/>
      <c r="AR1400" s="4"/>
      <c r="AS1400" s="4"/>
      <c r="AT1400" s="4"/>
      <c r="AU1400" s="4"/>
    </row>
    <row r="1401" spans="27:64" ht="12.95" customHeight="1">
      <c r="AA1401" s="4"/>
      <c r="AB1401" s="4"/>
      <c r="AC1401" s="4"/>
      <c r="AD1401" s="4"/>
      <c r="AE1401" s="4"/>
      <c r="AG1401" s="159"/>
      <c r="AN1401" s="4"/>
      <c r="AO1401" s="4"/>
      <c r="AP1401" s="4"/>
      <c r="AQ1401" s="4"/>
      <c r="AR1401" s="4"/>
      <c r="AS1401" s="4"/>
      <c r="AT1401" s="4"/>
      <c r="AU1401" s="4"/>
    </row>
    <row r="1402" spans="27:64" ht="12.95" customHeight="1">
      <c r="AA1402" s="4"/>
      <c r="AB1402" s="4"/>
      <c r="AC1402" s="4"/>
      <c r="AD1402" s="4"/>
      <c r="AE1402" s="4"/>
      <c r="AG1402" s="159"/>
      <c r="AN1402" s="4"/>
      <c r="AO1402" s="4"/>
      <c r="AP1402" s="4"/>
      <c r="AQ1402" s="4"/>
      <c r="AR1402" s="4"/>
      <c r="AS1402" s="4"/>
      <c r="AT1402" s="4"/>
      <c r="AU1402" s="4"/>
    </row>
    <row r="1403" spans="27:64" ht="12.95" customHeight="1">
      <c r="AA1403" s="4"/>
      <c r="AB1403" s="4"/>
      <c r="AC1403" s="4"/>
      <c r="AD1403" s="4"/>
      <c r="AE1403" s="4"/>
      <c r="AG1403" s="159"/>
      <c r="AN1403" s="4"/>
      <c r="AO1403" s="4"/>
      <c r="AP1403" s="4"/>
      <c r="AQ1403" s="4"/>
      <c r="AR1403" s="4"/>
      <c r="AS1403" s="4"/>
      <c r="AT1403" s="4"/>
      <c r="AU1403" s="4"/>
    </row>
    <row r="1404" spans="27:64" ht="12.95" customHeight="1">
      <c r="AA1404" s="4"/>
      <c r="AB1404" s="4"/>
      <c r="AC1404" s="4"/>
      <c r="AD1404" s="4"/>
      <c r="AE1404" s="4"/>
      <c r="AG1404" s="159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</row>
    <row r="1405" spans="27:64" ht="12.95" customHeight="1">
      <c r="AA1405" s="4"/>
      <c r="AB1405" s="4"/>
      <c r="AC1405" s="4"/>
      <c r="AD1405" s="4"/>
      <c r="AE1405" s="4"/>
      <c r="AG1405" s="159"/>
      <c r="AN1405" s="4"/>
      <c r="AO1405" s="4"/>
      <c r="AP1405" s="4"/>
      <c r="AQ1405" s="4"/>
      <c r="AR1405" s="4"/>
      <c r="AS1405" s="4"/>
      <c r="AT1405" s="4"/>
      <c r="AU1405" s="4"/>
    </row>
    <row r="1406" spans="27:64" ht="12.95" customHeight="1">
      <c r="AA1406" s="4"/>
      <c r="AB1406" s="4"/>
      <c r="AC1406" s="4"/>
      <c r="AD1406" s="4"/>
      <c r="AE1406" s="4"/>
      <c r="AG1406" s="159"/>
      <c r="AN1406" s="4"/>
      <c r="AO1406" s="4"/>
      <c r="AP1406" s="4"/>
      <c r="AQ1406" s="4"/>
      <c r="AR1406" s="4"/>
      <c r="AS1406" s="4"/>
      <c r="AT1406" s="4"/>
      <c r="AU1406" s="4"/>
    </row>
    <row r="1407" spans="27:64" ht="12.95" customHeight="1">
      <c r="AA1407" s="4"/>
      <c r="AB1407" s="4"/>
      <c r="AC1407" s="4"/>
      <c r="AD1407" s="4"/>
      <c r="AE1407" s="4"/>
      <c r="AG1407" s="159"/>
      <c r="AN1407" s="4"/>
      <c r="AO1407" s="4"/>
      <c r="AP1407" s="4"/>
      <c r="AQ1407" s="4"/>
      <c r="AR1407" s="4"/>
      <c r="AS1407" s="4"/>
      <c r="AT1407" s="4"/>
      <c r="AU1407" s="4"/>
    </row>
    <row r="1408" spans="27:64" ht="12.95" customHeight="1">
      <c r="AA1408" s="4"/>
      <c r="AB1408" s="4"/>
      <c r="AC1408" s="4"/>
      <c r="AD1408" s="4"/>
      <c r="AE1408" s="4"/>
      <c r="AG1408" s="159"/>
      <c r="AN1408" s="4"/>
      <c r="AO1408" s="4"/>
      <c r="AP1408" s="4"/>
      <c r="AQ1408" s="4"/>
      <c r="AR1408" s="4"/>
      <c r="AS1408" s="4"/>
      <c r="AT1408" s="4"/>
      <c r="AU1408" s="4"/>
    </row>
    <row r="1409" spans="27:64" ht="12.95" customHeight="1">
      <c r="AA1409" s="4"/>
      <c r="AB1409" s="4"/>
      <c r="AC1409" s="4"/>
      <c r="AD1409" s="4"/>
      <c r="AE1409" s="4"/>
      <c r="AG1409" s="159"/>
      <c r="AN1409" s="4"/>
      <c r="AO1409" s="4"/>
      <c r="AP1409" s="4"/>
      <c r="AQ1409" s="4"/>
      <c r="AR1409" s="4"/>
      <c r="AS1409" s="4"/>
      <c r="AT1409" s="4"/>
      <c r="AU1409" s="4"/>
    </row>
    <row r="1410" spans="27:64" ht="12.95" customHeight="1">
      <c r="AA1410" s="4"/>
      <c r="AB1410" s="4"/>
      <c r="AC1410" s="4"/>
      <c r="AD1410" s="4"/>
      <c r="AE1410" s="4"/>
      <c r="AG1410" s="159"/>
      <c r="AN1410" s="4"/>
      <c r="AO1410" s="4"/>
      <c r="AP1410" s="4"/>
      <c r="AQ1410" s="4"/>
      <c r="AR1410" s="4"/>
      <c r="AS1410" s="4"/>
      <c r="AT1410" s="4"/>
      <c r="AU1410" s="4"/>
    </row>
    <row r="1411" spans="27:64" ht="12.95" customHeight="1">
      <c r="AA1411" s="4"/>
      <c r="AB1411" s="4"/>
      <c r="AC1411" s="4"/>
      <c r="AD1411" s="4"/>
      <c r="AE1411" s="4"/>
      <c r="AG1411" s="159"/>
      <c r="AN1411" s="4"/>
      <c r="AO1411" s="4"/>
      <c r="AP1411" s="4"/>
      <c r="AQ1411" s="4"/>
      <c r="AR1411" s="4"/>
      <c r="AS1411" s="4"/>
      <c r="AT1411" s="4"/>
      <c r="AU1411" s="4"/>
    </row>
    <row r="1412" spans="27:64" ht="12.95" customHeight="1">
      <c r="AA1412" s="4"/>
      <c r="AB1412" s="4"/>
      <c r="AC1412" s="4"/>
      <c r="AD1412" s="4"/>
      <c r="AE1412" s="4"/>
      <c r="AG1412" s="159"/>
      <c r="AN1412" s="4"/>
      <c r="AO1412" s="4"/>
      <c r="AP1412" s="4"/>
      <c r="AQ1412" s="4"/>
      <c r="AR1412" s="4"/>
      <c r="AS1412" s="4"/>
      <c r="AT1412" s="4"/>
      <c r="AU1412" s="4"/>
    </row>
    <row r="1413" spans="27:64" ht="12.95" customHeight="1">
      <c r="AA1413" s="4"/>
      <c r="AB1413" s="4"/>
      <c r="AC1413" s="4"/>
      <c r="AD1413" s="4"/>
      <c r="AE1413" s="4"/>
      <c r="AG1413" s="159"/>
      <c r="AN1413" s="4"/>
      <c r="AO1413" s="4"/>
      <c r="AP1413" s="4"/>
      <c r="AQ1413" s="4"/>
      <c r="AR1413" s="4"/>
      <c r="AS1413" s="4"/>
      <c r="AT1413" s="4"/>
      <c r="AU1413" s="4"/>
    </row>
    <row r="1414" spans="27:64" ht="12.95" customHeight="1">
      <c r="AA1414" s="4"/>
      <c r="AB1414" s="4"/>
      <c r="AC1414" s="4"/>
      <c r="AD1414" s="4"/>
      <c r="AE1414" s="4"/>
      <c r="AG1414" s="159"/>
      <c r="AN1414" s="4"/>
      <c r="AO1414" s="4"/>
      <c r="AP1414" s="4"/>
      <c r="AQ1414" s="4"/>
      <c r="AR1414" s="4"/>
      <c r="AS1414" s="4"/>
      <c r="AT1414" s="4"/>
      <c r="AU1414" s="4"/>
    </row>
    <row r="1415" spans="27:64" ht="12.95" customHeight="1">
      <c r="AA1415" s="4"/>
      <c r="AB1415" s="4"/>
      <c r="AC1415" s="4"/>
      <c r="AD1415" s="4"/>
      <c r="AE1415" s="4"/>
      <c r="AG1415" s="159"/>
      <c r="AN1415" s="4"/>
      <c r="AO1415" s="4"/>
      <c r="AP1415" s="4"/>
      <c r="AQ1415" s="4"/>
      <c r="AR1415" s="4"/>
      <c r="AS1415" s="4"/>
      <c r="AT1415" s="4"/>
      <c r="AU1415" s="4"/>
    </row>
    <row r="1416" spans="27:64" ht="12.95" customHeight="1">
      <c r="AA1416" s="4"/>
      <c r="AB1416" s="4"/>
      <c r="AC1416" s="4"/>
      <c r="AD1416" s="4"/>
      <c r="AE1416" s="4"/>
      <c r="AG1416" s="159"/>
      <c r="AN1416" s="4"/>
      <c r="AO1416" s="4"/>
      <c r="AP1416" s="4"/>
      <c r="AQ1416" s="4"/>
      <c r="AR1416" s="4"/>
      <c r="AS1416" s="4"/>
      <c r="AT1416" s="4"/>
      <c r="AU1416" s="4"/>
    </row>
    <row r="1417" spans="27:64" ht="12.95" customHeight="1">
      <c r="AA1417" s="4"/>
      <c r="AB1417" s="4"/>
      <c r="AC1417" s="4"/>
      <c r="AD1417" s="4"/>
      <c r="AE1417" s="4"/>
      <c r="AG1417" s="159"/>
      <c r="AN1417" s="4"/>
      <c r="AO1417" s="4"/>
      <c r="AP1417" s="4"/>
      <c r="AQ1417" s="4"/>
      <c r="AR1417" s="4"/>
      <c r="AS1417" s="4"/>
      <c r="AT1417" s="4"/>
      <c r="AU1417" s="4"/>
    </row>
    <row r="1418" spans="27:64" ht="12.95" customHeight="1">
      <c r="AA1418" s="4"/>
      <c r="AB1418" s="4"/>
      <c r="AC1418" s="4"/>
      <c r="AD1418" s="4"/>
      <c r="AE1418" s="4"/>
      <c r="AG1418" s="159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</row>
    <row r="1419" spans="27:64" ht="12.95" customHeight="1">
      <c r="AA1419" s="4"/>
      <c r="AB1419" s="4"/>
      <c r="AC1419" s="4"/>
      <c r="AD1419" s="4"/>
      <c r="AE1419" s="4"/>
      <c r="AG1419" s="159"/>
      <c r="AN1419" s="4"/>
      <c r="AO1419" s="4"/>
      <c r="AP1419" s="4"/>
      <c r="AQ1419" s="4"/>
      <c r="AR1419" s="4"/>
      <c r="AS1419" s="4"/>
      <c r="AT1419" s="4"/>
      <c r="AU1419" s="4"/>
    </row>
    <row r="1420" spans="27:64" ht="12.95" customHeight="1">
      <c r="AA1420" s="4"/>
      <c r="AB1420" s="4"/>
      <c r="AC1420" s="4"/>
      <c r="AD1420" s="4"/>
      <c r="AE1420" s="4"/>
      <c r="AG1420" s="159"/>
      <c r="AN1420" s="4"/>
      <c r="AO1420" s="4"/>
      <c r="AP1420" s="4"/>
      <c r="AQ1420" s="4"/>
      <c r="AR1420" s="4"/>
      <c r="AS1420" s="4"/>
      <c r="AT1420" s="4"/>
      <c r="AU1420" s="4"/>
    </row>
    <row r="1421" spans="27:64" ht="12.95" customHeight="1">
      <c r="AA1421" s="4"/>
      <c r="AB1421" s="4"/>
      <c r="AC1421" s="4"/>
      <c r="AD1421" s="4"/>
      <c r="AE1421" s="4"/>
      <c r="AG1421" s="159"/>
      <c r="AN1421" s="4"/>
      <c r="AO1421" s="4"/>
      <c r="AP1421" s="4"/>
      <c r="AQ1421" s="4"/>
      <c r="AR1421" s="4"/>
      <c r="AS1421" s="4"/>
      <c r="AT1421" s="4"/>
      <c r="AU1421" s="4"/>
    </row>
    <row r="1422" spans="27:64" ht="12.95" customHeight="1">
      <c r="AA1422" s="4"/>
      <c r="AB1422" s="4"/>
      <c r="AC1422" s="4"/>
      <c r="AD1422" s="4"/>
      <c r="AE1422" s="4"/>
      <c r="AG1422" s="159"/>
      <c r="AN1422" s="4"/>
      <c r="AO1422" s="4"/>
      <c r="AP1422" s="4"/>
      <c r="AQ1422" s="4"/>
      <c r="AR1422" s="4"/>
      <c r="AS1422" s="4"/>
      <c r="AT1422" s="4"/>
      <c r="AU1422" s="4"/>
    </row>
    <row r="1423" spans="27:64" ht="12.95" customHeight="1">
      <c r="AA1423" s="4"/>
      <c r="AB1423" s="4"/>
      <c r="AC1423" s="4"/>
      <c r="AD1423" s="4"/>
      <c r="AE1423" s="4"/>
      <c r="AG1423" s="159"/>
      <c r="AN1423" s="4"/>
      <c r="AO1423" s="4"/>
      <c r="AP1423" s="4"/>
      <c r="AQ1423" s="4"/>
      <c r="AR1423" s="4"/>
      <c r="AS1423" s="4"/>
      <c r="AT1423" s="4"/>
      <c r="AU1423" s="4"/>
    </row>
    <row r="1424" spans="27:64" ht="12.95" customHeight="1">
      <c r="AA1424" s="4"/>
      <c r="AB1424" s="4"/>
      <c r="AC1424" s="4"/>
      <c r="AD1424" s="4"/>
      <c r="AE1424" s="4"/>
      <c r="AG1424" s="159"/>
      <c r="AN1424" s="4"/>
      <c r="AO1424" s="4"/>
      <c r="AP1424" s="4"/>
      <c r="AQ1424" s="4"/>
      <c r="AR1424" s="4"/>
      <c r="AS1424" s="4"/>
      <c r="AT1424" s="4"/>
      <c r="AU1424" s="4"/>
    </row>
    <row r="1425" spans="27:64" ht="12.95" customHeight="1">
      <c r="AA1425" s="4"/>
      <c r="AB1425" s="4"/>
      <c r="AC1425" s="4"/>
      <c r="AD1425" s="4"/>
      <c r="AE1425" s="4"/>
      <c r="AG1425" s="159"/>
      <c r="AN1425" s="4"/>
      <c r="AO1425" s="4"/>
      <c r="AP1425" s="4"/>
      <c r="AQ1425" s="4"/>
      <c r="AR1425" s="4"/>
      <c r="AS1425" s="4"/>
      <c r="AT1425" s="4"/>
      <c r="AU1425" s="4"/>
    </row>
    <row r="1426" spans="27:64" ht="12.95" customHeight="1">
      <c r="AA1426" s="4"/>
      <c r="AB1426" s="4"/>
      <c r="AC1426" s="4"/>
      <c r="AD1426" s="4"/>
      <c r="AE1426" s="4"/>
      <c r="AG1426" s="159"/>
      <c r="AN1426" s="4"/>
      <c r="AO1426" s="4"/>
      <c r="AP1426" s="4"/>
      <c r="AQ1426" s="4"/>
      <c r="AR1426" s="4"/>
      <c r="AS1426" s="4"/>
      <c r="AT1426" s="4"/>
      <c r="AU1426" s="4"/>
    </row>
    <row r="1427" spans="27:64" ht="12.95" customHeight="1">
      <c r="AA1427" s="4"/>
      <c r="AB1427" s="4"/>
      <c r="AC1427" s="4"/>
      <c r="AD1427" s="4"/>
      <c r="AE1427" s="4"/>
      <c r="AG1427" s="159"/>
      <c r="AN1427" s="4"/>
      <c r="AO1427" s="4"/>
      <c r="AP1427" s="4"/>
      <c r="AQ1427" s="4"/>
      <c r="AR1427" s="4"/>
      <c r="AS1427" s="4"/>
      <c r="AT1427" s="4"/>
      <c r="AU1427" s="4"/>
    </row>
    <row r="1428" spans="27:64" ht="12.95" customHeight="1">
      <c r="AA1428" s="4"/>
      <c r="AB1428" s="4"/>
      <c r="AC1428" s="4"/>
      <c r="AD1428" s="4"/>
      <c r="AE1428" s="4"/>
      <c r="AG1428" s="159"/>
      <c r="AN1428" s="4"/>
      <c r="AO1428" s="4"/>
      <c r="AP1428" s="4"/>
      <c r="AQ1428" s="4"/>
      <c r="AR1428" s="4"/>
      <c r="AS1428" s="4"/>
      <c r="AT1428" s="4"/>
      <c r="AU1428" s="4"/>
    </row>
    <row r="1429" spans="27:64" ht="12.95" customHeight="1">
      <c r="AA1429" s="4"/>
      <c r="AB1429" s="4"/>
      <c r="AC1429" s="4"/>
      <c r="AD1429" s="4"/>
      <c r="AE1429" s="4"/>
      <c r="AG1429" s="159"/>
      <c r="AN1429" s="4"/>
      <c r="AO1429" s="4"/>
      <c r="AP1429" s="4"/>
      <c r="AQ1429" s="4"/>
      <c r="AR1429" s="4"/>
      <c r="AS1429" s="4"/>
      <c r="AT1429" s="4"/>
      <c r="AU1429" s="4"/>
    </row>
    <row r="1430" spans="27:64" ht="12.95" customHeight="1">
      <c r="AA1430" s="4"/>
      <c r="AB1430" s="4"/>
      <c r="AC1430" s="4"/>
      <c r="AD1430" s="4"/>
      <c r="AE1430" s="4"/>
      <c r="AG1430" s="159"/>
      <c r="AN1430" s="4"/>
      <c r="AO1430" s="4"/>
      <c r="AP1430" s="4"/>
      <c r="AQ1430" s="4"/>
      <c r="AR1430" s="4"/>
      <c r="AS1430" s="4"/>
      <c r="AT1430" s="4"/>
      <c r="AU1430" s="4"/>
    </row>
    <row r="1431" spans="27:64" ht="12.95" customHeight="1">
      <c r="AA1431" s="4"/>
      <c r="AB1431" s="4"/>
      <c r="AC1431" s="4"/>
      <c r="AD1431" s="4"/>
      <c r="AE1431" s="4"/>
      <c r="AG1431" s="159"/>
      <c r="AN1431" s="4"/>
      <c r="AO1431" s="4"/>
      <c r="AP1431" s="4"/>
      <c r="AQ1431" s="4"/>
      <c r="AR1431" s="4"/>
      <c r="AS1431" s="4"/>
      <c r="AT1431" s="4"/>
      <c r="AU1431" s="4"/>
    </row>
    <row r="1432" spans="27:64" ht="12.95" customHeight="1">
      <c r="AA1432" s="4"/>
      <c r="AB1432" s="4"/>
      <c r="AC1432" s="4"/>
      <c r="AD1432" s="4"/>
      <c r="AE1432" s="4"/>
      <c r="AG1432" s="159"/>
      <c r="AN1432" s="4"/>
      <c r="AO1432" s="4"/>
      <c r="AP1432" s="4"/>
      <c r="AQ1432" s="4"/>
      <c r="AR1432" s="4"/>
      <c r="AS1432" s="4"/>
      <c r="AT1432" s="4"/>
      <c r="AU1432" s="4"/>
    </row>
    <row r="1433" spans="27:64" ht="12.95" customHeight="1">
      <c r="AA1433" s="4"/>
      <c r="AB1433" s="4"/>
      <c r="AC1433" s="4"/>
      <c r="AD1433" s="4"/>
      <c r="AE1433" s="4"/>
      <c r="AG1433" s="159"/>
      <c r="AN1433" s="4"/>
      <c r="AO1433" s="4"/>
      <c r="AP1433" s="4"/>
      <c r="AQ1433" s="4"/>
      <c r="AR1433" s="4"/>
      <c r="AS1433" s="4"/>
      <c r="AT1433" s="4"/>
      <c r="AU1433" s="4"/>
    </row>
    <row r="1434" spans="27:64" ht="12.95" customHeight="1">
      <c r="AA1434" s="4"/>
      <c r="AB1434" s="4"/>
      <c r="AC1434" s="4"/>
      <c r="AD1434" s="4"/>
      <c r="AE1434" s="4"/>
      <c r="AG1434" s="159"/>
      <c r="AN1434" s="4"/>
      <c r="AO1434" s="4"/>
      <c r="AP1434" s="4"/>
      <c r="AQ1434" s="4"/>
      <c r="AR1434" s="4"/>
      <c r="AS1434" s="4"/>
      <c r="AT1434" s="4"/>
      <c r="AU1434" s="4"/>
    </row>
    <row r="1435" spans="27:64" ht="12.95" customHeight="1">
      <c r="AA1435" s="4"/>
      <c r="AB1435" s="4"/>
      <c r="AC1435" s="4"/>
      <c r="AD1435" s="4"/>
      <c r="AE1435" s="4"/>
      <c r="AG1435" s="159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</row>
    <row r="1436" spans="27:64" ht="12.95" customHeight="1">
      <c r="AA1436" s="4"/>
      <c r="AB1436" s="4"/>
      <c r="AC1436" s="4"/>
      <c r="AD1436" s="4"/>
      <c r="AE1436" s="4"/>
      <c r="AG1436" s="159"/>
      <c r="AN1436" s="4"/>
      <c r="AO1436" s="4"/>
      <c r="AP1436" s="4"/>
      <c r="AQ1436" s="4"/>
      <c r="AR1436" s="4"/>
      <c r="AS1436" s="4"/>
      <c r="AT1436" s="4"/>
      <c r="AU1436" s="4"/>
    </row>
    <row r="1437" spans="27:64" ht="12.95" customHeight="1">
      <c r="AA1437" s="4"/>
      <c r="AB1437" s="4"/>
      <c r="AC1437" s="4"/>
      <c r="AD1437" s="4"/>
      <c r="AE1437" s="4"/>
      <c r="AG1437" s="159"/>
      <c r="AN1437" s="4"/>
      <c r="AO1437" s="4"/>
      <c r="AP1437" s="4"/>
      <c r="AQ1437" s="4"/>
      <c r="AR1437" s="4"/>
      <c r="AS1437" s="4"/>
      <c r="AT1437" s="4"/>
      <c r="AU1437" s="4"/>
      <c r="AV1437" s="4"/>
    </row>
    <row r="1438" spans="27:64" ht="12.95" customHeight="1">
      <c r="AA1438" s="4"/>
      <c r="AB1438" s="4"/>
      <c r="AC1438" s="4"/>
      <c r="AD1438" s="4"/>
      <c r="AE1438" s="4"/>
      <c r="AG1438" s="159"/>
      <c r="AN1438" s="4"/>
      <c r="AO1438" s="4"/>
      <c r="AP1438" s="4"/>
      <c r="AQ1438" s="4"/>
      <c r="AR1438" s="4"/>
      <c r="AS1438" s="4"/>
      <c r="AT1438" s="4"/>
      <c r="AU1438" s="4"/>
      <c r="AV1438" s="4"/>
    </row>
    <row r="1439" spans="27:64" ht="12.95" customHeight="1">
      <c r="AA1439" s="4"/>
      <c r="AB1439" s="4"/>
      <c r="AC1439" s="4"/>
      <c r="AD1439" s="4"/>
      <c r="AE1439" s="4"/>
      <c r="AG1439" s="159"/>
      <c r="AN1439" s="4"/>
      <c r="AO1439" s="4"/>
      <c r="AP1439" s="4"/>
      <c r="AQ1439" s="4"/>
      <c r="AR1439" s="4"/>
      <c r="AS1439" s="4"/>
      <c r="AT1439" s="4"/>
      <c r="AU1439" s="4"/>
      <c r="AV1439" s="4"/>
    </row>
    <row r="1440" spans="27:64" ht="12.95" customHeight="1">
      <c r="AA1440" s="4"/>
      <c r="AB1440" s="4"/>
      <c r="AC1440" s="4"/>
      <c r="AD1440" s="4"/>
      <c r="AE1440" s="4"/>
      <c r="AG1440" s="159"/>
      <c r="AN1440" s="4"/>
      <c r="AO1440" s="4"/>
      <c r="AP1440" s="4"/>
      <c r="AQ1440" s="4"/>
      <c r="AR1440" s="4"/>
      <c r="AS1440" s="4"/>
      <c r="AT1440" s="4"/>
      <c r="AU1440" s="4"/>
      <c r="AV1440" s="4"/>
      <c r="AX1440" s="4"/>
    </row>
    <row r="1441" spans="27:64" ht="12.95" customHeight="1">
      <c r="AA1441" s="4"/>
      <c r="AB1441" s="4"/>
      <c r="AC1441" s="4"/>
      <c r="AD1441" s="4"/>
      <c r="AE1441" s="4"/>
      <c r="AG1441" s="159"/>
      <c r="AN1441" s="4"/>
      <c r="AO1441" s="4"/>
      <c r="AP1441" s="4"/>
      <c r="AQ1441" s="4"/>
      <c r="AR1441" s="4"/>
      <c r="AS1441" s="4"/>
      <c r="AT1441" s="4"/>
      <c r="AU1441" s="4"/>
      <c r="AV1441" s="4"/>
      <c r="AX1441" s="4"/>
    </row>
    <row r="1442" spans="27:64" ht="12.95" customHeight="1">
      <c r="AA1442" s="4"/>
      <c r="AB1442" s="4"/>
      <c r="AC1442" s="4"/>
      <c r="AD1442" s="4"/>
      <c r="AE1442" s="4"/>
      <c r="AG1442" s="159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</row>
    <row r="1443" spans="27:64" ht="12.95" customHeight="1">
      <c r="AA1443" s="4"/>
      <c r="AB1443" s="4"/>
      <c r="AC1443" s="4"/>
      <c r="AD1443" s="4"/>
      <c r="AE1443" s="4"/>
      <c r="AG1443" s="159"/>
      <c r="AN1443" s="4"/>
      <c r="AO1443" s="4"/>
      <c r="AP1443" s="4"/>
      <c r="AQ1443" s="4"/>
      <c r="AR1443" s="4"/>
      <c r="AS1443" s="4"/>
      <c r="AT1443" s="4"/>
      <c r="AU1443" s="4"/>
    </row>
    <row r="1444" spans="27:64" ht="12.95" customHeight="1">
      <c r="AA1444" s="4"/>
      <c r="AB1444" s="4"/>
      <c r="AC1444" s="4"/>
      <c r="AD1444" s="4"/>
      <c r="AE1444" s="4"/>
      <c r="AG1444" s="159"/>
      <c r="AN1444" s="4"/>
      <c r="AO1444" s="4"/>
      <c r="AP1444" s="4"/>
      <c r="AQ1444" s="4"/>
      <c r="AR1444" s="4"/>
      <c r="AS1444" s="4"/>
      <c r="AT1444" s="4"/>
      <c r="AU1444" s="4"/>
    </row>
    <row r="1445" spans="27:64" ht="12.95" customHeight="1">
      <c r="AA1445" s="4"/>
      <c r="AB1445" s="4"/>
      <c r="AC1445" s="4"/>
      <c r="AD1445" s="4"/>
      <c r="AE1445" s="4"/>
      <c r="AG1445" s="159"/>
      <c r="AN1445" s="4"/>
      <c r="AO1445" s="4"/>
      <c r="AP1445" s="4"/>
      <c r="AQ1445" s="4"/>
      <c r="AR1445" s="4"/>
      <c r="AS1445" s="4"/>
      <c r="AT1445" s="4"/>
      <c r="AU1445" s="4"/>
    </row>
    <row r="1446" spans="27:64" ht="12.95" customHeight="1">
      <c r="AA1446" s="4"/>
      <c r="AB1446" s="4"/>
      <c r="AC1446" s="4"/>
      <c r="AD1446" s="4"/>
      <c r="AE1446" s="4"/>
      <c r="AG1446" s="159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</row>
    <row r="1447" spans="27:64" ht="12.95" customHeight="1">
      <c r="AA1447" s="4"/>
      <c r="AB1447" s="4"/>
      <c r="AC1447" s="4"/>
      <c r="AD1447" s="4"/>
      <c r="AE1447" s="4"/>
      <c r="AG1447" s="159"/>
      <c r="AN1447" s="4"/>
      <c r="AO1447" s="4"/>
      <c r="AP1447" s="4"/>
      <c r="AQ1447" s="4"/>
      <c r="AR1447" s="4"/>
      <c r="AS1447" s="4"/>
      <c r="AT1447" s="4"/>
      <c r="AU1447" s="4"/>
      <c r="AV1447" s="4"/>
      <c r="AX1447" s="4"/>
    </row>
    <row r="1448" spans="27:64" ht="12.95" customHeight="1">
      <c r="AA1448" s="4"/>
      <c r="AB1448" s="4"/>
      <c r="AC1448" s="4"/>
      <c r="AD1448" s="4"/>
      <c r="AE1448" s="4"/>
      <c r="AG1448" s="159"/>
      <c r="AN1448" s="4"/>
      <c r="AO1448" s="4"/>
      <c r="AP1448" s="4"/>
      <c r="AQ1448" s="4"/>
      <c r="AR1448" s="4"/>
      <c r="AS1448" s="4"/>
      <c r="AT1448" s="4"/>
      <c r="AU1448" s="4"/>
      <c r="AV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</row>
    <row r="1449" spans="27:64" ht="12.95" customHeight="1">
      <c r="AA1449" s="4"/>
      <c r="AB1449" s="4"/>
      <c r="AC1449" s="4"/>
      <c r="AD1449" s="4"/>
      <c r="AE1449" s="4"/>
      <c r="AG1449" s="159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</row>
    <row r="1450" spans="27:64" ht="12.95" customHeight="1">
      <c r="AA1450" s="4"/>
      <c r="AB1450" s="4"/>
      <c r="AC1450" s="4"/>
      <c r="AD1450" s="4"/>
      <c r="AE1450" s="4"/>
      <c r="AG1450" s="159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</row>
    <row r="1451" spans="27:64" ht="12.95" customHeight="1">
      <c r="AA1451" s="4"/>
      <c r="AB1451" s="4"/>
      <c r="AC1451" s="4"/>
      <c r="AD1451" s="4"/>
      <c r="AE1451" s="4"/>
      <c r="AG1451" s="159"/>
      <c r="AN1451" s="4"/>
      <c r="AO1451" s="4"/>
      <c r="AP1451" s="4"/>
      <c r="AQ1451" s="4"/>
      <c r="AR1451" s="4"/>
      <c r="AS1451" s="4"/>
      <c r="AT1451" s="4"/>
      <c r="AU1451" s="4"/>
      <c r="AV1451" s="4"/>
    </row>
    <row r="1452" spans="27:64" ht="12.95" customHeight="1">
      <c r="AA1452" s="4"/>
      <c r="AB1452" s="4"/>
      <c r="AC1452" s="4"/>
      <c r="AD1452" s="4"/>
      <c r="AE1452" s="4"/>
      <c r="AG1452" s="159"/>
      <c r="AN1452" s="4"/>
      <c r="AO1452" s="4"/>
      <c r="AP1452" s="4"/>
      <c r="AQ1452" s="4"/>
      <c r="AR1452" s="4"/>
      <c r="AS1452" s="4"/>
      <c r="AT1452" s="4"/>
      <c r="AU1452" s="4"/>
    </row>
    <row r="1453" spans="27:64" ht="12.95" customHeight="1">
      <c r="AA1453" s="4"/>
      <c r="AB1453" s="4"/>
      <c r="AC1453" s="4"/>
      <c r="AD1453" s="4"/>
      <c r="AE1453" s="4"/>
      <c r="AG1453" s="159"/>
      <c r="AN1453" s="4"/>
      <c r="AO1453" s="4"/>
      <c r="AP1453" s="4"/>
      <c r="AQ1453" s="4"/>
      <c r="AR1453" s="4"/>
      <c r="AS1453" s="4"/>
      <c r="AT1453" s="4"/>
      <c r="AU1453" s="4"/>
      <c r="AV1453" s="4"/>
      <c r="AX1453" s="4"/>
    </row>
    <row r="1454" spans="27:64" ht="12.95" customHeight="1">
      <c r="AA1454" s="4"/>
      <c r="AB1454" s="4"/>
      <c r="AC1454" s="4"/>
      <c r="AD1454" s="4"/>
      <c r="AE1454" s="4"/>
      <c r="AG1454" s="159"/>
      <c r="AN1454" s="4"/>
      <c r="AO1454" s="4"/>
      <c r="AP1454" s="4"/>
      <c r="AQ1454" s="4"/>
      <c r="AR1454" s="4"/>
      <c r="AS1454" s="4"/>
      <c r="AT1454" s="4"/>
      <c r="AU1454" s="4"/>
      <c r="AV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</row>
    <row r="1455" spans="27:64" ht="12.95" customHeight="1">
      <c r="AA1455" s="4"/>
      <c r="AB1455" s="4"/>
      <c r="AC1455" s="4"/>
      <c r="AD1455" s="4"/>
      <c r="AE1455" s="4"/>
      <c r="AG1455" s="159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</row>
    <row r="1456" spans="27:64" ht="12.95" customHeight="1">
      <c r="AA1456" s="4"/>
      <c r="AB1456" s="4"/>
      <c r="AC1456" s="4"/>
      <c r="AD1456" s="4"/>
      <c r="AE1456" s="4"/>
      <c r="AG1456" s="159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</row>
    <row r="1457" spans="27:64" ht="12.95" customHeight="1">
      <c r="AA1457" s="4"/>
      <c r="AB1457" s="4"/>
      <c r="AC1457" s="4"/>
      <c r="AD1457" s="4"/>
      <c r="AE1457" s="4"/>
      <c r="AG1457" s="159"/>
      <c r="AN1457" s="4"/>
      <c r="AO1457" s="4"/>
      <c r="AP1457" s="4"/>
      <c r="AQ1457" s="4"/>
      <c r="AR1457" s="4"/>
      <c r="AS1457" s="4"/>
      <c r="AT1457" s="4"/>
      <c r="AU1457" s="4"/>
    </row>
    <row r="1458" spans="27:64" ht="12.95" customHeight="1">
      <c r="AA1458" s="4"/>
      <c r="AB1458" s="4"/>
      <c r="AC1458" s="4"/>
      <c r="AD1458" s="4"/>
      <c r="AE1458" s="4"/>
      <c r="AG1458" s="159"/>
      <c r="AN1458" s="4"/>
      <c r="AO1458" s="4"/>
      <c r="AP1458" s="4"/>
      <c r="AQ1458" s="4"/>
      <c r="AR1458" s="4"/>
      <c r="AS1458" s="4"/>
      <c r="AT1458" s="4"/>
      <c r="AU1458" s="4"/>
    </row>
    <row r="1459" spans="27:64" ht="12.95" customHeight="1">
      <c r="AA1459" s="4"/>
      <c r="AB1459" s="4"/>
      <c r="AC1459" s="4"/>
      <c r="AD1459" s="4"/>
      <c r="AE1459" s="4"/>
      <c r="AG1459" s="159"/>
      <c r="AN1459" s="4"/>
      <c r="AO1459" s="4"/>
      <c r="AP1459" s="4"/>
      <c r="AQ1459" s="4"/>
      <c r="AR1459" s="4"/>
      <c r="AS1459" s="4"/>
      <c r="AT1459" s="4"/>
      <c r="AU1459" s="4"/>
      <c r="AV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</row>
    <row r="1460" spans="27:64" ht="12.95" customHeight="1">
      <c r="AA1460" s="4"/>
      <c r="AB1460" s="4"/>
      <c r="AC1460" s="4"/>
      <c r="AD1460" s="4"/>
      <c r="AE1460" s="4"/>
      <c r="AG1460" s="159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</row>
    <row r="1461" spans="27:64" ht="12.95" customHeight="1">
      <c r="AA1461" s="4"/>
      <c r="AB1461" s="4"/>
      <c r="AC1461" s="4"/>
      <c r="AD1461" s="4"/>
      <c r="AE1461" s="4"/>
      <c r="AG1461" s="159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</row>
    <row r="1462" spans="27:64" ht="12.95" customHeight="1">
      <c r="AA1462" s="4"/>
      <c r="AB1462" s="4"/>
      <c r="AC1462" s="4"/>
      <c r="AD1462" s="4"/>
      <c r="AE1462" s="4"/>
      <c r="AG1462" s="159"/>
      <c r="AN1462" s="4"/>
      <c r="AO1462" s="4"/>
      <c r="AP1462" s="4"/>
      <c r="AQ1462" s="4"/>
      <c r="AR1462" s="4"/>
      <c r="AS1462" s="4"/>
      <c r="AT1462" s="4"/>
      <c r="AU1462" s="4"/>
    </row>
    <row r="1463" spans="27:64" ht="12.95" customHeight="1">
      <c r="AA1463" s="4"/>
      <c r="AB1463" s="4"/>
      <c r="AC1463" s="4"/>
      <c r="AD1463" s="4"/>
      <c r="AE1463" s="4"/>
      <c r="AG1463" s="159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</row>
    <row r="1464" spans="27:64" ht="12.95" customHeight="1">
      <c r="AA1464" s="4"/>
      <c r="AB1464" s="4"/>
      <c r="AC1464" s="4"/>
      <c r="AD1464" s="4"/>
      <c r="AE1464" s="4"/>
      <c r="AG1464" s="159"/>
      <c r="AN1464" s="4"/>
      <c r="AO1464" s="4"/>
      <c r="AP1464" s="4"/>
      <c r="AQ1464" s="4"/>
      <c r="AR1464" s="4"/>
      <c r="AS1464" s="4"/>
      <c r="AT1464" s="4"/>
      <c r="AU1464" s="4"/>
      <c r="AV1464" s="4"/>
    </row>
    <row r="1465" spans="27:64" ht="12.95" customHeight="1">
      <c r="AA1465" s="4"/>
      <c r="AB1465" s="4"/>
      <c r="AC1465" s="4"/>
      <c r="AD1465" s="4"/>
      <c r="AE1465" s="4"/>
      <c r="AG1465" s="159"/>
      <c r="AN1465" s="4"/>
      <c r="AO1465" s="4"/>
      <c r="AP1465" s="4"/>
      <c r="AQ1465" s="4"/>
      <c r="AR1465" s="4"/>
      <c r="AS1465" s="4"/>
      <c r="AT1465" s="4"/>
      <c r="AU1465" s="4"/>
      <c r="AV1465" s="4"/>
    </row>
    <row r="1466" spans="27:64" ht="12.95" customHeight="1">
      <c r="AA1466" s="4"/>
      <c r="AB1466" s="4"/>
      <c r="AC1466" s="4"/>
      <c r="AD1466" s="4"/>
      <c r="AE1466" s="4"/>
      <c r="AG1466" s="159"/>
      <c r="AN1466" s="4"/>
      <c r="AO1466" s="4"/>
      <c r="AP1466" s="4"/>
      <c r="AQ1466" s="4"/>
      <c r="AR1466" s="4"/>
      <c r="AS1466" s="4"/>
      <c r="AT1466" s="4"/>
      <c r="AU1466" s="4"/>
      <c r="AV1466" s="4"/>
    </row>
    <row r="1467" spans="27:64" ht="12.95" customHeight="1">
      <c r="AA1467" s="4"/>
      <c r="AB1467" s="4"/>
      <c r="AC1467" s="4"/>
      <c r="AD1467" s="4"/>
      <c r="AE1467" s="4"/>
      <c r="AG1467" s="159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</row>
    <row r="1468" spans="27:64" ht="12.95" customHeight="1">
      <c r="AA1468" s="4"/>
      <c r="AB1468" s="4"/>
      <c r="AC1468" s="4"/>
      <c r="AD1468" s="4"/>
      <c r="AE1468" s="4"/>
      <c r="AG1468" s="159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</row>
    <row r="1469" spans="27:64" ht="12.95" customHeight="1">
      <c r="AA1469" s="4"/>
      <c r="AB1469" s="4"/>
      <c r="AC1469" s="4"/>
      <c r="AD1469" s="4"/>
      <c r="AE1469" s="4"/>
      <c r="AG1469" s="159"/>
      <c r="AN1469" s="4"/>
      <c r="AO1469" s="4"/>
      <c r="AP1469" s="4"/>
      <c r="AQ1469" s="4"/>
      <c r="AR1469" s="4"/>
      <c r="AS1469" s="4"/>
      <c r="AT1469" s="4"/>
      <c r="AU1469" s="4"/>
    </row>
    <row r="1470" spans="27:64" ht="12.95" customHeight="1">
      <c r="AA1470" s="4"/>
      <c r="AB1470" s="4"/>
      <c r="AC1470" s="4"/>
      <c r="AD1470" s="4"/>
      <c r="AE1470" s="4"/>
      <c r="AG1470" s="159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</row>
    <row r="1471" spans="27:64" ht="12.95" customHeight="1">
      <c r="AA1471" s="4"/>
      <c r="AB1471" s="4"/>
      <c r="AC1471" s="4"/>
      <c r="AD1471" s="4"/>
      <c r="AE1471" s="4"/>
      <c r="AG1471" s="159"/>
      <c r="AN1471" s="4"/>
      <c r="AO1471" s="4"/>
      <c r="AP1471" s="4"/>
      <c r="AQ1471" s="4"/>
      <c r="AR1471" s="4"/>
      <c r="AS1471" s="4"/>
      <c r="AT1471" s="4"/>
      <c r="AU1471" s="4"/>
      <c r="AV1471" s="4"/>
    </row>
    <row r="1472" spans="27:64" ht="12.95" customHeight="1">
      <c r="AA1472" s="4"/>
      <c r="AB1472" s="4"/>
      <c r="AC1472" s="4"/>
      <c r="AD1472" s="4"/>
      <c r="AE1472" s="4"/>
      <c r="AG1472" s="159"/>
      <c r="AN1472" s="4"/>
      <c r="AO1472" s="4"/>
      <c r="AP1472" s="4"/>
      <c r="AQ1472" s="4"/>
      <c r="AR1472" s="4"/>
      <c r="AS1472" s="4"/>
      <c r="AT1472" s="4"/>
      <c r="AU1472" s="4"/>
      <c r="AV1472" s="4"/>
    </row>
    <row r="1473" spans="27:64" ht="12.95" customHeight="1">
      <c r="AA1473" s="4"/>
      <c r="AB1473" s="4"/>
      <c r="AC1473" s="4"/>
      <c r="AD1473" s="4"/>
      <c r="AE1473" s="4"/>
      <c r="AG1473" s="159"/>
      <c r="AN1473" s="4"/>
      <c r="AO1473" s="4"/>
      <c r="AP1473" s="4"/>
      <c r="AQ1473" s="4"/>
      <c r="AR1473" s="4"/>
      <c r="AS1473" s="4"/>
      <c r="AT1473" s="4"/>
      <c r="AU1473" s="4"/>
    </row>
    <row r="1474" spans="27:64" ht="12.95" customHeight="1">
      <c r="AA1474" s="4"/>
      <c r="AB1474" s="4"/>
      <c r="AC1474" s="4"/>
      <c r="AD1474" s="4"/>
      <c r="AE1474" s="4"/>
      <c r="AG1474" s="159"/>
      <c r="AN1474" s="4"/>
      <c r="AO1474" s="4"/>
      <c r="AP1474" s="4"/>
      <c r="AQ1474" s="4"/>
      <c r="AR1474" s="4"/>
      <c r="AS1474" s="4"/>
      <c r="AT1474" s="4"/>
      <c r="AU1474" s="4"/>
      <c r="AV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</row>
    <row r="1475" spans="27:64" ht="12.95" customHeight="1">
      <c r="AA1475" s="4"/>
      <c r="AB1475" s="4"/>
      <c r="AC1475" s="4"/>
      <c r="AD1475" s="4"/>
      <c r="AE1475" s="4"/>
      <c r="AG1475" s="159"/>
      <c r="AN1475" s="4"/>
      <c r="AO1475" s="4"/>
      <c r="AP1475" s="4"/>
      <c r="AQ1475" s="4"/>
      <c r="AR1475" s="4"/>
      <c r="AS1475" s="4"/>
      <c r="AT1475" s="4"/>
      <c r="AU1475" s="4"/>
      <c r="AV1475" s="4"/>
      <c r="AX1475" s="4"/>
    </row>
    <row r="1476" spans="27:64" ht="12.95" customHeight="1">
      <c r="AA1476" s="4"/>
      <c r="AB1476" s="4"/>
      <c r="AC1476" s="4"/>
      <c r="AD1476" s="4"/>
      <c r="AE1476" s="4"/>
      <c r="AG1476" s="159"/>
      <c r="AN1476" s="4"/>
      <c r="AO1476" s="4"/>
      <c r="AP1476" s="4"/>
      <c r="AQ1476" s="4"/>
      <c r="AR1476" s="4"/>
      <c r="AS1476" s="4"/>
      <c r="AT1476" s="4"/>
      <c r="AU1476" s="4"/>
      <c r="AV1476" s="4"/>
      <c r="AX1476" s="4"/>
    </row>
    <row r="1477" spans="27:64" ht="12.95" customHeight="1">
      <c r="AA1477" s="4"/>
      <c r="AB1477" s="4"/>
      <c r="AC1477" s="4"/>
      <c r="AD1477" s="4"/>
      <c r="AE1477" s="4"/>
      <c r="AG1477" s="159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</row>
    <row r="1478" spans="27:64" ht="12.95" customHeight="1">
      <c r="AA1478" s="4"/>
      <c r="AB1478" s="4"/>
      <c r="AC1478" s="4"/>
      <c r="AD1478" s="4"/>
      <c r="AE1478" s="4"/>
      <c r="AG1478" s="159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</row>
    <row r="1479" spans="27:64" ht="12.95" customHeight="1">
      <c r="AA1479" s="4"/>
      <c r="AB1479" s="4"/>
      <c r="AC1479" s="4"/>
      <c r="AD1479" s="4"/>
      <c r="AE1479" s="4"/>
      <c r="AG1479" s="159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</row>
    <row r="1480" spans="27:64" ht="12.95" customHeight="1">
      <c r="AA1480" s="4"/>
      <c r="AB1480" s="4"/>
      <c r="AC1480" s="4"/>
      <c r="AD1480" s="4"/>
      <c r="AE1480" s="4"/>
      <c r="AG1480" s="159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</row>
    <row r="1481" spans="27:64" ht="12.95" customHeight="1">
      <c r="AA1481" s="4"/>
      <c r="AB1481" s="4"/>
      <c r="AC1481" s="4"/>
      <c r="AD1481" s="4"/>
      <c r="AE1481" s="4"/>
      <c r="AG1481" s="159"/>
      <c r="AN1481" s="4"/>
      <c r="AO1481" s="4"/>
      <c r="AP1481" s="4"/>
      <c r="AQ1481" s="4"/>
      <c r="AR1481" s="4"/>
      <c r="AS1481" s="4"/>
      <c r="AT1481" s="4"/>
      <c r="AU1481" s="4"/>
      <c r="AV1481" s="4"/>
    </row>
    <row r="1482" spans="27:64" ht="12.95" customHeight="1">
      <c r="AA1482" s="4"/>
      <c r="AB1482" s="4"/>
      <c r="AC1482" s="4"/>
      <c r="AD1482" s="4"/>
      <c r="AE1482" s="4"/>
      <c r="AG1482" s="159"/>
      <c r="AN1482" s="4"/>
      <c r="AO1482" s="4"/>
      <c r="AP1482" s="4"/>
      <c r="AQ1482" s="4"/>
      <c r="AR1482" s="4"/>
      <c r="AS1482" s="4"/>
      <c r="AT1482" s="4"/>
      <c r="AU1482" s="4"/>
    </row>
    <row r="1483" spans="27:64" ht="12.95" customHeight="1">
      <c r="AA1483" s="4"/>
      <c r="AB1483" s="4"/>
      <c r="AC1483" s="4"/>
      <c r="AD1483" s="4"/>
      <c r="AE1483" s="4"/>
      <c r="AG1483" s="159"/>
      <c r="AN1483" s="4"/>
      <c r="AO1483" s="4"/>
      <c r="AP1483" s="4"/>
      <c r="AQ1483" s="4"/>
      <c r="AR1483" s="4"/>
      <c r="AS1483" s="4"/>
      <c r="AT1483" s="4"/>
      <c r="AU1483" s="4"/>
    </row>
    <row r="1484" spans="27:64" ht="12.95" customHeight="1">
      <c r="AA1484" s="4"/>
      <c r="AB1484" s="4"/>
      <c r="AC1484" s="4"/>
      <c r="AD1484" s="4"/>
      <c r="AE1484" s="4"/>
      <c r="AG1484" s="159"/>
      <c r="AN1484" s="4"/>
      <c r="AO1484" s="4"/>
      <c r="AP1484" s="4"/>
      <c r="AQ1484" s="4"/>
      <c r="AR1484" s="4"/>
      <c r="AS1484" s="4"/>
      <c r="AT1484" s="4"/>
      <c r="AU1484" s="4"/>
      <c r="AV1484" s="4"/>
    </row>
    <row r="1485" spans="27:64" ht="12.95" customHeight="1">
      <c r="AA1485" s="4"/>
      <c r="AB1485" s="4"/>
      <c r="AC1485" s="4"/>
      <c r="AD1485" s="4"/>
      <c r="AE1485" s="4"/>
      <c r="AG1485" s="159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</row>
    <row r="1486" spans="27:64" ht="12.95" customHeight="1">
      <c r="AA1486" s="4"/>
      <c r="AB1486" s="4"/>
      <c r="AC1486" s="4"/>
      <c r="AD1486" s="4"/>
      <c r="AE1486" s="4"/>
      <c r="AG1486" s="159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</row>
    <row r="1487" spans="27:64" ht="12.95" customHeight="1">
      <c r="AA1487" s="4"/>
      <c r="AB1487" s="4"/>
      <c r="AC1487" s="4"/>
      <c r="AD1487" s="4"/>
      <c r="AE1487" s="4"/>
      <c r="AG1487" s="159"/>
      <c r="AN1487" s="4"/>
      <c r="AO1487" s="4"/>
      <c r="AP1487" s="4"/>
      <c r="AQ1487" s="4"/>
      <c r="AR1487" s="4"/>
      <c r="AS1487" s="4"/>
      <c r="AT1487" s="4"/>
      <c r="AU1487" s="4"/>
    </row>
    <row r="1488" spans="27:64" ht="12.95" customHeight="1">
      <c r="AA1488" s="4"/>
      <c r="AB1488" s="4"/>
      <c r="AC1488" s="4"/>
      <c r="AD1488" s="4"/>
      <c r="AE1488" s="4"/>
      <c r="AG1488" s="159"/>
      <c r="AN1488" s="4"/>
      <c r="AO1488" s="4"/>
      <c r="AP1488" s="4"/>
      <c r="AQ1488" s="4"/>
      <c r="AR1488" s="4"/>
      <c r="AS1488" s="4"/>
      <c r="AT1488" s="4"/>
      <c r="AU1488" s="4"/>
      <c r="AV1488" s="4"/>
      <c r="AX1488" s="4"/>
    </row>
    <row r="1489" spans="27:64" ht="12.95" customHeight="1">
      <c r="AA1489" s="4"/>
      <c r="AB1489" s="4"/>
      <c r="AC1489" s="4"/>
      <c r="AD1489" s="4"/>
      <c r="AE1489" s="4"/>
      <c r="AG1489" s="159"/>
      <c r="AN1489" s="4"/>
      <c r="AO1489" s="4"/>
      <c r="AP1489" s="4"/>
      <c r="AQ1489" s="4"/>
      <c r="AR1489" s="4"/>
      <c r="AS1489" s="4"/>
      <c r="AT1489" s="4"/>
      <c r="AU1489" s="4"/>
      <c r="AV1489" s="4"/>
    </row>
    <row r="1490" spans="27:64" ht="12.95" customHeight="1">
      <c r="AA1490" s="4"/>
      <c r="AB1490" s="4"/>
      <c r="AC1490" s="4"/>
      <c r="AD1490" s="4"/>
      <c r="AE1490" s="4"/>
      <c r="AG1490" s="159"/>
      <c r="AN1490" s="4"/>
      <c r="AO1490" s="4"/>
      <c r="AP1490" s="4"/>
      <c r="AQ1490" s="4"/>
      <c r="AR1490" s="4"/>
      <c r="AS1490" s="4"/>
      <c r="AT1490" s="4"/>
      <c r="AU1490" s="4"/>
    </row>
    <row r="1491" spans="27:64" ht="12.95" customHeight="1">
      <c r="AA1491" s="4"/>
      <c r="AB1491" s="4"/>
      <c r="AC1491" s="4"/>
      <c r="AD1491" s="4"/>
      <c r="AE1491" s="4"/>
      <c r="AG1491" s="159"/>
      <c r="AN1491" s="4"/>
      <c r="AO1491" s="4"/>
      <c r="AP1491" s="4"/>
      <c r="AQ1491" s="4"/>
      <c r="AR1491" s="4"/>
      <c r="AS1491" s="4"/>
      <c r="AT1491" s="4"/>
      <c r="AU1491" s="4"/>
    </row>
    <row r="1492" spans="27:64" ht="12.95" customHeight="1">
      <c r="AA1492" s="4"/>
      <c r="AB1492" s="4"/>
      <c r="AC1492" s="4"/>
      <c r="AD1492" s="4"/>
      <c r="AE1492" s="4"/>
      <c r="AG1492" s="159"/>
      <c r="AN1492" s="4"/>
      <c r="AO1492" s="4"/>
      <c r="AP1492" s="4"/>
      <c r="AQ1492" s="4"/>
      <c r="AR1492" s="4"/>
      <c r="AS1492" s="4"/>
      <c r="AT1492" s="4"/>
      <c r="AU1492" s="4"/>
    </row>
    <row r="1493" spans="27:64" ht="12.95" customHeight="1">
      <c r="AA1493" s="4"/>
      <c r="AB1493" s="4"/>
      <c r="AC1493" s="4"/>
      <c r="AD1493" s="4"/>
      <c r="AE1493" s="4"/>
      <c r="AG1493" s="159"/>
      <c r="AN1493" s="4"/>
      <c r="AO1493" s="4"/>
      <c r="AP1493" s="4"/>
      <c r="AQ1493" s="4"/>
      <c r="AR1493" s="4"/>
      <c r="AS1493" s="4"/>
      <c r="AT1493" s="4"/>
      <c r="AU1493" s="4"/>
    </row>
    <row r="1494" spans="27:64" ht="12.95" customHeight="1">
      <c r="AA1494" s="4"/>
      <c r="AB1494" s="4"/>
      <c r="AC1494" s="4"/>
      <c r="AD1494" s="4"/>
      <c r="AE1494" s="4"/>
      <c r="AG1494" s="159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</row>
    <row r="1495" spans="27:64" ht="12.95" customHeight="1">
      <c r="AA1495" s="4"/>
      <c r="AB1495" s="4"/>
      <c r="AC1495" s="4"/>
      <c r="AD1495" s="4"/>
      <c r="AE1495" s="4"/>
      <c r="AG1495" s="159"/>
      <c r="AN1495" s="4"/>
      <c r="AO1495" s="4"/>
      <c r="AP1495" s="4"/>
      <c r="AQ1495" s="4"/>
      <c r="AR1495" s="4"/>
      <c r="AS1495" s="4"/>
      <c r="AT1495" s="4"/>
      <c r="AU1495" s="4"/>
    </row>
    <row r="1496" spans="27:64" ht="12.95" customHeight="1">
      <c r="AA1496" s="4"/>
      <c r="AB1496" s="4"/>
      <c r="AC1496" s="4"/>
      <c r="AD1496" s="4"/>
      <c r="AE1496" s="4"/>
      <c r="AG1496" s="159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</row>
    <row r="1497" spans="27:64" ht="12.95" customHeight="1">
      <c r="AA1497" s="4"/>
      <c r="AB1497" s="4"/>
      <c r="AC1497" s="4"/>
      <c r="AD1497" s="4"/>
      <c r="AE1497" s="4"/>
      <c r="AG1497" s="159"/>
      <c r="AN1497" s="4"/>
      <c r="AO1497" s="4"/>
      <c r="AP1497" s="4"/>
      <c r="AQ1497" s="4"/>
      <c r="AR1497" s="4"/>
      <c r="AS1497" s="4"/>
      <c r="AT1497" s="4"/>
      <c r="AU1497" s="4"/>
      <c r="AV1497" s="4"/>
      <c r="AX1497" s="4"/>
    </row>
    <row r="1498" spans="27:64" ht="12.95" customHeight="1">
      <c r="AA1498" s="4"/>
      <c r="AB1498" s="4"/>
      <c r="AC1498" s="4"/>
      <c r="AD1498" s="4"/>
      <c r="AE1498" s="4"/>
      <c r="AG1498" s="159"/>
      <c r="AN1498" s="4"/>
      <c r="AO1498" s="4"/>
      <c r="AP1498" s="4"/>
      <c r="AQ1498" s="4"/>
      <c r="AR1498" s="4"/>
      <c r="AS1498" s="4"/>
      <c r="AT1498" s="4"/>
      <c r="AU1498" s="4"/>
      <c r="AV1498" s="4"/>
    </row>
    <row r="1499" spans="27:64" ht="12.95" customHeight="1">
      <c r="AA1499" s="4"/>
      <c r="AB1499" s="4"/>
      <c r="AC1499" s="4"/>
      <c r="AD1499" s="4"/>
      <c r="AE1499" s="4"/>
      <c r="AG1499" s="159"/>
      <c r="AN1499" s="4"/>
      <c r="AO1499" s="4"/>
      <c r="AP1499" s="4"/>
      <c r="AQ1499" s="4"/>
      <c r="AR1499" s="4"/>
      <c r="AS1499" s="4"/>
      <c r="AT1499" s="4"/>
      <c r="AU1499" s="4"/>
      <c r="AV1499" s="4"/>
    </row>
    <row r="1500" spans="27:64" ht="12.95" customHeight="1">
      <c r="AA1500" s="4"/>
      <c r="AB1500" s="4"/>
      <c r="AC1500" s="4"/>
      <c r="AD1500" s="4"/>
      <c r="AE1500" s="4"/>
      <c r="AG1500" s="159"/>
      <c r="AN1500" s="4"/>
      <c r="AO1500" s="4"/>
      <c r="AP1500" s="4"/>
      <c r="AQ1500" s="4"/>
      <c r="AR1500" s="4"/>
      <c r="AS1500" s="4"/>
      <c r="AT1500" s="4"/>
      <c r="AU1500" s="4"/>
      <c r="AV1500" s="4"/>
      <c r="AX1500" s="4"/>
    </row>
    <row r="1501" spans="27:64" ht="12.95" customHeight="1">
      <c r="AA1501" s="4"/>
      <c r="AB1501" s="4"/>
      <c r="AC1501" s="4"/>
      <c r="AD1501" s="4"/>
      <c r="AE1501" s="4"/>
      <c r="AG1501" s="159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</row>
    <row r="1502" spans="27:64" ht="12.95" customHeight="1">
      <c r="AA1502" s="4"/>
      <c r="AB1502" s="4"/>
      <c r="AC1502" s="4"/>
      <c r="AD1502" s="4"/>
      <c r="AE1502" s="4"/>
      <c r="AG1502" s="159"/>
      <c r="AN1502" s="4"/>
      <c r="AO1502" s="4"/>
      <c r="AP1502" s="4"/>
      <c r="AQ1502" s="4"/>
      <c r="AR1502" s="4"/>
      <c r="AS1502" s="4"/>
      <c r="AT1502" s="4"/>
      <c r="AU1502" s="4"/>
      <c r="AV1502" s="4"/>
    </row>
    <row r="1503" spans="27:64" ht="12.95" customHeight="1">
      <c r="AA1503" s="4"/>
      <c r="AB1503" s="4"/>
      <c r="AC1503" s="4"/>
      <c r="AD1503" s="4"/>
      <c r="AE1503" s="4"/>
      <c r="AG1503" s="159"/>
      <c r="AN1503" s="4"/>
      <c r="AO1503" s="4"/>
      <c r="AP1503" s="4"/>
      <c r="AQ1503" s="4"/>
      <c r="AR1503" s="4"/>
      <c r="AS1503" s="4"/>
      <c r="AT1503" s="4"/>
      <c r="AU1503" s="4"/>
      <c r="AV1503" s="4"/>
      <c r="AX1503" s="4"/>
    </row>
    <row r="1504" spans="27:64" ht="12.95" customHeight="1">
      <c r="AA1504" s="4"/>
      <c r="AB1504" s="4"/>
      <c r="AC1504" s="4"/>
      <c r="AD1504" s="4"/>
      <c r="AE1504" s="4"/>
      <c r="AG1504" s="159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</row>
    <row r="1505" spans="27:64" ht="12.95" customHeight="1">
      <c r="AA1505" s="4"/>
      <c r="AB1505" s="4"/>
      <c r="AC1505" s="4"/>
      <c r="AD1505" s="4"/>
      <c r="AE1505" s="4"/>
      <c r="AG1505" s="159"/>
      <c r="AN1505" s="4"/>
      <c r="AO1505" s="4"/>
      <c r="AP1505" s="4"/>
      <c r="AQ1505" s="4"/>
      <c r="AR1505" s="4"/>
      <c r="AS1505" s="4"/>
      <c r="AT1505" s="4"/>
      <c r="AU1505" s="4"/>
      <c r="AV1505" s="4"/>
    </row>
    <row r="1506" spans="27:64" ht="12.95" customHeight="1">
      <c r="AA1506" s="4"/>
      <c r="AB1506" s="4"/>
      <c r="AC1506" s="4"/>
      <c r="AD1506" s="4"/>
      <c r="AE1506" s="4"/>
      <c r="AG1506" s="159"/>
      <c r="AN1506" s="4"/>
      <c r="AO1506" s="4"/>
      <c r="AP1506" s="4"/>
      <c r="AQ1506" s="4"/>
      <c r="AR1506" s="4"/>
      <c r="AS1506" s="4"/>
      <c r="AT1506" s="4"/>
      <c r="AU1506" s="4"/>
      <c r="AV1506" s="4"/>
    </row>
    <row r="1507" spans="27:64" ht="12.95" customHeight="1">
      <c r="AA1507" s="4"/>
      <c r="AB1507" s="4"/>
      <c r="AC1507" s="4"/>
      <c r="AD1507" s="4"/>
      <c r="AE1507" s="4"/>
      <c r="AG1507" s="159"/>
      <c r="AN1507" s="4"/>
      <c r="AO1507" s="4"/>
      <c r="AP1507" s="4"/>
      <c r="AQ1507" s="4"/>
      <c r="AR1507" s="4"/>
      <c r="AS1507" s="4"/>
      <c r="AT1507" s="4"/>
      <c r="AU1507" s="4"/>
      <c r="AV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</row>
    <row r="1508" spans="27:64" ht="12.95" customHeight="1">
      <c r="AA1508" s="4"/>
      <c r="AB1508" s="4"/>
      <c r="AC1508" s="4"/>
      <c r="AD1508" s="4"/>
      <c r="AE1508" s="4"/>
      <c r="AG1508" s="159"/>
      <c r="AN1508" s="4"/>
      <c r="AO1508" s="4"/>
      <c r="AP1508" s="4"/>
      <c r="AQ1508" s="4"/>
      <c r="AR1508" s="4"/>
      <c r="AS1508" s="4"/>
      <c r="AT1508" s="4"/>
      <c r="AU1508" s="4"/>
      <c r="AV1508" s="4"/>
    </row>
    <row r="1509" spans="27:64" ht="12.95" customHeight="1">
      <c r="AA1509" s="4"/>
      <c r="AB1509" s="4"/>
      <c r="AC1509" s="4"/>
      <c r="AD1509" s="4"/>
      <c r="AE1509" s="4"/>
      <c r="AG1509" s="159"/>
      <c r="AN1509" s="4"/>
      <c r="AO1509" s="4"/>
      <c r="AP1509" s="4"/>
      <c r="AQ1509" s="4"/>
      <c r="AR1509" s="4"/>
      <c r="AS1509" s="4"/>
      <c r="AT1509" s="4"/>
      <c r="AU1509" s="4"/>
      <c r="AV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</row>
    <row r="1510" spans="27:64" ht="12.95" customHeight="1">
      <c r="AA1510" s="4"/>
      <c r="AB1510" s="4"/>
      <c r="AC1510" s="4"/>
      <c r="AD1510" s="4"/>
      <c r="AE1510" s="4"/>
      <c r="AG1510" s="159"/>
      <c r="AN1510" s="4"/>
      <c r="AO1510" s="4"/>
      <c r="AP1510" s="4"/>
      <c r="AQ1510" s="4"/>
      <c r="AR1510" s="4"/>
      <c r="AS1510" s="4"/>
      <c r="AT1510" s="4"/>
      <c r="AU1510" s="4"/>
    </row>
    <row r="1511" spans="27:64" ht="12.95" customHeight="1">
      <c r="AA1511" s="4"/>
      <c r="AB1511" s="4"/>
      <c r="AC1511" s="4"/>
      <c r="AD1511" s="4"/>
      <c r="AE1511" s="4"/>
      <c r="AG1511" s="159"/>
      <c r="AN1511" s="4"/>
      <c r="AO1511" s="4"/>
      <c r="AP1511" s="4"/>
      <c r="AQ1511" s="4"/>
      <c r="AR1511" s="4"/>
      <c r="AS1511" s="4"/>
      <c r="AT1511" s="4"/>
      <c r="AU1511" s="4"/>
      <c r="AV1511" s="4"/>
      <c r="AX1511" s="4"/>
    </row>
    <row r="1512" spans="27:64" ht="12.95" customHeight="1">
      <c r="AA1512" s="4"/>
      <c r="AB1512" s="4"/>
      <c r="AC1512" s="4"/>
      <c r="AD1512" s="4"/>
      <c r="AE1512" s="4"/>
      <c r="AG1512" s="159"/>
      <c r="AN1512" s="4"/>
      <c r="AO1512" s="4"/>
      <c r="AP1512" s="4"/>
      <c r="AQ1512" s="4"/>
      <c r="AR1512" s="4"/>
      <c r="AS1512" s="4"/>
      <c r="AT1512" s="4"/>
      <c r="AU1512" s="4"/>
    </row>
    <row r="1513" spans="27:64" ht="12.95" customHeight="1">
      <c r="AA1513" s="4"/>
      <c r="AB1513" s="4"/>
      <c r="AC1513" s="4"/>
      <c r="AD1513" s="4"/>
      <c r="AE1513" s="4"/>
      <c r="AG1513" s="159"/>
      <c r="AN1513" s="4"/>
      <c r="AO1513" s="4"/>
      <c r="AP1513" s="4"/>
      <c r="AQ1513" s="4"/>
      <c r="AR1513" s="4"/>
      <c r="AS1513" s="4"/>
      <c r="AT1513" s="4"/>
      <c r="AU1513" s="4"/>
      <c r="AV1513" s="4"/>
    </row>
    <row r="1514" spans="27:64" ht="12.95" customHeight="1">
      <c r="AA1514" s="4"/>
      <c r="AB1514" s="4"/>
      <c r="AC1514" s="4"/>
      <c r="AD1514" s="4"/>
      <c r="AE1514" s="4"/>
      <c r="AG1514" s="159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</row>
    <row r="1515" spans="27:64" ht="12.95" customHeight="1">
      <c r="AA1515" s="4"/>
      <c r="AB1515" s="4"/>
      <c r="AC1515" s="4"/>
      <c r="AD1515" s="4"/>
      <c r="AE1515" s="4"/>
      <c r="AG1515" s="159"/>
      <c r="AN1515" s="4"/>
      <c r="AO1515" s="4"/>
      <c r="AP1515" s="4"/>
      <c r="AQ1515" s="4"/>
      <c r="AR1515" s="4"/>
      <c r="AS1515" s="4"/>
      <c r="AT1515" s="4"/>
      <c r="AU1515" s="4"/>
    </row>
    <row r="1516" spans="27:64" ht="12.95" customHeight="1">
      <c r="AA1516" s="4"/>
      <c r="AB1516" s="4"/>
      <c r="AC1516" s="4"/>
      <c r="AD1516" s="4"/>
      <c r="AE1516" s="4"/>
      <c r="AG1516" s="159"/>
      <c r="AN1516" s="4"/>
      <c r="AO1516" s="4"/>
      <c r="AP1516" s="4"/>
      <c r="AQ1516" s="4"/>
      <c r="AR1516" s="4"/>
      <c r="AS1516" s="4"/>
      <c r="AT1516" s="4"/>
      <c r="AU1516" s="4"/>
      <c r="AV1516" s="4"/>
      <c r="AX1516" s="4"/>
    </row>
    <row r="1517" spans="27:64" ht="12.95" customHeight="1">
      <c r="AA1517" s="4"/>
      <c r="AB1517" s="4"/>
      <c r="AC1517" s="4"/>
      <c r="AD1517" s="4"/>
      <c r="AE1517" s="4"/>
      <c r="AG1517" s="159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</row>
    <row r="1518" spans="27:64" ht="12.95" customHeight="1">
      <c r="AA1518" s="4"/>
      <c r="AB1518" s="4"/>
      <c r="AC1518" s="4"/>
      <c r="AD1518" s="4"/>
      <c r="AE1518" s="4"/>
      <c r="AG1518" s="159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</row>
    <row r="1519" spans="27:64" ht="12.95" customHeight="1">
      <c r="AA1519" s="4"/>
      <c r="AB1519" s="4"/>
      <c r="AC1519" s="4"/>
      <c r="AD1519" s="4"/>
      <c r="AE1519" s="4"/>
      <c r="AG1519" s="159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</row>
    <row r="1520" spans="27:64" ht="12.95" customHeight="1">
      <c r="AA1520" s="4"/>
      <c r="AB1520" s="4"/>
      <c r="AC1520" s="4"/>
      <c r="AD1520" s="4"/>
      <c r="AE1520" s="4"/>
      <c r="AG1520" s="159"/>
      <c r="AN1520" s="4"/>
      <c r="AO1520" s="4"/>
      <c r="AP1520" s="4"/>
      <c r="AQ1520" s="4"/>
      <c r="AR1520" s="4"/>
      <c r="AS1520" s="4"/>
      <c r="AT1520" s="4"/>
      <c r="AU1520" s="4"/>
      <c r="AV1520" s="4"/>
    </row>
    <row r="1521" spans="27:64" ht="12.95" customHeight="1">
      <c r="AA1521" s="4"/>
      <c r="AB1521" s="4"/>
      <c r="AC1521" s="4"/>
      <c r="AD1521" s="4"/>
      <c r="AE1521" s="4"/>
      <c r="AG1521" s="159"/>
      <c r="AN1521" s="4"/>
      <c r="AO1521" s="4"/>
      <c r="AP1521" s="4"/>
      <c r="AQ1521" s="4"/>
      <c r="AR1521" s="4"/>
      <c r="AS1521" s="4"/>
      <c r="AT1521" s="4"/>
      <c r="AU1521" s="4"/>
      <c r="AV1521" s="4"/>
    </row>
    <row r="1522" spans="27:64" ht="12.95" customHeight="1">
      <c r="AA1522" s="4"/>
      <c r="AB1522" s="4"/>
      <c r="AC1522" s="4"/>
      <c r="AD1522" s="4"/>
      <c r="AE1522" s="4"/>
      <c r="AG1522" s="159"/>
      <c r="AN1522" s="4"/>
      <c r="AO1522" s="4"/>
      <c r="AP1522" s="4"/>
      <c r="AQ1522" s="4"/>
      <c r="AR1522" s="4"/>
      <c r="AS1522" s="4"/>
      <c r="AT1522" s="4"/>
      <c r="AU1522" s="4"/>
      <c r="AV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</row>
    <row r="1523" spans="27:64" ht="12.95" customHeight="1">
      <c r="AA1523" s="4"/>
      <c r="AB1523" s="4"/>
      <c r="AC1523" s="4"/>
      <c r="AD1523" s="4"/>
      <c r="AE1523" s="4"/>
      <c r="AG1523" s="159"/>
      <c r="AN1523" s="4"/>
      <c r="AO1523" s="4"/>
      <c r="AP1523" s="4"/>
      <c r="AQ1523" s="4"/>
      <c r="AR1523" s="4"/>
      <c r="AS1523" s="4"/>
      <c r="AT1523" s="4"/>
      <c r="AU1523" s="4"/>
      <c r="AV1523" s="4"/>
    </row>
    <row r="1524" spans="27:64" ht="12.95" customHeight="1">
      <c r="AA1524" s="4"/>
      <c r="AB1524" s="4"/>
      <c r="AC1524" s="4"/>
      <c r="AD1524" s="4"/>
      <c r="AE1524" s="4"/>
      <c r="AG1524" s="159"/>
      <c r="AN1524" s="4"/>
      <c r="AO1524" s="4"/>
      <c r="AP1524" s="4"/>
      <c r="AQ1524" s="4"/>
      <c r="AR1524" s="4"/>
      <c r="AS1524" s="4"/>
      <c r="AT1524" s="4"/>
      <c r="AU1524" s="4"/>
      <c r="AV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</row>
    <row r="1525" spans="27:64" ht="12.95" customHeight="1">
      <c r="AA1525" s="4"/>
      <c r="AB1525" s="4"/>
      <c r="AC1525" s="4"/>
      <c r="AD1525" s="4"/>
      <c r="AE1525" s="4"/>
      <c r="AG1525" s="159"/>
      <c r="AN1525" s="4"/>
      <c r="AO1525" s="4"/>
      <c r="AP1525" s="4"/>
      <c r="AQ1525" s="4"/>
      <c r="AR1525" s="4"/>
      <c r="AS1525" s="4"/>
      <c r="AT1525" s="4"/>
      <c r="AU1525" s="4"/>
      <c r="AV1525" s="4"/>
    </row>
    <row r="1526" spans="27:64" ht="12.95" customHeight="1">
      <c r="AA1526" s="4"/>
      <c r="AB1526" s="4"/>
      <c r="AC1526" s="4"/>
      <c r="AD1526" s="4"/>
      <c r="AE1526" s="4"/>
      <c r="AG1526" s="159"/>
      <c r="AN1526" s="4"/>
      <c r="AO1526" s="4"/>
      <c r="AP1526" s="4"/>
      <c r="AQ1526" s="4"/>
      <c r="AR1526" s="4"/>
      <c r="AS1526" s="4"/>
      <c r="AT1526" s="4"/>
      <c r="AU1526" s="4"/>
      <c r="AV1526" s="4"/>
    </row>
    <row r="1527" spans="27:64" ht="12.95" customHeight="1">
      <c r="AA1527" s="4"/>
      <c r="AB1527" s="4"/>
      <c r="AC1527" s="4"/>
      <c r="AD1527" s="4"/>
      <c r="AE1527" s="4"/>
      <c r="AG1527" s="159"/>
      <c r="AN1527" s="4"/>
      <c r="AO1527" s="4"/>
      <c r="AP1527" s="4"/>
      <c r="AQ1527" s="4"/>
      <c r="AR1527" s="4"/>
      <c r="AS1527" s="4"/>
      <c r="AT1527" s="4"/>
      <c r="AU1527" s="4"/>
      <c r="AV1527" s="4"/>
      <c r="AX1527" s="4"/>
    </row>
    <row r="1528" spans="27:64" ht="12.95" customHeight="1">
      <c r="AA1528" s="4"/>
      <c r="AB1528" s="4"/>
      <c r="AC1528" s="4"/>
      <c r="AD1528" s="4"/>
      <c r="AE1528" s="4"/>
      <c r="AG1528" s="159"/>
      <c r="AN1528" s="4"/>
      <c r="AO1528" s="4"/>
      <c r="AP1528" s="4"/>
      <c r="AQ1528" s="4"/>
      <c r="AR1528" s="4"/>
      <c r="AS1528" s="4"/>
      <c r="AT1528" s="4"/>
      <c r="AU1528" s="4"/>
      <c r="AV1528" s="4"/>
    </row>
    <row r="1529" spans="27:64" ht="12.95" customHeight="1">
      <c r="AA1529" s="4"/>
      <c r="AB1529" s="4"/>
      <c r="AC1529" s="4"/>
      <c r="AD1529" s="4"/>
      <c r="AE1529" s="4"/>
      <c r="AG1529" s="159"/>
      <c r="AN1529" s="4"/>
      <c r="AO1529" s="4"/>
      <c r="AP1529" s="4"/>
      <c r="AQ1529" s="4"/>
      <c r="AR1529" s="4"/>
      <c r="AS1529" s="4"/>
      <c r="AT1529" s="4"/>
      <c r="AU1529" s="4"/>
      <c r="AV1529" s="4"/>
      <c r="AX1529" s="4"/>
    </row>
    <row r="1530" spans="27:64" ht="12.95" customHeight="1">
      <c r="AA1530" s="4"/>
      <c r="AB1530" s="4"/>
      <c r="AC1530" s="4"/>
      <c r="AD1530" s="4"/>
      <c r="AE1530" s="4"/>
      <c r="AG1530" s="159"/>
      <c r="AN1530" s="4"/>
      <c r="AO1530" s="4"/>
      <c r="AP1530" s="4"/>
      <c r="AQ1530" s="4"/>
      <c r="AR1530" s="4"/>
      <c r="AS1530" s="4"/>
      <c r="AT1530" s="4"/>
      <c r="AU1530" s="4"/>
      <c r="AV1530" s="4"/>
    </row>
    <row r="1531" spans="27:64" ht="12.95" customHeight="1">
      <c r="AA1531" s="4"/>
      <c r="AB1531" s="4"/>
      <c r="AC1531" s="4"/>
      <c r="AD1531" s="4"/>
      <c r="AE1531" s="4"/>
      <c r="AG1531" s="159"/>
      <c r="AN1531" s="4"/>
      <c r="AO1531" s="4"/>
      <c r="AP1531" s="4"/>
      <c r="AQ1531" s="4"/>
      <c r="AR1531" s="4"/>
      <c r="AS1531" s="4"/>
      <c r="AT1531" s="4"/>
      <c r="AU1531" s="4"/>
      <c r="AV1531" s="4"/>
    </row>
    <row r="1532" spans="27:64" ht="12.95" customHeight="1">
      <c r="AA1532" s="4"/>
      <c r="AB1532" s="4"/>
      <c r="AC1532" s="4"/>
      <c r="AD1532" s="4"/>
      <c r="AE1532" s="4"/>
      <c r="AG1532" s="159"/>
      <c r="AN1532" s="4"/>
      <c r="AO1532" s="4"/>
      <c r="AP1532" s="4"/>
      <c r="AQ1532" s="4"/>
      <c r="AR1532" s="4"/>
      <c r="AS1532" s="4"/>
      <c r="AT1532" s="4"/>
      <c r="AU1532" s="4"/>
      <c r="AV1532" s="4"/>
    </row>
    <row r="1533" spans="27:64" ht="12.95" customHeight="1">
      <c r="AA1533" s="4"/>
      <c r="AB1533" s="4"/>
      <c r="AC1533" s="4"/>
      <c r="AD1533" s="4"/>
      <c r="AE1533" s="4"/>
      <c r="AG1533" s="159"/>
      <c r="AN1533" s="4"/>
      <c r="AO1533" s="4"/>
      <c r="AP1533" s="4"/>
      <c r="AQ1533" s="4"/>
      <c r="AR1533" s="4"/>
      <c r="AS1533" s="4"/>
      <c r="AT1533" s="4"/>
      <c r="AU1533" s="4"/>
    </row>
    <row r="1534" spans="27:64" ht="12.95" customHeight="1">
      <c r="AA1534" s="4"/>
      <c r="AB1534" s="4"/>
      <c r="AC1534" s="4"/>
      <c r="AD1534" s="4"/>
      <c r="AE1534" s="4"/>
      <c r="AG1534" s="159"/>
      <c r="AN1534" s="4"/>
      <c r="AO1534" s="4"/>
      <c r="AP1534" s="4"/>
      <c r="AQ1534" s="4"/>
      <c r="AR1534" s="4"/>
      <c r="AS1534" s="4"/>
      <c r="AT1534" s="4"/>
      <c r="AU1534" s="4"/>
      <c r="AV1534" s="4"/>
    </row>
    <row r="1535" spans="27:64" ht="12.95" customHeight="1">
      <c r="AA1535" s="4"/>
      <c r="AB1535" s="4"/>
      <c r="AC1535" s="4"/>
      <c r="AD1535" s="4"/>
      <c r="AE1535" s="4"/>
      <c r="AG1535" s="159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</row>
    <row r="1536" spans="27:64" ht="12.95" customHeight="1">
      <c r="AA1536" s="4"/>
      <c r="AB1536" s="4"/>
      <c r="AC1536" s="4"/>
      <c r="AD1536" s="4"/>
      <c r="AE1536" s="4"/>
      <c r="AG1536" s="159"/>
      <c r="AN1536" s="4"/>
      <c r="AO1536" s="4"/>
      <c r="AP1536" s="4"/>
      <c r="AQ1536" s="4"/>
      <c r="AR1536" s="4"/>
      <c r="AS1536" s="4"/>
      <c r="AT1536" s="4"/>
      <c r="AU1536" s="4"/>
    </row>
    <row r="1537" spans="27:64" ht="12.95" customHeight="1">
      <c r="AA1537" s="4"/>
      <c r="AB1537" s="4"/>
      <c r="AC1537" s="4"/>
      <c r="AD1537" s="4"/>
      <c r="AE1537" s="4"/>
      <c r="AG1537" s="159"/>
      <c r="AN1537" s="4"/>
      <c r="AO1537" s="4"/>
      <c r="AP1537" s="4"/>
      <c r="AQ1537" s="4"/>
      <c r="AR1537" s="4"/>
      <c r="AS1537" s="4"/>
      <c r="AT1537" s="4"/>
      <c r="AU1537" s="4"/>
    </row>
    <row r="1538" spans="27:64" ht="12.95" customHeight="1">
      <c r="AA1538" s="4"/>
      <c r="AB1538" s="4"/>
      <c r="AC1538" s="4"/>
      <c r="AD1538" s="4"/>
      <c r="AE1538" s="4"/>
      <c r="AG1538" s="159"/>
      <c r="AN1538" s="4"/>
      <c r="AO1538" s="4"/>
      <c r="AP1538" s="4"/>
      <c r="AQ1538" s="4"/>
      <c r="AR1538" s="4"/>
      <c r="AS1538" s="4"/>
      <c r="AT1538" s="4"/>
      <c r="AU1538" s="4"/>
    </row>
    <row r="1539" spans="27:64" ht="12.95" customHeight="1">
      <c r="AA1539" s="4"/>
      <c r="AB1539" s="4"/>
      <c r="AC1539" s="4"/>
      <c r="AD1539" s="4"/>
      <c r="AE1539" s="4"/>
      <c r="AG1539" s="159"/>
      <c r="AN1539" s="4"/>
      <c r="AO1539" s="4"/>
      <c r="AP1539" s="4"/>
      <c r="AQ1539" s="4"/>
      <c r="AR1539" s="4"/>
      <c r="AS1539" s="4"/>
      <c r="AT1539" s="4"/>
      <c r="AU1539" s="4"/>
      <c r="AV1539" s="4"/>
    </row>
    <row r="1540" spans="27:64" ht="12.95" customHeight="1">
      <c r="AA1540" s="4"/>
      <c r="AB1540" s="4"/>
      <c r="AC1540" s="4"/>
      <c r="AD1540" s="4"/>
      <c r="AE1540" s="4"/>
      <c r="AG1540" s="159"/>
      <c r="AN1540" s="4"/>
      <c r="AO1540" s="4"/>
      <c r="AP1540" s="4"/>
      <c r="AQ1540" s="4"/>
      <c r="AR1540" s="4"/>
      <c r="AS1540" s="4"/>
      <c r="AT1540" s="4"/>
      <c r="AU1540" s="4"/>
      <c r="AV1540" s="4"/>
    </row>
    <row r="1541" spans="27:64" ht="12.95" customHeight="1">
      <c r="AA1541" s="4"/>
      <c r="AB1541" s="4"/>
      <c r="AC1541" s="4"/>
      <c r="AD1541" s="4"/>
      <c r="AE1541" s="4"/>
      <c r="AG1541" s="159"/>
      <c r="AN1541" s="4"/>
      <c r="AO1541" s="4"/>
      <c r="AP1541" s="4"/>
      <c r="AQ1541" s="4"/>
      <c r="AR1541" s="4"/>
      <c r="AS1541" s="4"/>
      <c r="AT1541" s="4"/>
      <c r="AU1541" s="4"/>
      <c r="AV1541" s="4"/>
    </row>
    <row r="1542" spans="27:64" ht="12.95" customHeight="1">
      <c r="AA1542" s="4"/>
      <c r="AB1542" s="4"/>
      <c r="AC1542" s="4"/>
      <c r="AD1542" s="4"/>
      <c r="AE1542" s="4"/>
      <c r="AG1542" s="159"/>
      <c r="AN1542" s="4"/>
      <c r="AO1542" s="4"/>
      <c r="AP1542" s="4"/>
      <c r="AQ1542" s="4"/>
      <c r="AR1542" s="4"/>
      <c r="AS1542" s="4"/>
      <c r="AT1542" s="4"/>
      <c r="AU1542" s="4"/>
    </row>
    <row r="1543" spans="27:64" ht="12.95" customHeight="1">
      <c r="AA1543" s="4"/>
      <c r="AB1543" s="4"/>
      <c r="AC1543" s="4"/>
      <c r="AD1543" s="4"/>
      <c r="AE1543" s="4"/>
      <c r="AG1543" s="159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</row>
    <row r="1544" spans="27:64" ht="12.95" customHeight="1">
      <c r="AA1544" s="4"/>
      <c r="AB1544" s="4"/>
      <c r="AC1544" s="4"/>
      <c r="AD1544" s="4"/>
      <c r="AE1544" s="4"/>
      <c r="AG1544" s="159"/>
      <c r="AN1544" s="4"/>
      <c r="AO1544" s="4"/>
      <c r="AP1544" s="4"/>
      <c r="AQ1544" s="4"/>
      <c r="AR1544" s="4"/>
      <c r="AS1544" s="4"/>
      <c r="AT1544" s="4"/>
      <c r="AU1544" s="4"/>
      <c r="AV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</row>
    <row r="1545" spans="27:64" ht="12.95" customHeight="1">
      <c r="AA1545" s="4"/>
      <c r="AB1545" s="4"/>
      <c r="AC1545" s="4"/>
      <c r="AD1545" s="4"/>
      <c r="AE1545" s="4"/>
      <c r="AG1545" s="159"/>
      <c r="AN1545" s="4"/>
      <c r="AO1545" s="4"/>
      <c r="AP1545" s="4"/>
      <c r="AQ1545" s="4"/>
      <c r="AR1545" s="4"/>
      <c r="AS1545" s="4"/>
      <c r="AT1545" s="4"/>
      <c r="AU1545" s="4"/>
    </row>
    <row r="1546" spans="27:64" ht="12.95" customHeight="1">
      <c r="AA1546" s="4"/>
      <c r="AB1546" s="4"/>
      <c r="AC1546" s="4"/>
      <c r="AD1546" s="4"/>
      <c r="AE1546" s="4"/>
      <c r="AG1546" s="159"/>
      <c r="AN1546" s="4"/>
      <c r="AO1546" s="4"/>
      <c r="AP1546" s="4"/>
      <c r="AQ1546" s="4"/>
      <c r="AR1546" s="4"/>
      <c r="AS1546" s="4"/>
      <c r="AT1546" s="4"/>
      <c r="AU1546" s="4"/>
      <c r="AV1546" s="4"/>
    </row>
    <row r="1547" spans="27:64" ht="12.95" customHeight="1">
      <c r="AA1547" s="4"/>
      <c r="AB1547" s="4"/>
      <c r="AC1547" s="4"/>
      <c r="AD1547" s="4"/>
      <c r="AE1547" s="4"/>
      <c r="AG1547" s="159"/>
      <c r="AN1547" s="4"/>
      <c r="AO1547" s="4"/>
      <c r="AP1547" s="4"/>
      <c r="AQ1547" s="4"/>
      <c r="AR1547" s="4"/>
      <c r="AS1547" s="4"/>
      <c r="AT1547" s="4"/>
      <c r="AU1547" s="4"/>
    </row>
    <row r="1548" spans="27:64" ht="12.95" customHeight="1">
      <c r="AA1548" s="4"/>
      <c r="AB1548" s="4"/>
      <c r="AC1548" s="4"/>
      <c r="AD1548" s="4"/>
      <c r="AE1548" s="4"/>
      <c r="AG1548" s="159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</row>
    <row r="1549" spans="27:64" ht="12.95" customHeight="1">
      <c r="AA1549" s="4"/>
      <c r="AB1549" s="4"/>
      <c r="AC1549" s="4"/>
      <c r="AD1549" s="4"/>
      <c r="AE1549" s="4"/>
      <c r="AG1549" s="159"/>
      <c r="AN1549" s="4"/>
      <c r="AO1549" s="4"/>
      <c r="AP1549" s="4"/>
      <c r="AQ1549" s="4"/>
      <c r="AR1549" s="4"/>
      <c r="AS1549" s="4"/>
      <c r="AT1549" s="4"/>
      <c r="AU1549" s="4"/>
    </row>
    <row r="1550" spans="27:64" ht="12.95" customHeight="1">
      <c r="AA1550" s="4"/>
      <c r="AB1550" s="4"/>
      <c r="AC1550" s="4"/>
      <c r="AD1550" s="4"/>
      <c r="AE1550" s="4"/>
      <c r="AG1550" s="159"/>
      <c r="AN1550" s="4"/>
      <c r="AO1550" s="4"/>
      <c r="AP1550" s="4"/>
      <c r="AQ1550" s="4"/>
      <c r="AR1550" s="4"/>
      <c r="AS1550" s="4"/>
      <c r="AT1550" s="4"/>
      <c r="AU1550" s="4"/>
      <c r="AV1550" s="4"/>
      <c r="AX1550" s="4"/>
    </row>
    <row r="1551" spans="27:64" ht="12.95" customHeight="1">
      <c r="AA1551" s="4"/>
      <c r="AB1551" s="4"/>
      <c r="AC1551" s="4"/>
      <c r="AD1551" s="4"/>
      <c r="AE1551" s="4"/>
      <c r="AG1551" s="159"/>
      <c r="AN1551" s="4"/>
      <c r="AO1551" s="4"/>
      <c r="AP1551" s="4"/>
      <c r="AQ1551" s="4"/>
      <c r="AR1551" s="4"/>
      <c r="AS1551" s="4"/>
      <c r="AT1551" s="4"/>
      <c r="AU1551" s="4"/>
      <c r="AV1551" s="4"/>
      <c r="AX1551" s="4"/>
    </row>
    <row r="1552" spans="27:64" ht="12.95" customHeight="1">
      <c r="AA1552" s="4"/>
      <c r="AB1552" s="4"/>
      <c r="AC1552" s="4"/>
      <c r="AD1552" s="4"/>
      <c r="AE1552" s="4"/>
      <c r="AG1552" s="159"/>
      <c r="AN1552" s="4"/>
      <c r="AO1552" s="4"/>
      <c r="AP1552" s="4"/>
      <c r="AQ1552" s="4"/>
      <c r="AR1552" s="4"/>
      <c r="AS1552" s="4"/>
      <c r="AT1552" s="4"/>
      <c r="AU1552" s="4"/>
      <c r="AV1552" s="4"/>
      <c r="AX1552" s="4"/>
    </row>
    <row r="1553" spans="27:64" ht="12.95" customHeight="1">
      <c r="AA1553" s="4"/>
      <c r="AB1553" s="4"/>
      <c r="AC1553" s="4"/>
      <c r="AD1553" s="4"/>
      <c r="AE1553" s="4"/>
      <c r="AG1553" s="159"/>
      <c r="AN1553" s="4"/>
      <c r="AO1553" s="4"/>
      <c r="AP1553" s="4"/>
      <c r="AQ1553" s="4"/>
      <c r="AR1553" s="4"/>
      <c r="AS1553" s="4"/>
      <c r="AT1553" s="4"/>
      <c r="AU1553" s="4"/>
      <c r="AV1553" s="4"/>
    </row>
    <row r="1554" spans="27:64" ht="12.95" customHeight="1">
      <c r="AA1554" s="4"/>
      <c r="AB1554" s="4"/>
      <c r="AC1554" s="4"/>
      <c r="AD1554" s="4"/>
      <c r="AE1554" s="4"/>
      <c r="AG1554" s="159"/>
      <c r="AN1554" s="4"/>
      <c r="AO1554" s="4"/>
      <c r="AP1554" s="4"/>
      <c r="AQ1554" s="4"/>
      <c r="AR1554" s="4"/>
      <c r="AS1554" s="4"/>
      <c r="AT1554" s="4"/>
      <c r="AU1554" s="4"/>
    </row>
    <row r="1555" spans="27:64" ht="12.95" customHeight="1">
      <c r="AA1555" s="4"/>
      <c r="AB1555" s="4"/>
      <c r="AC1555" s="4"/>
      <c r="AD1555" s="4"/>
      <c r="AE1555" s="4"/>
      <c r="AG1555" s="159"/>
      <c r="AN1555" s="4"/>
      <c r="AO1555" s="4"/>
      <c r="AP1555" s="4"/>
      <c r="AQ1555" s="4"/>
      <c r="AR1555" s="4"/>
      <c r="AS1555" s="4"/>
      <c r="AT1555" s="4"/>
      <c r="AU1555" s="4"/>
      <c r="AV1555" s="4"/>
    </row>
    <row r="1556" spans="27:64" ht="12.95" customHeight="1">
      <c r="AA1556" s="4"/>
      <c r="AB1556" s="4"/>
      <c r="AC1556" s="4"/>
      <c r="AD1556" s="4"/>
      <c r="AE1556" s="4"/>
      <c r="AG1556" s="159"/>
      <c r="AN1556" s="4"/>
      <c r="AO1556" s="4"/>
      <c r="AP1556" s="4"/>
      <c r="AQ1556" s="4"/>
      <c r="AR1556" s="4"/>
      <c r="AS1556" s="4"/>
      <c r="AT1556" s="4"/>
      <c r="AU1556" s="4"/>
      <c r="AV1556" s="4"/>
    </row>
    <row r="1557" spans="27:64" ht="12.95" customHeight="1">
      <c r="AA1557" s="4"/>
      <c r="AB1557" s="4"/>
      <c r="AC1557" s="4"/>
      <c r="AD1557" s="4"/>
      <c r="AE1557" s="4"/>
      <c r="AG1557" s="159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</row>
    <row r="1558" spans="27:64" ht="12.95" customHeight="1">
      <c r="AA1558" s="4"/>
      <c r="AB1558" s="4"/>
      <c r="AC1558" s="4"/>
      <c r="AD1558" s="4"/>
      <c r="AE1558" s="4"/>
      <c r="AG1558" s="159"/>
      <c r="AN1558" s="4"/>
      <c r="AO1558" s="4"/>
      <c r="AP1558" s="4"/>
      <c r="AQ1558" s="4"/>
      <c r="AR1558" s="4"/>
      <c r="AS1558" s="4"/>
      <c r="AT1558" s="4"/>
      <c r="AU1558" s="4"/>
    </row>
    <row r="1559" spans="27:64" ht="12.95" customHeight="1">
      <c r="AA1559" s="4"/>
      <c r="AB1559" s="4"/>
      <c r="AC1559" s="4"/>
      <c r="AD1559" s="4"/>
      <c r="AE1559" s="4"/>
      <c r="AG1559" s="159"/>
      <c r="AN1559" s="4"/>
      <c r="AO1559" s="4"/>
      <c r="AP1559" s="4"/>
      <c r="AQ1559" s="4"/>
      <c r="AR1559" s="4"/>
      <c r="AS1559" s="4"/>
      <c r="AT1559" s="4"/>
      <c r="AU1559" s="4"/>
    </row>
    <row r="1560" spans="27:64" ht="12.95" customHeight="1">
      <c r="AA1560" s="4"/>
      <c r="AB1560" s="4"/>
      <c r="AC1560" s="4"/>
      <c r="AD1560" s="4"/>
      <c r="AE1560" s="4"/>
      <c r="AG1560" s="159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</row>
    <row r="1561" spans="27:64" ht="12.95" customHeight="1">
      <c r="AA1561" s="4"/>
      <c r="AB1561" s="4"/>
      <c r="AC1561" s="4"/>
      <c r="AD1561" s="4"/>
      <c r="AE1561" s="4"/>
      <c r="AG1561" s="159"/>
      <c r="AN1561" s="4"/>
      <c r="AO1561" s="4"/>
      <c r="AP1561" s="4"/>
      <c r="AQ1561" s="4"/>
      <c r="AR1561" s="4"/>
      <c r="AS1561" s="4"/>
      <c r="AT1561" s="4"/>
      <c r="AU1561" s="4"/>
      <c r="AV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</row>
    <row r="1562" spans="27:64" ht="12.95" customHeight="1">
      <c r="AA1562" s="4"/>
      <c r="AB1562" s="4"/>
      <c r="AC1562" s="4"/>
      <c r="AD1562" s="4"/>
      <c r="AE1562" s="4"/>
      <c r="AG1562" s="159"/>
      <c r="AN1562" s="4"/>
      <c r="AO1562" s="4"/>
      <c r="AP1562" s="4"/>
      <c r="AQ1562" s="4"/>
      <c r="AR1562" s="4"/>
      <c r="AS1562" s="4"/>
      <c r="AT1562" s="4"/>
      <c r="AU1562" s="4"/>
      <c r="AV1562" s="4"/>
      <c r="AX1562" s="4"/>
    </row>
    <row r="1563" spans="27:64" ht="12.95" customHeight="1">
      <c r="AA1563" s="4"/>
      <c r="AB1563" s="4"/>
      <c r="AC1563" s="4"/>
      <c r="AD1563" s="4"/>
      <c r="AE1563" s="4"/>
      <c r="AG1563" s="159"/>
      <c r="AN1563" s="4"/>
      <c r="AO1563" s="4"/>
      <c r="AP1563" s="4"/>
      <c r="AQ1563" s="4"/>
      <c r="AR1563" s="4"/>
      <c r="AS1563" s="4"/>
      <c r="AT1563" s="4"/>
      <c r="AU1563" s="4"/>
    </row>
    <row r="1564" spans="27:64" ht="12.95" customHeight="1">
      <c r="AA1564" s="4"/>
      <c r="AB1564" s="4"/>
      <c r="AC1564" s="4"/>
      <c r="AD1564" s="4"/>
      <c r="AE1564" s="4"/>
      <c r="AG1564" s="159"/>
      <c r="AN1564" s="4"/>
      <c r="AO1564" s="4"/>
      <c r="AP1564" s="4"/>
      <c r="AQ1564" s="4"/>
      <c r="AR1564" s="4"/>
      <c r="AS1564" s="4"/>
      <c r="AT1564" s="4"/>
      <c r="AU1564" s="4"/>
      <c r="AV1564" s="4"/>
    </row>
    <row r="1565" spans="27:64" ht="12.95" customHeight="1">
      <c r="AA1565" s="4"/>
      <c r="AB1565" s="4"/>
      <c r="AC1565" s="4"/>
      <c r="AD1565" s="4"/>
      <c r="AE1565" s="4"/>
      <c r="AG1565" s="159"/>
      <c r="AN1565" s="4"/>
      <c r="AO1565" s="4"/>
      <c r="AP1565" s="4"/>
      <c r="AQ1565" s="4"/>
      <c r="AR1565" s="4"/>
      <c r="AS1565" s="4"/>
      <c r="AT1565" s="4"/>
      <c r="AU1565" s="4"/>
      <c r="AV1565" s="4"/>
    </row>
    <row r="1566" spans="27:64" ht="12.95" customHeight="1">
      <c r="AA1566" s="4"/>
      <c r="AB1566" s="4"/>
      <c r="AC1566" s="4"/>
      <c r="AD1566" s="4"/>
      <c r="AE1566" s="4"/>
      <c r="AG1566" s="159"/>
      <c r="AN1566" s="4"/>
      <c r="AO1566" s="4"/>
      <c r="AP1566" s="4"/>
      <c r="AQ1566" s="4"/>
      <c r="AR1566" s="4"/>
      <c r="AS1566" s="4"/>
      <c r="AT1566" s="4"/>
      <c r="AU1566" s="4"/>
      <c r="AV1566" s="4"/>
      <c r="AX1566" s="4"/>
    </row>
    <row r="1567" spans="27:64" ht="12.95" customHeight="1">
      <c r="AA1567" s="4"/>
      <c r="AB1567" s="4"/>
      <c r="AC1567" s="4"/>
      <c r="AD1567" s="4"/>
      <c r="AE1567" s="4"/>
      <c r="AG1567" s="159"/>
      <c r="AN1567" s="4"/>
      <c r="AO1567" s="4"/>
      <c r="AP1567" s="4"/>
      <c r="AQ1567" s="4"/>
      <c r="AR1567" s="4"/>
      <c r="AS1567" s="4"/>
      <c r="AT1567" s="4"/>
      <c r="AU1567" s="4"/>
      <c r="AV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</row>
    <row r="1568" spans="27:64" ht="12.95" customHeight="1">
      <c r="AA1568" s="4"/>
      <c r="AB1568" s="4"/>
      <c r="AC1568" s="4"/>
      <c r="AD1568" s="4"/>
      <c r="AE1568" s="4"/>
      <c r="AG1568" s="159"/>
      <c r="AN1568" s="4"/>
      <c r="AO1568" s="4"/>
      <c r="AP1568" s="4"/>
      <c r="AQ1568" s="4"/>
      <c r="AR1568" s="4"/>
      <c r="AS1568" s="4"/>
      <c r="AT1568" s="4"/>
      <c r="AU1568" s="4"/>
      <c r="AV1568" s="4"/>
    </row>
    <row r="1569" spans="27:64" ht="12.95" customHeight="1">
      <c r="AA1569" s="4"/>
      <c r="AB1569" s="4"/>
      <c r="AC1569" s="4"/>
      <c r="AD1569" s="4"/>
      <c r="AE1569" s="4"/>
      <c r="AG1569" s="159"/>
      <c r="AN1569" s="4"/>
      <c r="AO1569" s="4"/>
      <c r="AP1569" s="4"/>
      <c r="AQ1569" s="4"/>
      <c r="AR1569" s="4"/>
      <c r="AS1569" s="4"/>
      <c r="AT1569" s="4"/>
      <c r="AU1569" s="4"/>
      <c r="AV1569" s="4"/>
    </row>
    <row r="1570" spans="27:64" ht="12.95" customHeight="1">
      <c r="AA1570" s="4"/>
      <c r="AB1570" s="4"/>
      <c r="AC1570" s="4"/>
      <c r="AD1570" s="4"/>
      <c r="AE1570" s="4"/>
      <c r="AG1570" s="159"/>
      <c r="AN1570" s="4"/>
      <c r="AO1570" s="4"/>
      <c r="AP1570" s="4"/>
      <c r="AQ1570" s="4"/>
      <c r="AR1570" s="4"/>
      <c r="AS1570" s="4"/>
      <c r="AT1570" s="4"/>
      <c r="AU1570" s="4"/>
      <c r="AV1570" s="4"/>
    </row>
    <row r="1571" spans="27:64" ht="12.95" customHeight="1">
      <c r="AA1571" s="4"/>
      <c r="AB1571" s="4"/>
      <c r="AC1571" s="4"/>
      <c r="AD1571" s="4"/>
      <c r="AE1571" s="4"/>
      <c r="AG1571" s="159"/>
      <c r="AN1571" s="4"/>
      <c r="AO1571" s="4"/>
      <c r="AP1571" s="4"/>
      <c r="AQ1571" s="4"/>
      <c r="AR1571" s="4"/>
      <c r="AS1571" s="4"/>
      <c r="AT1571" s="4"/>
      <c r="AU1571" s="4"/>
      <c r="AV1571" s="4"/>
      <c r="AX1571" s="4"/>
    </row>
    <row r="1572" spans="27:64" ht="12.95" customHeight="1">
      <c r="AA1572" s="4"/>
      <c r="AB1572" s="4"/>
      <c r="AC1572" s="4"/>
      <c r="AD1572" s="4"/>
      <c r="AE1572" s="4"/>
      <c r="AG1572" s="159"/>
      <c r="AN1572" s="4"/>
      <c r="AO1572" s="4"/>
      <c r="AP1572" s="4"/>
      <c r="AQ1572" s="4"/>
      <c r="AR1572" s="4"/>
      <c r="AS1572" s="4"/>
      <c r="AT1572" s="4"/>
      <c r="AU1572" s="4"/>
      <c r="AV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</row>
    <row r="1573" spans="27:64" ht="12.95" customHeight="1">
      <c r="AA1573" s="4"/>
      <c r="AB1573" s="4"/>
      <c r="AC1573" s="4"/>
      <c r="AD1573" s="4"/>
      <c r="AE1573" s="4"/>
      <c r="AG1573" s="159"/>
      <c r="AN1573" s="4"/>
      <c r="AO1573" s="4"/>
      <c r="AP1573" s="4"/>
      <c r="AQ1573" s="4"/>
      <c r="AR1573" s="4"/>
      <c r="AS1573" s="4"/>
      <c r="AT1573" s="4"/>
      <c r="AU1573" s="4"/>
    </row>
    <row r="1574" spans="27:64" ht="12.95" customHeight="1">
      <c r="AA1574" s="4"/>
      <c r="AB1574" s="4"/>
      <c r="AC1574" s="4"/>
      <c r="AD1574" s="4"/>
      <c r="AE1574" s="4"/>
      <c r="AG1574" s="159"/>
      <c r="AN1574" s="4"/>
      <c r="AO1574" s="4"/>
      <c r="AP1574" s="4"/>
      <c r="AQ1574" s="4"/>
      <c r="AR1574" s="4"/>
      <c r="AS1574" s="4"/>
      <c r="AT1574" s="4"/>
      <c r="AU1574" s="4"/>
      <c r="AV1574" s="4"/>
    </row>
    <row r="1575" spans="27:64" ht="12.95" customHeight="1">
      <c r="AA1575" s="4"/>
      <c r="AB1575" s="4"/>
      <c r="AC1575" s="4"/>
      <c r="AD1575" s="4"/>
      <c r="AE1575" s="4"/>
      <c r="AG1575" s="159"/>
      <c r="AN1575" s="4"/>
      <c r="AO1575" s="4"/>
      <c r="AP1575" s="4"/>
      <c r="AQ1575" s="4"/>
      <c r="AR1575" s="4"/>
      <c r="AS1575" s="4"/>
      <c r="AT1575" s="4"/>
      <c r="AU1575" s="4"/>
      <c r="AV1575" s="4"/>
    </row>
    <row r="1576" spans="27:64" ht="12.95" customHeight="1">
      <c r="AA1576" s="4"/>
      <c r="AB1576" s="4"/>
      <c r="AC1576" s="4"/>
      <c r="AD1576" s="4"/>
      <c r="AE1576" s="4"/>
      <c r="AG1576" s="159"/>
      <c r="AN1576" s="4"/>
      <c r="AO1576" s="4"/>
      <c r="AP1576" s="4"/>
      <c r="AQ1576" s="4"/>
      <c r="AR1576" s="4"/>
      <c r="AS1576" s="4"/>
      <c r="AT1576" s="4"/>
      <c r="AU1576" s="4"/>
      <c r="AV1576" s="4"/>
      <c r="AX1576" s="4"/>
    </row>
    <row r="1577" spans="27:64" ht="12.95" customHeight="1">
      <c r="AA1577" s="4"/>
      <c r="AB1577" s="4"/>
      <c r="AC1577" s="4"/>
      <c r="AD1577" s="4"/>
      <c r="AE1577" s="4"/>
      <c r="AG1577" s="159"/>
      <c r="AN1577" s="4"/>
      <c r="AO1577" s="4"/>
      <c r="AP1577" s="4"/>
      <c r="AQ1577" s="4"/>
      <c r="AR1577" s="4"/>
      <c r="AS1577" s="4"/>
      <c r="AT1577" s="4"/>
      <c r="AU1577" s="4"/>
      <c r="AV1577" s="4"/>
    </row>
    <row r="1578" spans="27:64" ht="12.95" customHeight="1">
      <c r="AA1578" s="4"/>
      <c r="AB1578" s="4"/>
      <c r="AC1578" s="4"/>
      <c r="AD1578" s="4"/>
      <c r="AE1578" s="4"/>
      <c r="AG1578" s="159"/>
      <c r="AN1578" s="4"/>
      <c r="AO1578" s="4"/>
      <c r="AP1578" s="4"/>
      <c r="AQ1578" s="4"/>
      <c r="AR1578" s="4"/>
      <c r="AS1578" s="4"/>
      <c r="AT1578" s="4"/>
      <c r="AU1578" s="4"/>
    </row>
    <row r="1579" spans="27:64" ht="12.95" customHeight="1">
      <c r="AA1579" s="4"/>
      <c r="AB1579" s="4"/>
      <c r="AC1579" s="4"/>
      <c r="AD1579" s="4"/>
      <c r="AE1579" s="4"/>
      <c r="AG1579" s="159"/>
      <c r="AN1579" s="4"/>
      <c r="AO1579" s="4"/>
      <c r="AP1579" s="4"/>
      <c r="AQ1579" s="4"/>
      <c r="AR1579" s="4"/>
      <c r="AS1579" s="4"/>
      <c r="AT1579" s="4"/>
      <c r="AU1579" s="4"/>
    </row>
    <row r="1580" spans="27:64" ht="12.95" customHeight="1">
      <c r="AA1580" s="4"/>
      <c r="AB1580" s="4"/>
      <c r="AC1580" s="4"/>
      <c r="AD1580" s="4"/>
      <c r="AE1580" s="4"/>
      <c r="AG1580" s="159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</row>
    <row r="1581" spans="27:64" ht="12.95" customHeight="1">
      <c r="AA1581" s="4"/>
      <c r="AB1581" s="4"/>
      <c r="AC1581" s="4"/>
      <c r="AD1581" s="4"/>
      <c r="AE1581" s="4"/>
      <c r="AG1581" s="159"/>
      <c r="AN1581" s="4"/>
      <c r="AO1581" s="4"/>
      <c r="AP1581" s="4"/>
      <c r="AQ1581" s="4"/>
      <c r="AR1581" s="4"/>
      <c r="AS1581" s="4"/>
      <c r="AT1581" s="4"/>
      <c r="AU1581" s="4"/>
    </row>
    <row r="1582" spans="27:64" ht="12.95" customHeight="1">
      <c r="AA1582" s="4"/>
      <c r="AB1582" s="4"/>
      <c r="AC1582" s="4"/>
      <c r="AD1582" s="4"/>
      <c r="AE1582" s="4"/>
      <c r="AG1582" s="159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</row>
    <row r="1583" spans="27:64" ht="12.95" customHeight="1">
      <c r="AA1583" s="4"/>
      <c r="AB1583" s="4"/>
      <c r="AC1583" s="4"/>
      <c r="AD1583" s="4"/>
      <c r="AE1583" s="4"/>
      <c r="AG1583" s="159"/>
      <c r="AN1583" s="4"/>
      <c r="AO1583" s="4"/>
      <c r="AP1583" s="4"/>
      <c r="AQ1583" s="4"/>
      <c r="AR1583" s="4"/>
      <c r="AS1583" s="4"/>
      <c r="AT1583" s="4"/>
      <c r="AU1583" s="4"/>
      <c r="AV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</row>
    <row r="1584" spans="27:64" ht="12.95" customHeight="1">
      <c r="AA1584" s="4"/>
      <c r="AB1584" s="4"/>
      <c r="AC1584" s="4"/>
      <c r="AD1584" s="4"/>
      <c r="AE1584" s="4"/>
      <c r="AG1584" s="159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</row>
    <row r="1585" spans="27:64" ht="12.95" customHeight="1">
      <c r="AA1585" s="4"/>
      <c r="AB1585" s="4"/>
      <c r="AC1585" s="4"/>
      <c r="AD1585" s="4"/>
      <c r="AE1585" s="4"/>
      <c r="AG1585" s="159"/>
      <c r="AN1585" s="4"/>
      <c r="AO1585" s="4"/>
      <c r="AP1585" s="4"/>
      <c r="AQ1585" s="4"/>
      <c r="AR1585" s="4"/>
      <c r="AS1585" s="4"/>
      <c r="AT1585" s="4"/>
      <c r="AU1585" s="4"/>
      <c r="AV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</row>
    <row r="1586" spans="27:64" ht="12.95" customHeight="1">
      <c r="AA1586" s="4"/>
      <c r="AB1586" s="4"/>
      <c r="AC1586" s="4"/>
      <c r="AD1586" s="4"/>
      <c r="AE1586" s="4"/>
      <c r="AG1586" s="159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</row>
    <row r="1587" spans="27:64" ht="12.95" customHeight="1">
      <c r="AA1587" s="4"/>
      <c r="AB1587" s="4"/>
      <c r="AC1587" s="4"/>
      <c r="AD1587" s="4"/>
      <c r="AE1587" s="4"/>
      <c r="AG1587" s="159"/>
      <c r="AN1587" s="4"/>
      <c r="AO1587" s="4"/>
      <c r="AP1587" s="4"/>
      <c r="AQ1587" s="4"/>
      <c r="AR1587" s="4"/>
      <c r="AS1587" s="4"/>
      <c r="AT1587" s="4"/>
      <c r="AU1587" s="4"/>
      <c r="AV1587" s="4"/>
      <c r="AX1587" s="4"/>
    </row>
    <row r="1588" spans="27:64" ht="12.95" customHeight="1">
      <c r="AA1588" s="4"/>
      <c r="AB1588" s="4"/>
      <c r="AC1588" s="4"/>
      <c r="AD1588" s="4"/>
      <c r="AE1588" s="4"/>
      <c r="AG1588" s="159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</row>
    <row r="1589" spans="27:64" ht="12.95" customHeight="1">
      <c r="AA1589" s="4"/>
      <c r="AB1589" s="4"/>
      <c r="AC1589" s="4"/>
      <c r="AD1589" s="4"/>
      <c r="AE1589" s="4"/>
      <c r="AG1589" s="159"/>
      <c r="AN1589" s="4"/>
      <c r="AO1589" s="4"/>
      <c r="AP1589" s="4"/>
      <c r="AQ1589" s="4"/>
      <c r="AR1589" s="4"/>
      <c r="AS1589" s="4"/>
      <c r="AT1589" s="4"/>
      <c r="AU1589" s="4"/>
      <c r="AV1589" s="4"/>
      <c r="AX1589" s="4"/>
    </row>
    <row r="1590" spans="27:64" ht="12.95" customHeight="1">
      <c r="AA1590" s="4"/>
      <c r="AB1590" s="4"/>
      <c r="AC1590" s="4"/>
      <c r="AD1590" s="4"/>
      <c r="AE1590" s="4"/>
      <c r="AG1590" s="159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</row>
    <row r="1591" spans="27:64" ht="12.95" customHeight="1">
      <c r="AA1591" s="4"/>
      <c r="AB1591" s="4"/>
      <c r="AC1591" s="4"/>
      <c r="AD1591" s="4"/>
      <c r="AE1591" s="4"/>
      <c r="AG1591" s="159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</row>
    <row r="1592" spans="27:64" ht="12.95" customHeight="1">
      <c r="AA1592" s="4"/>
      <c r="AB1592" s="4"/>
      <c r="AC1592" s="4"/>
      <c r="AD1592" s="4"/>
      <c r="AE1592" s="4"/>
      <c r="AG1592" s="159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</row>
    <row r="1593" spans="27:64" ht="12.95" customHeight="1">
      <c r="AA1593" s="4"/>
      <c r="AB1593" s="4"/>
      <c r="AC1593" s="4"/>
      <c r="AD1593" s="4"/>
      <c r="AE1593" s="4"/>
      <c r="AG1593" s="159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</row>
    <row r="1594" spans="27:64" ht="12.95" customHeight="1">
      <c r="AA1594" s="4"/>
      <c r="AB1594" s="4"/>
      <c r="AC1594" s="4"/>
      <c r="AD1594" s="4"/>
      <c r="AE1594" s="4"/>
      <c r="AG1594" s="159"/>
      <c r="AN1594" s="4"/>
      <c r="AO1594" s="4"/>
      <c r="AP1594" s="4"/>
      <c r="AQ1594" s="4"/>
      <c r="AR1594" s="4"/>
      <c r="AS1594" s="4"/>
      <c r="AT1594" s="4"/>
      <c r="AU1594" s="4"/>
      <c r="AV1594" s="4"/>
      <c r="AX1594" s="4"/>
    </row>
    <row r="1595" spans="27:64" ht="12.95" customHeight="1">
      <c r="AA1595" s="4"/>
      <c r="AB1595" s="4"/>
      <c r="AC1595" s="4"/>
      <c r="AD1595" s="4"/>
      <c r="AE1595" s="4"/>
      <c r="AG1595" s="159"/>
      <c r="AN1595" s="4"/>
      <c r="AO1595" s="4"/>
      <c r="AP1595" s="4"/>
      <c r="AQ1595" s="4"/>
      <c r="AR1595" s="4"/>
      <c r="AS1595" s="4"/>
      <c r="AT1595" s="4"/>
      <c r="AU1595" s="4"/>
    </row>
    <row r="1596" spans="27:64" ht="12.95" customHeight="1">
      <c r="AA1596" s="4"/>
      <c r="AB1596" s="4"/>
      <c r="AC1596" s="4"/>
      <c r="AD1596" s="4"/>
      <c r="AE1596" s="4"/>
      <c r="AG1596" s="159"/>
      <c r="AN1596" s="4"/>
      <c r="AO1596" s="4"/>
      <c r="AP1596" s="4"/>
      <c r="AQ1596" s="4"/>
      <c r="AR1596" s="4"/>
      <c r="AS1596" s="4"/>
      <c r="AT1596" s="4"/>
      <c r="AU1596" s="4"/>
    </row>
    <row r="1597" spans="27:64" ht="12.95" customHeight="1">
      <c r="AA1597" s="4"/>
      <c r="AB1597" s="4"/>
      <c r="AC1597" s="4"/>
      <c r="AD1597" s="4"/>
      <c r="AE1597" s="4"/>
      <c r="AG1597" s="159"/>
      <c r="AN1597" s="4"/>
      <c r="AO1597" s="4"/>
      <c r="AP1597" s="4"/>
      <c r="AQ1597" s="4"/>
      <c r="AR1597" s="4"/>
      <c r="AS1597" s="4"/>
      <c r="AT1597" s="4"/>
      <c r="AU1597" s="4"/>
    </row>
    <row r="1598" spans="27:64" ht="12.95" customHeight="1">
      <c r="AA1598" s="4"/>
      <c r="AB1598" s="4"/>
      <c r="AC1598" s="4"/>
      <c r="AD1598" s="4"/>
      <c r="AE1598" s="4"/>
      <c r="AG1598" s="159"/>
      <c r="AN1598" s="4"/>
      <c r="AO1598" s="4"/>
      <c r="AP1598" s="4"/>
      <c r="AQ1598" s="4"/>
      <c r="AR1598" s="4"/>
      <c r="AS1598" s="4"/>
      <c r="AT1598" s="4"/>
      <c r="AU1598" s="4"/>
      <c r="AV1598" s="4"/>
    </row>
    <row r="1599" spans="27:64" ht="12.95" customHeight="1">
      <c r="AA1599" s="4"/>
      <c r="AB1599" s="4"/>
      <c r="AC1599" s="4"/>
      <c r="AD1599" s="4"/>
      <c r="AE1599" s="4"/>
      <c r="AG1599" s="159"/>
      <c r="AN1599" s="4"/>
      <c r="AO1599" s="4"/>
      <c r="AP1599" s="4"/>
      <c r="AQ1599" s="4"/>
      <c r="AR1599" s="4"/>
      <c r="AS1599" s="4"/>
      <c r="AT1599" s="4"/>
      <c r="AU1599" s="4"/>
      <c r="AV1599" s="4"/>
      <c r="AX1599" s="4"/>
    </row>
    <row r="1600" spans="27:64" ht="12.95" customHeight="1">
      <c r="AA1600" s="4"/>
      <c r="AB1600" s="4"/>
      <c r="AC1600" s="4"/>
      <c r="AD1600" s="4"/>
      <c r="AE1600" s="4"/>
      <c r="AG1600" s="159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</row>
    <row r="1601" spans="27:64" ht="12.95" customHeight="1">
      <c r="AA1601" s="4"/>
      <c r="AB1601" s="4"/>
      <c r="AC1601" s="4"/>
      <c r="AD1601" s="4"/>
      <c r="AE1601" s="4"/>
      <c r="AG1601" s="159"/>
      <c r="AN1601" s="4"/>
      <c r="AO1601" s="4"/>
      <c r="AP1601" s="4"/>
      <c r="AQ1601" s="4"/>
      <c r="AR1601" s="4"/>
      <c r="AS1601" s="4"/>
      <c r="AT1601" s="4"/>
      <c r="AU1601" s="4"/>
      <c r="AV1601" s="4"/>
    </row>
    <row r="1602" spans="27:64" ht="12.95" customHeight="1">
      <c r="AA1602" s="4"/>
      <c r="AB1602" s="4"/>
      <c r="AC1602" s="4"/>
      <c r="AD1602" s="4"/>
      <c r="AE1602" s="4"/>
      <c r="AG1602" s="159"/>
      <c r="AN1602" s="4"/>
      <c r="AO1602" s="4"/>
      <c r="AP1602" s="4"/>
      <c r="AQ1602" s="4"/>
      <c r="AR1602" s="4"/>
      <c r="AS1602" s="4"/>
      <c r="AT1602" s="4"/>
      <c r="AU1602" s="4"/>
      <c r="AV1602" s="4"/>
      <c r="AX1602" s="4"/>
    </row>
    <row r="1603" spans="27:64" ht="12.95" customHeight="1">
      <c r="AA1603" s="4"/>
      <c r="AB1603" s="4"/>
      <c r="AC1603" s="4"/>
      <c r="AD1603" s="4"/>
      <c r="AE1603" s="4"/>
      <c r="AG1603" s="159"/>
      <c r="AN1603" s="4"/>
      <c r="AO1603" s="4"/>
      <c r="AP1603" s="4"/>
      <c r="AQ1603" s="4"/>
      <c r="AR1603" s="4"/>
      <c r="AS1603" s="4"/>
      <c r="AT1603" s="4"/>
      <c r="AU1603" s="4"/>
    </row>
    <row r="1604" spans="27:64" ht="12.95" customHeight="1">
      <c r="AA1604" s="4"/>
      <c r="AB1604" s="4"/>
      <c r="AC1604" s="4"/>
      <c r="AD1604" s="4"/>
      <c r="AE1604" s="4"/>
      <c r="AG1604" s="159"/>
      <c r="AN1604" s="4"/>
      <c r="AO1604" s="4"/>
      <c r="AP1604" s="4"/>
      <c r="AQ1604" s="4"/>
      <c r="AR1604" s="4"/>
      <c r="AS1604" s="4"/>
      <c r="AT1604" s="4"/>
      <c r="AU1604" s="4"/>
      <c r="AV1604" s="4"/>
      <c r="AX1604" s="4"/>
    </row>
    <row r="1605" spans="27:64" ht="12.95" customHeight="1">
      <c r="AA1605" s="4"/>
      <c r="AB1605" s="4"/>
      <c r="AC1605" s="4"/>
      <c r="AD1605" s="4"/>
      <c r="AE1605" s="4"/>
      <c r="AG1605" s="159"/>
      <c r="AN1605" s="4"/>
      <c r="AO1605" s="4"/>
      <c r="AP1605" s="4"/>
      <c r="AQ1605" s="4"/>
      <c r="AR1605" s="4"/>
      <c r="AS1605" s="4"/>
      <c r="AT1605" s="4"/>
      <c r="AU1605" s="4"/>
    </row>
    <row r="1606" spans="27:64" ht="12.95" customHeight="1">
      <c r="AA1606" s="4"/>
      <c r="AB1606" s="4"/>
      <c r="AC1606" s="4"/>
      <c r="AD1606" s="4"/>
      <c r="AE1606" s="4"/>
      <c r="AG1606" s="159"/>
      <c r="AN1606" s="4"/>
      <c r="AO1606" s="4"/>
      <c r="AP1606" s="4"/>
      <c r="AQ1606" s="4"/>
      <c r="AR1606" s="4"/>
      <c r="AS1606" s="4"/>
      <c r="AT1606" s="4"/>
      <c r="AU1606" s="4"/>
      <c r="AV1606" s="4"/>
    </row>
    <row r="1607" spans="27:64" ht="12.95" customHeight="1">
      <c r="AA1607" s="4"/>
      <c r="AB1607" s="4"/>
      <c r="AC1607" s="4"/>
      <c r="AD1607" s="4"/>
      <c r="AE1607" s="4"/>
      <c r="AG1607" s="159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</row>
    <row r="1608" spans="27:64" ht="12.95" customHeight="1">
      <c r="AA1608" s="4"/>
      <c r="AB1608" s="4"/>
      <c r="AC1608" s="4"/>
      <c r="AD1608" s="4"/>
      <c r="AE1608" s="4"/>
      <c r="AG1608" s="159"/>
      <c r="AN1608" s="4"/>
      <c r="AO1608" s="4"/>
      <c r="AP1608" s="4"/>
      <c r="AQ1608" s="4"/>
      <c r="AR1608" s="4"/>
      <c r="AS1608" s="4"/>
      <c r="AT1608" s="4"/>
      <c r="AU1608" s="4"/>
    </row>
    <row r="1609" spans="27:64" ht="12.95" customHeight="1">
      <c r="AA1609" s="4"/>
      <c r="AB1609" s="4"/>
      <c r="AC1609" s="4"/>
      <c r="AD1609" s="4"/>
      <c r="AE1609" s="4"/>
      <c r="AG1609" s="159"/>
      <c r="AN1609" s="4"/>
      <c r="AO1609" s="4"/>
      <c r="AP1609" s="4"/>
      <c r="AQ1609" s="4"/>
      <c r="AR1609" s="4"/>
      <c r="AS1609" s="4"/>
      <c r="AT1609" s="4"/>
      <c r="AU1609" s="4"/>
      <c r="AV1609" s="4"/>
    </row>
    <row r="1610" spans="27:64" ht="12.95" customHeight="1">
      <c r="AA1610" s="4"/>
      <c r="AB1610" s="4"/>
      <c r="AC1610" s="4"/>
      <c r="AD1610" s="4"/>
      <c r="AE1610" s="4"/>
      <c r="AG1610" s="159"/>
      <c r="AN1610" s="4"/>
      <c r="AO1610" s="4"/>
      <c r="AP1610" s="4"/>
      <c r="AQ1610" s="4"/>
      <c r="AR1610" s="4"/>
      <c r="AS1610" s="4"/>
      <c r="AT1610" s="4"/>
      <c r="AU1610" s="4"/>
    </row>
    <row r="1611" spans="27:64" ht="12.95" customHeight="1">
      <c r="AA1611" s="4"/>
      <c r="AB1611" s="4"/>
      <c r="AC1611" s="4"/>
      <c r="AD1611" s="4"/>
      <c r="AE1611" s="4"/>
      <c r="AG1611" s="159"/>
      <c r="AN1611" s="4"/>
      <c r="AO1611" s="4"/>
      <c r="AP1611" s="4"/>
      <c r="AQ1611" s="4"/>
      <c r="AR1611" s="4"/>
      <c r="AS1611" s="4"/>
      <c r="AT1611" s="4"/>
      <c r="AU1611" s="4"/>
      <c r="AV1611" s="4"/>
      <c r="AX1611" s="4"/>
    </row>
    <row r="1612" spans="27:64" ht="12.95" customHeight="1">
      <c r="AA1612" s="4"/>
      <c r="AB1612" s="4"/>
      <c r="AC1612" s="4"/>
      <c r="AD1612" s="4"/>
      <c r="AE1612" s="4"/>
      <c r="AG1612" s="159"/>
      <c r="AN1612" s="4"/>
      <c r="AO1612" s="4"/>
      <c r="AP1612" s="4"/>
      <c r="AQ1612" s="4"/>
      <c r="AR1612" s="4"/>
      <c r="AS1612" s="4"/>
      <c r="AT1612" s="4"/>
      <c r="AU1612" s="4"/>
      <c r="AV1612" s="4"/>
    </row>
    <row r="1613" spans="27:64" ht="12.95" customHeight="1">
      <c r="AA1613" s="4"/>
      <c r="AB1613" s="4"/>
      <c r="AC1613" s="4"/>
      <c r="AD1613" s="4"/>
      <c r="AE1613" s="4"/>
      <c r="AG1613" s="159"/>
      <c r="AN1613" s="4"/>
      <c r="AO1613" s="4"/>
      <c r="AP1613" s="4"/>
      <c r="AQ1613" s="4"/>
      <c r="AR1613" s="4"/>
      <c r="AS1613" s="4"/>
      <c r="AT1613" s="4"/>
      <c r="AU1613" s="4"/>
    </row>
    <row r="1614" spans="27:64" ht="12.95" customHeight="1">
      <c r="AA1614" s="4"/>
      <c r="AB1614" s="4"/>
      <c r="AC1614" s="4"/>
      <c r="AD1614" s="4"/>
      <c r="AE1614" s="4"/>
      <c r="AG1614" s="159"/>
      <c r="AN1614" s="4"/>
      <c r="AO1614" s="4"/>
      <c r="AP1614" s="4"/>
      <c r="AQ1614" s="4"/>
      <c r="AR1614" s="4"/>
      <c r="AS1614" s="4"/>
      <c r="AT1614" s="4"/>
      <c r="AU1614" s="4"/>
    </row>
    <row r="1615" spans="27:64" ht="12.95" customHeight="1">
      <c r="AA1615" s="4"/>
      <c r="AB1615" s="4"/>
      <c r="AC1615" s="4"/>
      <c r="AD1615" s="4"/>
      <c r="AE1615" s="4"/>
      <c r="AG1615" s="159"/>
      <c r="AN1615" s="4"/>
      <c r="AO1615" s="4"/>
      <c r="AP1615" s="4"/>
      <c r="AQ1615" s="4"/>
      <c r="AR1615" s="4"/>
      <c r="AS1615" s="4"/>
      <c r="AT1615" s="4"/>
      <c r="AU1615" s="4"/>
      <c r="AV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</row>
    <row r="1616" spans="27:64" ht="12.95" customHeight="1">
      <c r="AA1616" s="4"/>
      <c r="AB1616" s="4"/>
      <c r="AC1616" s="4"/>
      <c r="AD1616" s="4"/>
      <c r="AE1616" s="4"/>
      <c r="AG1616" s="159"/>
      <c r="AN1616" s="4"/>
      <c r="AO1616" s="4"/>
      <c r="AP1616" s="4"/>
      <c r="AQ1616" s="4"/>
      <c r="AR1616" s="4"/>
      <c r="AS1616" s="4"/>
      <c r="AT1616" s="4"/>
      <c r="AU1616" s="4"/>
      <c r="AV1616" s="4"/>
    </row>
    <row r="1617" spans="27:64" ht="12.95" customHeight="1">
      <c r="AA1617" s="4"/>
      <c r="AB1617" s="4"/>
      <c r="AC1617" s="4"/>
      <c r="AD1617" s="4"/>
      <c r="AE1617" s="4"/>
      <c r="AG1617" s="159"/>
      <c r="AN1617" s="4"/>
      <c r="AO1617" s="4"/>
      <c r="AP1617" s="4"/>
      <c r="AQ1617" s="4"/>
      <c r="AR1617" s="4"/>
      <c r="AS1617" s="4"/>
      <c r="AT1617" s="4"/>
      <c r="AU1617" s="4"/>
      <c r="AV1617" s="4"/>
    </row>
    <row r="1618" spans="27:64" ht="12.95" customHeight="1">
      <c r="AA1618" s="4"/>
      <c r="AB1618" s="4"/>
      <c r="AC1618" s="4"/>
      <c r="AD1618" s="4"/>
      <c r="AE1618" s="4"/>
      <c r="AG1618" s="159"/>
      <c r="AN1618" s="4"/>
      <c r="AO1618" s="4"/>
      <c r="AP1618" s="4"/>
      <c r="AQ1618" s="4"/>
      <c r="AR1618" s="4"/>
      <c r="AS1618" s="4"/>
      <c r="AT1618" s="4"/>
      <c r="AU1618" s="4"/>
      <c r="AV1618" s="4"/>
    </row>
    <row r="1619" spans="27:64" ht="12.95" customHeight="1">
      <c r="AA1619" s="4"/>
      <c r="AB1619" s="4"/>
      <c r="AC1619" s="4"/>
      <c r="AD1619" s="4"/>
      <c r="AE1619" s="4"/>
      <c r="AG1619" s="159"/>
      <c r="AN1619" s="4"/>
      <c r="AO1619" s="4"/>
      <c r="AP1619" s="4"/>
      <c r="AQ1619" s="4"/>
      <c r="AR1619" s="4"/>
      <c r="AS1619" s="4"/>
      <c r="AT1619" s="4"/>
      <c r="AU1619" s="4"/>
      <c r="AV1619" s="4"/>
      <c r="AX1619" s="4"/>
    </row>
    <row r="1620" spans="27:64" ht="12.95" customHeight="1">
      <c r="AA1620" s="4"/>
      <c r="AB1620" s="4"/>
      <c r="AC1620" s="4"/>
      <c r="AD1620" s="4"/>
      <c r="AE1620" s="4"/>
      <c r="AG1620" s="159"/>
      <c r="AN1620" s="4"/>
      <c r="AO1620" s="4"/>
      <c r="AP1620" s="4"/>
      <c r="AQ1620" s="4"/>
      <c r="AR1620" s="4"/>
      <c r="AS1620" s="4"/>
      <c r="AT1620" s="4"/>
      <c r="AU1620" s="4"/>
      <c r="AV1620" s="4"/>
    </row>
    <row r="1621" spans="27:64" ht="12.95" customHeight="1">
      <c r="AA1621" s="4"/>
      <c r="AB1621" s="4"/>
      <c r="AC1621" s="4"/>
      <c r="AD1621" s="4"/>
      <c r="AE1621" s="4"/>
      <c r="AG1621" s="159"/>
      <c r="AN1621" s="4"/>
      <c r="AO1621" s="4"/>
      <c r="AP1621" s="4"/>
      <c r="AQ1621" s="4"/>
      <c r="AR1621" s="4"/>
      <c r="AS1621" s="4"/>
      <c r="AT1621" s="4"/>
      <c r="AU1621" s="4"/>
      <c r="AV1621" s="4"/>
    </row>
    <row r="1622" spans="27:64" ht="12.95" customHeight="1">
      <c r="AA1622" s="4"/>
      <c r="AB1622" s="4"/>
      <c r="AC1622" s="4"/>
      <c r="AD1622" s="4"/>
      <c r="AE1622" s="4"/>
      <c r="AG1622" s="159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</row>
    <row r="1623" spans="27:64" ht="12.95" customHeight="1">
      <c r="AA1623" s="4"/>
      <c r="AB1623" s="4"/>
      <c r="AC1623" s="4"/>
      <c r="AD1623" s="4"/>
      <c r="AE1623" s="4"/>
      <c r="AG1623" s="159"/>
      <c r="AN1623" s="4"/>
      <c r="AO1623" s="4"/>
      <c r="AP1623" s="4"/>
      <c r="AQ1623" s="4"/>
      <c r="AR1623" s="4"/>
      <c r="AS1623" s="4"/>
      <c r="AT1623" s="4"/>
      <c r="AU1623" s="4"/>
      <c r="AV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</row>
    <row r="1624" spans="27:64" ht="12.95" customHeight="1">
      <c r="AA1624" s="4"/>
      <c r="AB1624" s="4"/>
      <c r="AC1624" s="4"/>
      <c r="AD1624" s="4"/>
      <c r="AE1624" s="4"/>
      <c r="AG1624" s="159"/>
      <c r="AN1624" s="4"/>
      <c r="AO1624" s="4"/>
      <c r="AP1624" s="4"/>
      <c r="AQ1624" s="4"/>
      <c r="AR1624" s="4"/>
      <c r="AS1624" s="4"/>
      <c r="AT1624" s="4"/>
      <c r="AU1624" s="4"/>
      <c r="AV1624" s="4"/>
      <c r="AX1624" s="4"/>
    </row>
    <row r="1625" spans="27:64" ht="12.95" customHeight="1">
      <c r="AA1625" s="4"/>
      <c r="AB1625" s="4"/>
      <c r="AC1625" s="4"/>
      <c r="AD1625" s="4"/>
      <c r="AE1625" s="4"/>
      <c r="AG1625" s="159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</row>
    <row r="1626" spans="27:64" ht="12.95" customHeight="1">
      <c r="AA1626" s="4"/>
      <c r="AB1626" s="4"/>
      <c r="AC1626" s="4"/>
      <c r="AD1626" s="4"/>
      <c r="AE1626" s="4"/>
      <c r="AG1626" s="159"/>
      <c r="AN1626" s="4"/>
      <c r="AO1626" s="4"/>
      <c r="AP1626" s="4"/>
      <c r="AQ1626" s="4"/>
      <c r="AR1626" s="4"/>
      <c r="AS1626" s="4"/>
      <c r="AT1626" s="4"/>
      <c r="AU1626" s="4"/>
    </row>
    <row r="1627" spans="27:64" ht="12.95" customHeight="1">
      <c r="AA1627" s="4"/>
      <c r="AB1627" s="4"/>
      <c r="AC1627" s="4"/>
      <c r="AD1627" s="4"/>
      <c r="AE1627" s="4"/>
      <c r="AG1627" s="159"/>
      <c r="AN1627" s="4"/>
      <c r="AO1627" s="4"/>
      <c r="AP1627" s="4"/>
      <c r="AQ1627" s="4"/>
      <c r="AR1627" s="4"/>
      <c r="AS1627" s="4"/>
      <c r="AT1627" s="4"/>
      <c r="AU1627" s="4"/>
    </row>
    <row r="1628" spans="27:64" ht="12.95" customHeight="1">
      <c r="AA1628" s="4"/>
      <c r="AB1628" s="4"/>
      <c r="AC1628" s="4"/>
      <c r="AD1628" s="4"/>
      <c r="AE1628" s="4"/>
      <c r="AG1628" s="159"/>
      <c r="AN1628" s="4"/>
      <c r="AO1628" s="4"/>
      <c r="AP1628" s="4"/>
      <c r="AQ1628" s="4"/>
      <c r="AR1628" s="4"/>
      <c r="AS1628" s="4"/>
      <c r="AT1628" s="4"/>
      <c r="AU1628" s="4"/>
      <c r="AV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</row>
    <row r="1629" spans="27:64" ht="12.95" customHeight="1">
      <c r="AA1629" s="4"/>
      <c r="AB1629" s="4"/>
      <c r="AC1629" s="4"/>
      <c r="AD1629" s="4"/>
      <c r="AE1629" s="4"/>
      <c r="AG1629" s="159"/>
      <c r="AN1629" s="4"/>
      <c r="AO1629" s="4"/>
      <c r="AP1629" s="4"/>
      <c r="AQ1629" s="4"/>
      <c r="AR1629" s="4"/>
      <c r="AS1629" s="4"/>
      <c r="AT1629" s="4"/>
      <c r="AU1629" s="4"/>
      <c r="AV1629" s="4"/>
    </row>
    <row r="1630" spans="27:64" ht="12.95" customHeight="1">
      <c r="AA1630" s="4"/>
      <c r="AB1630" s="4"/>
      <c r="AC1630" s="4"/>
      <c r="AD1630" s="4"/>
      <c r="AE1630" s="4"/>
      <c r="AG1630" s="159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</row>
    <row r="1631" spans="27:64" ht="12.95" customHeight="1">
      <c r="AA1631" s="4"/>
      <c r="AB1631" s="4"/>
      <c r="AC1631" s="4"/>
      <c r="AD1631" s="4"/>
      <c r="AE1631" s="4"/>
      <c r="AG1631" s="159"/>
      <c r="AN1631" s="4"/>
      <c r="AO1631" s="4"/>
      <c r="AP1631" s="4"/>
      <c r="AQ1631" s="4"/>
      <c r="AR1631" s="4"/>
      <c r="AS1631" s="4"/>
      <c r="AT1631" s="4"/>
      <c r="AU1631" s="4"/>
    </row>
    <row r="1632" spans="27:64" ht="12.95" customHeight="1">
      <c r="AA1632" s="4"/>
      <c r="AB1632" s="4"/>
      <c r="AC1632" s="4"/>
      <c r="AD1632" s="4"/>
      <c r="AE1632" s="4"/>
      <c r="AG1632" s="159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</row>
    <row r="1633" spans="27:64" ht="12.95" customHeight="1">
      <c r="AA1633" s="4"/>
      <c r="AB1633" s="4"/>
      <c r="AC1633" s="4"/>
      <c r="AD1633" s="4"/>
      <c r="AE1633" s="4"/>
      <c r="AG1633" s="159"/>
      <c r="AN1633" s="4"/>
      <c r="AO1633" s="4"/>
      <c r="AP1633" s="4"/>
      <c r="AQ1633" s="4"/>
      <c r="AR1633" s="4"/>
      <c r="AS1633" s="4"/>
      <c r="AT1633" s="4"/>
      <c r="AU1633" s="4"/>
    </row>
    <row r="1634" spans="27:64" ht="12.95" customHeight="1">
      <c r="AA1634" s="4"/>
      <c r="AB1634" s="4"/>
      <c r="AC1634" s="4"/>
      <c r="AD1634" s="4"/>
      <c r="AE1634" s="4"/>
      <c r="AG1634" s="159"/>
      <c r="AN1634" s="4"/>
      <c r="AO1634" s="4"/>
      <c r="AP1634" s="4"/>
      <c r="AQ1634" s="4"/>
      <c r="AR1634" s="4"/>
      <c r="AS1634" s="4"/>
      <c r="AT1634" s="4"/>
      <c r="AU1634" s="4"/>
    </row>
    <row r="1635" spans="27:64" ht="12.95" customHeight="1">
      <c r="AA1635" s="4"/>
      <c r="AB1635" s="4"/>
      <c r="AC1635" s="4"/>
      <c r="AD1635" s="4"/>
      <c r="AE1635" s="4"/>
      <c r="AG1635" s="159"/>
      <c r="AN1635" s="4"/>
      <c r="AO1635" s="4"/>
      <c r="AP1635" s="4"/>
      <c r="AQ1635" s="4"/>
      <c r="AR1635" s="4"/>
      <c r="AS1635" s="4"/>
      <c r="AT1635" s="4"/>
      <c r="AU1635" s="4"/>
    </row>
    <row r="1636" spans="27:64" ht="12.95" customHeight="1">
      <c r="AA1636" s="4"/>
      <c r="AB1636" s="4"/>
      <c r="AC1636" s="4"/>
      <c r="AD1636" s="4"/>
      <c r="AE1636" s="4"/>
      <c r="AG1636" s="159"/>
      <c r="AN1636" s="4"/>
      <c r="AO1636" s="4"/>
      <c r="AP1636" s="4"/>
      <c r="AQ1636" s="4"/>
      <c r="AR1636" s="4"/>
      <c r="AS1636" s="4"/>
      <c r="AT1636" s="4"/>
      <c r="AU1636" s="4"/>
    </row>
    <row r="1637" spans="27:64" ht="12.95" customHeight="1">
      <c r="AA1637" s="4"/>
      <c r="AB1637" s="4"/>
      <c r="AC1637" s="4"/>
      <c r="AD1637" s="4"/>
      <c r="AE1637" s="4"/>
      <c r="AG1637" s="159"/>
      <c r="AN1637" s="4"/>
      <c r="AO1637" s="4"/>
      <c r="AP1637" s="4"/>
      <c r="AQ1637" s="4"/>
      <c r="AR1637" s="4"/>
      <c r="AS1637" s="4"/>
      <c r="AT1637" s="4"/>
      <c r="AU1637" s="4"/>
    </row>
    <row r="1638" spans="27:64" ht="12.95" customHeight="1">
      <c r="AA1638" s="4"/>
      <c r="AB1638" s="4"/>
      <c r="AC1638" s="4"/>
      <c r="AD1638" s="4"/>
      <c r="AE1638" s="4"/>
      <c r="AG1638" s="159"/>
      <c r="AN1638" s="4"/>
      <c r="AO1638" s="4"/>
      <c r="AP1638" s="4"/>
      <c r="AQ1638" s="4"/>
      <c r="AR1638" s="4"/>
      <c r="AS1638" s="4"/>
      <c r="AT1638" s="4"/>
      <c r="AU1638" s="4"/>
      <c r="AV1638" s="4"/>
      <c r="AX1638" s="4"/>
    </row>
    <row r="1639" spans="27:64" ht="12.95" customHeight="1">
      <c r="AA1639" s="4"/>
      <c r="AB1639" s="4"/>
      <c r="AC1639" s="4"/>
      <c r="AD1639" s="4"/>
      <c r="AE1639" s="4"/>
      <c r="AG1639" s="159"/>
      <c r="AN1639" s="4"/>
      <c r="AO1639" s="4"/>
      <c r="AP1639" s="4"/>
      <c r="AQ1639" s="4"/>
      <c r="AR1639" s="4"/>
      <c r="AS1639" s="4"/>
      <c r="AT1639" s="4"/>
      <c r="AU1639" s="4"/>
      <c r="AV1639" s="4"/>
      <c r="AX1639" s="4"/>
    </row>
    <row r="1640" spans="27:64" ht="12.95" customHeight="1">
      <c r="AA1640" s="4"/>
      <c r="AB1640" s="4"/>
      <c r="AC1640" s="4"/>
      <c r="AD1640" s="4"/>
      <c r="AE1640" s="4"/>
      <c r="AG1640" s="159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</row>
    <row r="1641" spans="27:64" ht="12.95" customHeight="1">
      <c r="AA1641" s="4"/>
      <c r="AB1641" s="4"/>
      <c r="AC1641" s="4"/>
      <c r="AD1641" s="4"/>
      <c r="AE1641" s="4"/>
      <c r="AG1641" s="159"/>
      <c r="AN1641" s="4"/>
      <c r="AO1641" s="4"/>
      <c r="AP1641" s="4"/>
      <c r="AQ1641" s="4"/>
      <c r="AR1641" s="4"/>
      <c r="AS1641" s="4"/>
      <c r="AT1641" s="4"/>
      <c r="AU1641" s="4"/>
    </row>
    <row r="1642" spans="27:64" ht="12.95" customHeight="1">
      <c r="AA1642" s="4"/>
      <c r="AB1642" s="4"/>
      <c r="AC1642" s="4"/>
      <c r="AD1642" s="4"/>
      <c r="AE1642" s="4"/>
      <c r="AG1642" s="159"/>
      <c r="AN1642" s="4"/>
      <c r="AO1642" s="4"/>
      <c r="AP1642" s="4"/>
      <c r="AQ1642" s="4"/>
      <c r="AR1642" s="4"/>
      <c r="AS1642" s="4"/>
      <c r="AT1642" s="4"/>
      <c r="AU1642" s="4"/>
      <c r="AV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</row>
    <row r="1643" spans="27:64" ht="12.95" customHeight="1">
      <c r="AA1643" s="4"/>
      <c r="AB1643" s="4"/>
      <c r="AC1643" s="4"/>
      <c r="AD1643" s="4"/>
      <c r="AE1643" s="4"/>
      <c r="AG1643" s="159"/>
      <c r="AN1643" s="4"/>
      <c r="AO1643" s="4"/>
      <c r="AP1643" s="4"/>
      <c r="AQ1643" s="4"/>
      <c r="AR1643" s="4"/>
      <c r="AS1643" s="4"/>
      <c r="AT1643" s="4"/>
      <c r="AU1643" s="4"/>
      <c r="AV1643" s="113"/>
    </row>
    <row r="1644" spans="27:64" ht="12.95" customHeight="1">
      <c r="AA1644" s="4"/>
      <c r="AB1644" s="4"/>
      <c r="AC1644" s="4"/>
      <c r="AD1644" s="4"/>
      <c r="AE1644" s="4"/>
      <c r="AG1644" s="159"/>
      <c r="AN1644" s="4"/>
      <c r="AO1644" s="4"/>
      <c r="AP1644" s="4"/>
      <c r="AQ1644" s="4"/>
      <c r="AR1644" s="4"/>
      <c r="AS1644" s="4"/>
      <c r="AT1644" s="4"/>
      <c r="AU1644" s="4"/>
      <c r="AV1644" s="4"/>
    </row>
    <row r="1645" spans="27:64" ht="12.95" customHeight="1">
      <c r="AA1645" s="4"/>
      <c r="AB1645" s="4"/>
      <c r="AC1645" s="4"/>
      <c r="AD1645" s="4"/>
      <c r="AE1645" s="4"/>
      <c r="AG1645" s="159"/>
      <c r="AN1645" s="4"/>
      <c r="AO1645" s="4"/>
      <c r="AP1645" s="4"/>
      <c r="AQ1645" s="4"/>
      <c r="AR1645" s="4"/>
      <c r="AS1645" s="4"/>
      <c r="AT1645" s="4"/>
      <c r="AU1645" s="4"/>
      <c r="AV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</row>
    <row r="1646" spans="27:64" ht="12.95" customHeight="1">
      <c r="AA1646" s="4"/>
      <c r="AB1646" s="4"/>
      <c r="AC1646" s="4"/>
      <c r="AD1646" s="4"/>
      <c r="AE1646" s="4"/>
      <c r="AG1646" s="159"/>
      <c r="AN1646" s="4"/>
      <c r="AO1646" s="4"/>
      <c r="AP1646" s="4"/>
      <c r="AQ1646" s="4"/>
      <c r="AR1646" s="4"/>
      <c r="AS1646" s="4"/>
      <c r="AT1646" s="4"/>
      <c r="AU1646" s="4"/>
      <c r="AV1646" s="4"/>
    </row>
    <row r="1647" spans="27:64" ht="12.95" customHeight="1">
      <c r="AA1647" s="4"/>
      <c r="AB1647" s="4"/>
      <c r="AC1647" s="4"/>
      <c r="AD1647" s="4"/>
      <c r="AE1647" s="4"/>
      <c r="AG1647" s="159"/>
      <c r="AN1647" s="4"/>
      <c r="AO1647" s="4"/>
      <c r="AP1647" s="4"/>
      <c r="AQ1647" s="4"/>
      <c r="AR1647" s="4"/>
      <c r="AS1647" s="4"/>
      <c r="AT1647" s="4"/>
      <c r="AU1647" s="4"/>
      <c r="AV1647" s="4"/>
    </row>
    <row r="1648" spans="27:64" ht="12.95" customHeight="1">
      <c r="AA1648" s="4"/>
      <c r="AB1648" s="4"/>
      <c r="AC1648" s="4"/>
      <c r="AD1648" s="4"/>
      <c r="AE1648" s="4"/>
      <c r="AG1648" s="159"/>
      <c r="AN1648" s="4"/>
      <c r="AO1648" s="4"/>
      <c r="AP1648" s="4"/>
      <c r="AQ1648" s="4"/>
      <c r="AR1648" s="4"/>
      <c r="AS1648" s="4"/>
      <c r="AT1648" s="4"/>
      <c r="AU1648" s="4"/>
    </row>
    <row r="1649" spans="27:64" ht="12.95" customHeight="1">
      <c r="AA1649" s="4"/>
      <c r="AB1649" s="4"/>
      <c r="AC1649" s="4"/>
      <c r="AD1649" s="4"/>
      <c r="AE1649" s="4"/>
      <c r="AG1649" s="159"/>
      <c r="AN1649" s="4"/>
      <c r="AO1649" s="4"/>
      <c r="AP1649" s="4"/>
      <c r="AQ1649" s="4"/>
      <c r="AR1649" s="4"/>
      <c r="AS1649" s="4"/>
      <c r="AT1649" s="4"/>
      <c r="AU1649" s="4"/>
    </row>
    <row r="1650" spans="27:64" ht="12.95" customHeight="1">
      <c r="AA1650" s="4"/>
      <c r="AB1650" s="4"/>
      <c r="AC1650" s="4"/>
      <c r="AD1650" s="4"/>
      <c r="AE1650" s="4"/>
      <c r="AG1650" s="159"/>
      <c r="AN1650" s="4"/>
      <c r="AO1650" s="4"/>
      <c r="AP1650" s="4"/>
      <c r="AQ1650" s="4"/>
      <c r="AR1650" s="4"/>
      <c r="AS1650" s="4"/>
      <c r="AT1650" s="4"/>
      <c r="AU1650" s="4"/>
    </row>
    <row r="1651" spans="27:64" ht="12.95" customHeight="1">
      <c r="AA1651" s="4"/>
      <c r="AB1651" s="4"/>
      <c r="AC1651" s="4"/>
      <c r="AD1651" s="4"/>
      <c r="AE1651" s="4"/>
      <c r="AG1651" s="159"/>
      <c r="AN1651" s="4"/>
      <c r="AO1651" s="4"/>
      <c r="AP1651" s="4"/>
      <c r="AQ1651" s="4"/>
      <c r="AR1651" s="4"/>
      <c r="AS1651" s="4"/>
      <c r="AT1651" s="4"/>
      <c r="AU1651" s="4"/>
    </row>
    <row r="1652" spans="27:64" ht="12.95" customHeight="1">
      <c r="AA1652" s="4"/>
      <c r="AB1652" s="4"/>
      <c r="AC1652" s="4"/>
      <c r="AD1652" s="4"/>
      <c r="AE1652" s="4"/>
      <c r="AG1652" s="159"/>
      <c r="AN1652" s="4"/>
      <c r="AO1652" s="4"/>
      <c r="AP1652" s="4"/>
      <c r="AQ1652" s="4"/>
      <c r="AR1652" s="4"/>
      <c r="AS1652" s="4"/>
      <c r="AT1652" s="4"/>
      <c r="AU1652" s="4"/>
    </row>
    <row r="1653" spans="27:64" ht="12.95" customHeight="1">
      <c r="AA1653" s="4"/>
      <c r="AB1653" s="4"/>
      <c r="AC1653" s="4"/>
      <c r="AD1653" s="4"/>
      <c r="AE1653" s="4"/>
      <c r="AG1653" s="159"/>
      <c r="AN1653" s="4"/>
      <c r="AO1653" s="4"/>
      <c r="AP1653" s="4"/>
      <c r="AQ1653" s="4"/>
      <c r="AR1653" s="4"/>
      <c r="AS1653" s="4"/>
      <c r="AT1653" s="4"/>
      <c r="AU1653" s="4"/>
    </row>
    <row r="1654" spans="27:64" ht="12.95" customHeight="1">
      <c r="AA1654" s="4"/>
      <c r="AB1654" s="4"/>
      <c r="AC1654" s="4"/>
      <c r="AD1654" s="4"/>
      <c r="AE1654" s="4"/>
      <c r="AG1654" s="159"/>
      <c r="AN1654" s="4"/>
      <c r="AO1654" s="4"/>
      <c r="AP1654" s="4"/>
      <c r="AQ1654" s="4"/>
      <c r="AR1654" s="4"/>
      <c r="AS1654" s="4"/>
      <c r="AT1654" s="4"/>
      <c r="AU1654" s="4"/>
    </row>
    <row r="1655" spans="27:64" ht="12.95" customHeight="1">
      <c r="AA1655" s="4"/>
      <c r="AB1655" s="4"/>
      <c r="AC1655" s="4"/>
      <c r="AD1655" s="4"/>
      <c r="AE1655" s="4"/>
      <c r="AG1655" s="159"/>
      <c r="AN1655" s="4"/>
      <c r="AO1655" s="4"/>
      <c r="AP1655" s="4"/>
      <c r="AQ1655" s="4"/>
      <c r="AR1655" s="4"/>
      <c r="AS1655" s="4"/>
      <c r="AT1655" s="4"/>
      <c r="AU1655" s="4"/>
      <c r="AV1655" s="4"/>
    </row>
    <row r="1656" spans="27:64" ht="12.95" customHeight="1">
      <c r="AA1656" s="4"/>
      <c r="AB1656" s="4"/>
      <c r="AC1656" s="4"/>
      <c r="AD1656" s="4"/>
      <c r="AE1656" s="4"/>
      <c r="AG1656" s="159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</row>
    <row r="1657" spans="27:64" ht="12.95" customHeight="1">
      <c r="AA1657" s="4"/>
      <c r="AB1657" s="4"/>
      <c r="AC1657" s="4"/>
      <c r="AD1657" s="4"/>
      <c r="AE1657" s="4"/>
      <c r="AG1657" s="159"/>
      <c r="AN1657" s="4"/>
      <c r="AO1657" s="4"/>
      <c r="AP1657" s="4"/>
      <c r="AQ1657" s="4"/>
      <c r="AR1657" s="4"/>
      <c r="AS1657" s="4"/>
      <c r="AT1657" s="4"/>
      <c r="AU1657" s="4"/>
    </row>
    <row r="1658" spans="27:64" ht="12.95" customHeight="1">
      <c r="AA1658" s="4"/>
      <c r="AB1658" s="4"/>
      <c r="AC1658" s="4"/>
      <c r="AD1658" s="4"/>
      <c r="AE1658" s="4"/>
      <c r="AG1658" s="159"/>
      <c r="AN1658" s="4"/>
      <c r="AO1658" s="4"/>
      <c r="AP1658" s="4"/>
      <c r="AQ1658" s="4"/>
      <c r="AR1658" s="4"/>
      <c r="AS1658" s="4"/>
      <c r="AT1658" s="4"/>
      <c r="AU1658" s="4"/>
    </row>
    <row r="1659" spans="27:64" ht="12.95" customHeight="1">
      <c r="AA1659" s="4"/>
      <c r="AB1659" s="4"/>
      <c r="AC1659" s="4"/>
      <c r="AD1659" s="4"/>
      <c r="AE1659" s="4"/>
      <c r="AG1659" s="159"/>
      <c r="AN1659" s="4"/>
      <c r="AO1659" s="4"/>
      <c r="AP1659" s="4"/>
      <c r="AQ1659" s="4"/>
      <c r="AR1659" s="4"/>
      <c r="AS1659" s="4"/>
      <c r="AT1659" s="4"/>
      <c r="AU1659" s="4"/>
    </row>
    <row r="1660" spans="27:64" ht="12.95" customHeight="1">
      <c r="AA1660" s="4"/>
      <c r="AB1660" s="4"/>
      <c r="AC1660" s="4"/>
      <c r="AD1660" s="4"/>
      <c r="AE1660" s="4"/>
      <c r="AG1660" s="159"/>
      <c r="AN1660" s="4"/>
      <c r="AO1660" s="4"/>
      <c r="AP1660" s="4"/>
      <c r="AQ1660" s="4"/>
      <c r="AR1660" s="4"/>
      <c r="AS1660" s="4"/>
      <c r="AT1660" s="4"/>
      <c r="AU1660" s="4"/>
    </row>
    <row r="1661" spans="27:64" ht="12.95" customHeight="1">
      <c r="AA1661" s="4"/>
      <c r="AB1661" s="4"/>
      <c r="AC1661" s="4"/>
      <c r="AD1661" s="4"/>
      <c r="AE1661" s="4"/>
      <c r="AG1661" s="159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</row>
    <row r="1662" spans="27:64" ht="12.95" customHeight="1">
      <c r="AA1662" s="4"/>
      <c r="AB1662" s="4"/>
      <c r="AC1662" s="4"/>
      <c r="AD1662" s="4"/>
      <c r="AE1662" s="4"/>
      <c r="AG1662" s="159"/>
      <c r="AN1662" s="4"/>
      <c r="AO1662" s="4"/>
      <c r="AP1662" s="4"/>
      <c r="AQ1662" s="4"/>
      <c r="AR1662" s="4"/>
      <c r="AS1662" s="4"/>
      <c r="AT1662" s="4"/>
      <c r="AU1662" s="4"/>
    </row>
    <row r="1663" spans="27:64" ht="12.95" customHeight="1">
      <c r="AA1663" s="4"/>
      <c r="AB1663" s="4"/>
      <c r="AC1663" s="4"/>
      <c r="AD1663" s="4"/>
      <c r="AE1663" s="4"/>
      <c r="AG1663" s="159"/>
      <c r="AN1663" s="4"/>
      <c r="AO1663" s="4"/>
      <c r="AP1663" s="4"/>
      <c r="AQ1663" s="4"/>
      <c r="AR1663" s="4"/>
      <c r="AS1663" s="4"/>
      <c r="AT1663" s="4"/>
      <c r="AU1663" s="4"/>
    </row>
    <row r="1664" spans="27:64" ht="12.95" customHeight="1">
      <c r="AA1664" s="4"/>
      <c r="AB1664" s="4"/>
      <c r="AC1664" s="4"/>
      <c r="AD1664" s="4"/>
      <c r="AE1664" s="4"/>
      <c r="AG1664" s="159"/>
      <c r="AN1664" s="4"/>
      <c r="AO1664" s="4"/>
      <c r="AP1664" s="4"/>
      <c r="AQ1664" s="4"/>
      <c r="AR1664" s="4"/>
      <c r="AS1664" s="4"/>
      <c r="AT1664" s="4"/>
      <c r="AU1664" s="4"/>
      <c r="AV1664" s="4"/>
      <c r="AX1664" s="4"/>
    </row>
    <row r="1665" spans="27:64" ht="12.95" customHeight="1">
      <c r="AA1665" s="4"/>
      <c r="AB1665" s="4"/>
      <c r="AC1665" s="4"/>
      <c r="AD1665" s="4"/>
      <c r="AE1665" s="4"/>
      <c r="AG1665" s="159"/>
      <c r="AN1665" s="4"/>
      <c r="AO1665" s="4"/>
      <c r="AP1665" s="4"/>
      <c r="AQ1665" s="4"/>
      <c r="AR1665" s="4"/>
      <c r="AS1665" s="4"/>
      <c r="AT1665" s="4"/>
      <c r="AU1665" s="4"/>
      <c r="AV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</row>
    <row r="1666" spans="27:64" ht="12.95" customHeight="1">
      <c r="AA1666" s="4"/>
      <c r="AB1666" s="4"/>
      <c r="AC1666" s="4"/>
      <c r="AD1666" s="4"/>
      <c r="AE1666" s="4"/>
      <c r="AG1666" s="159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</row>
    <row r="1667" spans="27:64" ht="12.95" customHeight="1">
      <c r="AA1667" s="4"/>
      <c r="AB1667" s="4"/>
      <c r="AC1667" s="4"/>
      <c r="AD1667" s="4"/>
      <c r="AE1667" s="4"/>
      <c r="AG1667" s="159"/>
      <c r="AN1667" s="4"/>
      <c r="AO1667" s="4"/>
      <c r="AP1667" s="4"/>
      <c r="AQ1667" s="4"/>
      <c r="AR1667" s="4"/>
      <c r="AS1667" s="4"/>
      <c r="AT1667" s="4"/>
      <c r="AU1667" s="4"/>
      <c r="AV1667" s="4"/>
    </row>
    <row r="1668" spans="27:64" ht="12.95" customHeight="1">
      <c r="AA1668" s="4"/>
      <c r="AB1668" s="4"/>
      <c r="AC1668" s="4"/>
      <c r="AD1668" s="4"/>
      <c r="AE1668" s="4"/>
      <c r="AG1668" s="159"/>
      <c r="AN1668" s="4"/>
      <c r="AO1668" s="4"/>
      <c r="AP1668" s="4"/>
      <c r="AQ1668" s="4"/>
      <c r="AR1668" s="4"/>
      <c r="AS1668" s="4"/>
      <c r="AT1668" s="4"/>
      <c r="AU1668" s="4"/>
    </row>
    <row r="1669" spans="27:64" ht="12.95" customHeight="1">
      <c r="AA1669" s="4"/>
      <c r="AB1669" s="4"/>
      <c r="AC1669" s="4"/>
      <c r="AD1669" s="4"/>
      <c r="AE1669" s="4"/>
      <c r="AG1669" s="159"/>
      <c r="AN1669" s="4"/>
      <c r="AO1669" s="4"/>
      <c r="AP1669" s="4"/>
      <c r="AQ1669" s="4"/>
      <c r="AR1669" s="4"/>
      <c r="AS1669" s="4"/>
      <c r="AT1669" s="4"/>
      <c r="AU1669" s="4"/>
      <c r="AV1669" s="4"/>
    </row>
    <row r="1670" spans="27:64" ht="12.95" customHeight="1">
      <c r="AA1670" s="4"/>
      <c r="AB1670" s="4"/>
      <c r="AC1670" s="4"/>
      <c r="AD1670" s="4"/>
      <c r="AE1670" s="4"/>
      <c r="AG1670" s="159"/>
      <c r="AN1670" s="4"/>
      <c r="AO1670" s="4"/>
      <c r="AP1670" s="4"/>
      <c r="AQ1670" s="4"/>
      <c r="AR1670" s="4"/>
      <c r="AS1670" s="4"/>
      <c r="AT1670" s="4"/>
      <c r="AU1670" s="4"/>
      <c r="AV1670" s="4"/>
    </row>
    <row r="1671" spans="27:64" ht="12.95" customHeight="1">
      <c r="AA1671" s="4"/>
      <c r="AB1671" s="4"/>
      <c r="AC1671" s="4"/>
      <c r="AD1671" s="4"/>
      <c r="AE1671" s="4"/>
      <c r="AG1671" s="159"/>
      <c r="AN1671" s="4"/>
      <c r="AO1671" s="4"/>
      <c r="AP1671" s="4"/>
      <c r="AQ1671" s="4"/>
      <c r="AR1671" s="4"/>
      <c r="AS1671" s="4"/>
      <c r="AT1671" s="4"/>
      <c r="AU1671" s="4"/>
    </row>
    <row r="1672" spans="27:64" ht="12.95" customHeight="1">
      <c r="AA1672" s="4"/>
      <c r="AB1672" s="4"/>
      <c r="AC1672" s="4"/>
      <c r="AD1672" s="4"/>
      <c r="AE1672" s="4"/>
      <c r="AG1672" s="159"/>
      <c r="AN1672" s="4"/>
      <c r="AO1672" s="4"/>
      <c r="AP1672" s="4"/>
      <c r="AQ1672" s="4"/>
      <c r="AR1672" s="4"/>
      <c r="AS1672" s="4"/>
      <c r="AT1672" s="4"/>
      <c r="AU1672" s="4"/>
      <c r="AV1672" s="4"/>
      <c r="AX1672" s="4"/>
    </row>
    <row r="1673" spans="27:64" ht="12.95" customHeight="1">
      <c r="AA1673" s="4"/>
      <c r="AB1673" s="4"/>
      <c r="AC1673" s="4"/>
      <c r="AD1673" s="4"/>
      <c r="AE1673" s="4"/>
      <c r="AG1673" s="159"/>
      <c r="AN1673" s="4"/>
      <c r="AO1673" s="4"/>
      <c r="AP1673" s="4"/>
      <c r="AQ1673" s="4"/>
      <c r="AR1673" s="4"/>
      <c r="AS1673" s="4"/>
      <c r="AT1673" s="4"/>
      <c r="AU1673" s="4"/>
    </row>
    <row r="1674" spans="27:64" ht="12.95" customHeight="1">
      <c r="AA1674" s="4"/>
      <c r="AB1674" s="4"/>
      <c r="AC1674" s="4"/>
      <c r="AD1674" s="4"/>
      <c r="AE1674" s="4"/>
      <c r="AG1674" s="159"/>
      <c r="AN1674" s="4"/>
      <c r="AO1674" s="4"/>
      <c r="AP1674" s="4"/>
      <c r="AQ1674" s="4"/>
      <c r="AR1674" s="4"/>
      <c r="AS1674" s="4"/>
      <c r="AT1674" s="4"/>
      <c r="AU1674" s="4"/>
    </row>
    <row r="1675" spans="27:64" ht="12.95" customHeight="1">
      <c r="AA1675" s="4"/>
      <c r="AB1675" s="4"/>
      <c r="AC1675" s="4"/>
      <c r="AD1675" s="4"/>
      <c r="AE1675" s="4"/>
      <c r="AG1675" s="159"/>
      <c r="AN1675" s="4"/>
      <c r="AO1675" s="4"/>
      <c r="AP1675" s="4"/>
      <c r="AQ1675" s="4"/>
      <c r="AR1675" s="4"/>
      <c r="AS1675" s="4"/>
      <c r="AT1675" s="4"/>
      <c r="AU1675" s="4"/>
    </row>
    <row r="1676" spans="27:64" ht="12.95" customHeight="1">
      <c r="AA1676" s="4"/>
      <c r="AB1676" s="4"/>
      <c r="AC1676" s="4"/>
      <c r="AD1676" s="4"/>
      <c r="AE1676" s="4"/>
      <c r="AG1676" s="159"/>
      <c r="AN1676" s="4"/>
      <c r="AO1676" s="4"/>
      <c r="AP1676" s="4"/>
      <c r="AQ1676" s="4"/>
      <c r="AR1676" s="4"/>
      <c r="AS1676" s="4"/>
      <c r="AT1676" s="4"/>
      <c r="AU1676" s="4"/>
      <c r="AV1676" s="4"/>
      <c r="AX1676" s="4"/>
    </row>
    <row r="1677" spans="27:64" ht="12.95" customHeight="1">
      <c r="AA1677" s="4"/>
      <c r="AB1677" s="4"/>
      <c r="AC1677" s="4"/>
      <c r="AD1677" s="4"/>
      <c r="AE1677" s="4"/>
      <c r="AG1677" s="159"/>
      <c r="AN1677" s="4"/>
      <c r="AO1677" s="4"/>
      <c r="AP1677" s="4"/>
      <c r="AQ1677" s="4"/>
      <c r="AR1677" s="4"/>
      <c r="AS1677" s="4"/>
      <c r="AT1677" s="4"/>
      <c r="AU1677" s="4"/>
      <c r="AV1677" s="4"/>
    </row>
    <row r="1678" spans="27:64" ht="12.95" customHeight="1">
      <c r="AA1678" s="4"/>
      <c r="AB1678" s="4"/>
      <c r="AC1678" s="4"/>
      <c r="AD1678" s="4"/>
      <c r="AE1678" s="4"/>
      <c r="AG1678" s="159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</row>
    <row r="1679" spans="27:64" ht="12.95" customHeight="1">
      <c r="AA1679" s="4"/>
      <c r="AB1679" s="4"/>
      <c r="AC1679" s="4"/>
      <c r="AD1679" s="4"/>
      <c r="AE1679" s="4"/>
      <c r="AG1679" s="159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</row>
    <row r="1680" spans="27:64" ht="12.95" customHeight="1">
      <c r="AA1680" s="4"/>
      <c r="AB1680" s="4"/>
      <c r="AC1680" s="4"/>
      <c r="AD1680" s="4"/>
      <c r="AE1680" s="4"/>
      <c r="AG1680" s="159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</row>
    <row r="1681" spans="27:64" ht="12.95" customHeight="1">
      <c r="AA1681" s="4"/>
      <c r="AB1681" s="4"/>
      <c r="AC1681" s="4"/>
      <c r="AD1681" s="4"/>
      <c r="AE1681" s="4"/>
      <c r="AG1681" s="159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</row>
    <row r="1682" spans="27:64" ht="12.95" customHeight="1">
      <c r="AA1682" s="4"/>
      <c r="AB1682" s="4"/>
      <c r="AC1682" s="4"/>
      <c r="AD1682" s="4"/>
      <c r="AE1682" s="4"/>
      <c r="AG1682" s="159"/>
      <c r="AN1682" s="4"/>
      <c r="AO1682" s="4"/>
      <c r="AP1682" s="4"/>
      <c r="AQ1682" s="4"/>
      <c r="AR1682" s="4"/>
      <c r="AS1682" s="4"/>
      <c r="AT1682" s="4"/>
      <c r="AU1682" s="4"/>
      <c r="AV1682" s="4"/>
      <c r="AX1682" s="4"/>
    </row>
    <row r="1683" spans="27:64" ht="12.95" customHeight="1">
      <c r="AA1683" s="4"/>
      <c r="AB1683" s="4"/>
      <c r="AC1683" s="4"/>
      <c r="AD1683" s="4"/>
      <c r="AE1683" s="4"/>
      <c r="AG1683" s="159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</row>
    <row r="1684" spans="27:64" ht="12.95" customHeight="1">
      <c r="AA1684" s="4"/>
      <c r="AB1684" s="4"/>
      <c r="AC1684" s="4"/>
      <c r="AD1684" s="4"/>
      <c r="AE1684" s="4"/>
      <c r="AG1684" s="159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</row>
    <row r="1685" spans="27:64" ht="12.95" customHeight="1">
      <c r="AA1685" s="4"/>
      <c r="AB1685" s="4"/>
      <c r="AC1685" s="4"/>
      <c r="AD1685" s="4"/>
      <c r="AE1685" s="4"/>
      <c r="AG1685" s="159"/>
      <c r="AN1685" s="4"/>
      <c r="AO1685" s="4"/>
      <c r="AP1685" s="4"/>
      <c r="AQ1685" s="4"/>
      <c r="AR1685" s="4"/>
      <c r="AS1685" s="4"/>
      <c r="AT1685" s="4"/>
      <c r="AU1685" s="4"/>
      <c r="AV1685" s="4"/>
      <c r="AX1685" s="4"/>
    </row>
    <row r="1686" spans="27:64" ht="12.95" customHeight="1">
      <c r="AA1686" s="4"/>
      <c r="AB1686" s="4"/>
      <c r="AC1686" s="4"/>
      <c r="AD1686" s="4"/>
      <c r="AE1686" s="4"/>
      <c r="AG1686" s="159"/>
      <c r="AN1686" s="4"/>
      <c r="AO1686" s="4"/>
      <c r="AP1686" s="4"/>
      <c r="AQ1686" s="4"/>
      <c r="AR1686" s="4"/>
      <c r="AS1686" s="4"/>
      <c r="AT1686" s="4"/>
      <c r="AU1686" s="4"/>
      <c r="AV1686" s="4"/>
      <c r="AX1686" s="4"/>
    </row>
    <row r="1687" spans="27:64" ht="12.95" customHeight="1">
      <c r="AA1687" s="4"/>
      <c r="AB1687" s="4"/>
      <c r="AC1687" s="4"/>
      <c r="AD1687" s="4"/>
      <c r="AE1687" s="4"/>
      <c r="AG1687" s="159"/>
      <c r="AN1687" s="4"/>
      <c r="AO1687" s="4"/>
      <c r="AP1687" s="4"/>
      <c r="AQ1687" s="4"/>
      <c r="AR1687" s="4"/>
      <c r="AS1687" s="4"/>
      <c r="AT1687" s="4"/>
      <c r="AU1687" s="4"/>
      <c r="AV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</row>
    <row r="1688" spans="27:64" ht="12.95" customHeight="1">
      <c r="AA1688" s="4"/>
      <c r="AB1688" s="4"/>
      <c r="AC1688" s="4"/>
      <c r="AD1688" s="4"/>
      <c r="AE1688" s="4"/>
      <c r="AG1688" s="159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</row>
    <row r="1689" spans="27:64" ht="12.95" customHeight="1">
      <c r="AA1689" s="4"/>
      <c r="AB1689" s="4"/>
      <c r="AC1689" s="4"/>
      <c r="AD1689" s="4"/>
      <c r="AE1689" s="4"/>
      <c r="AG1689" s="159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</row>
    <row r="1690" spans="27:64" ht="12.95" customHeight="1">
      <c r="AA1690" s="4"/>
      <c r="AB1690" s="4"/>
      <c r="AC1690" s="4"/>
      <c r="AD1690" s="4"/>
      <c r="AE1690" s="4"/>
      <c r="AG1690" s="159"/>
      <c r="AN1690" s="4"/>
      <c r="AO1690" s="4"/>
      <c r="AP1690" s="4"/>
      <c r="AQ1690" s="4"/>
      <c r="AR1690" s="4"/>
      <c r="AS1690" s="4"/>
      <c r="AT1690" s="4"/>
      <c r="AU1690" s="4"/>
      <c r="AV1690" s="4"/>
    </row>
    <row r="1691" spans="27:64" ht="12.95" customHeight="1">
      <c r="AA1691" s="4"/>
      <c r="AB1691" s="4"/>
      <c r="AC1691" s="4"/>
      <c r="AD1691" s="4"/>
      <c r="AE1691" s="4"/>
      <c r="AG1691" s="159"/>
      <c r="AN1691" s="4"/>
      <c r="AO1691" s="4"/>
      <c r="AP1691" s="4"/>
      <c r="AQ1691" s="4"/>
      <c r="AR1691" s="4"/>
      <c r="AS1691" s="4"/>
      <c r="AT1691" s="4"/>
      <c r="AU1691" s="4"/>
      <c r="AV1691" s="4"/>
    </row>
    <row r="1692" spans="27:64" ht="12.95" customHeight="1">
      <c r="AA1692" s="4"/>
      <c r="AB1692" s="4"/>
      <c r="AC1692" s="4"/>
      <c r="AD1692" s="4"/>
      <c r="AE1692" s="4"/>
      <c r="AG1692" s="159"/>
      <c r="AN1692" s="4"/>
      <c r="AO1692" s="4"/>
      <c r="AP1692" s="4"/>
      <c r="AQ1692" s="4"/>
      <c r="AR1692" s="4"/>
      <c r="AS1692" s="4"/>
      <c r="AT1692" s="4"/>
      <c r="AU1692" s="4"/>
      <c r="AV1692" s="4"/>
    </row>
    <row r="1693" spans="27:64" ht="12.95" customHeight="1">
      <c r="AA1693" s="4"/>
      <c r="AB1693" s="4"/>
      <c r="AC1693" s="4"/>
      <c r="AD1693" s="4"/>
      <c r="AE1693" s="4"/>
      <c r="AG1693" s="159"/>
      <c r="AN1693" s="4"/>
      <c r="AO1693" s="4"/>
      <c r="AP1693" s="4"/>
      <c r="AQ1693" s="4"/>
      <c r="AR1693" s="4"/>
      <c r="AS1693" s="4"/>
      <c r="AT1693" s="4"/>
      <c r="AU1693" s="4"/>
      <c r="AV1693" s="4"/>
      <c r="AX1693" s="4"/>
    </row>
    <row r="1694" spans="27:64" ht="12.95" customHeight="1">
      <c r="AA1694" s="4"/>
      <c r="AB1694" s="4"/>
      <c r="AC1694" s="4"/>
      <c r="AD1694" s="4"/>
      <c r="AE1694" s="4"/>
      <c r="AG1694" s="159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</row>
    <row r="1695" spans="27:64" ht="12.95" customHeight="1">
      <c r="AA1695" s="4"/>
      <c r="AB1695" s="4"/>
      <c r="AC1695" s="4"/>
      <c r="AD1695" s="4"/>
      <c r="AE1695" s="4"/>
      <c r="AG1695" s="159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</row>
    <row r="1696" spans="27:64" ht="12.95" customHeight="1">
      <c r="AA1696" s="4"/>
      <c r="AB1696" s="4"/>
      <c r="AC1696" s="4"/>
      <c r="AD1696" s="4"/>
      <c r="AE1696" s="4"/>
      <c r="AG1696" s="159"/>
      <c r="AN1696" s="4"/>
      <c r="AO1696" s="4"/>
      <c r="AP1696" s="4"/>
      <c r="AQ1696" s="4"/>
      <c r="AR1696" s="4"/>
      <c r="AS1696" s="4"/>
      <c r="AT1696" s="4"/>
      <c r="AU1696" s="4"/>
    </row>
    <row r="1697" spans="27:64" ht="12.95" customHeight="1">
      <c r="AA1697" s="4"/>
      <c r="AB1697" s="4"/>
      <c r="AC1697" s="4"/>
      <c r="AD1697" s="4"/>
      <c r="AE1697" s="4"/>
      <c r="AG1697" s="159"/>
      <c r="AN1697" s="4"/>
      <c r="AO1697" s="4"/>
      <c r="AP1697" s="4"/>
      <c r="AQ1697" s="4"/>
      <c r="AR1697" s="4"/>
      <c r="AS1697" s="4"/>
      <c r="AT1697" s="4"/>
      <c r="AU1697" s="4"/>
      <c r="AV1697" s="4"/>
      <c r="AX1697" s="4"/>
    </row>
    <row r="1698" spans="27:64" ht="12.95" customHeight="1">
      <c r="AA1698" s="4"/>
      <c r="AB1698" s="4"/>
      <c r="AC1698" s="4"/>
      <c r="AD1698" s="4"/>
      <c r="AE1698" s="4"/>
      <c r="AG1698" s="159"/>
      <c r="AN1698" s="4"/>
      <c r="AO1698" s="4"/>
      <c r="AP1698" s="4"/>
      <c r="AQ1698" s="4"/>
      <c r="AR1698" s="4"/>
      <c r="AS1698" s="4"/>
      <c r="AT1698" s="4"/>
      <c r="AU1698" s="4"/>
      <c r="AV1698" s="4"/>
    </row>
    <row r="1699" spans="27:64" ht="12.95" customHeight="1">
      <c r="AA1699" s="4"/>
      <c r="AB1699" s="4"/>
      <c r="AC1699" s="4"/>
      <c r="AD1699" s="4"/>
      <c r="AE1699" s="4"/>
      <c r="AG1699" s="159"/>
      <c r="AN1699" s="4"/>
      <c r="AO1699" s="4"/>
      <c r="AP1699" s="4"/>
      <c r="AQ1699" s="4"/>
      <c r="AR1699" s="4"/>
      <c r="AS1699" s="4"/>
      <c r="AT1699" s="4"/>
      <c r="AU1699" s="4"/>
      <c r="AV1699" s="4"/>
    </row>
    <row r="1700" spans="27:64" ht="12.95" customHeight="1">
      <c r="AA1700" s="4"/>
      <c r="AB1700" s="4"/>
      <c r="AC1700" s="4"/>
      <c r="AD1700" s="4"/>
      <c r="AE1700" s="4"/>
      <c r="AG1700" s="159"/>
      <c r="AN1700" s="4"/>
      <c r="AO1700" s="4"/>
      <c r="AP1700" s="4"/>
      <c r="AQ1700" s="4"/>
      <c r="AR1700" s="4"/>
      <c r="AS1700" s="4"/>
      <c r="AT1700" s="4"/>
      <c r="AU1700" s="4"/>
    </row>
    <row r="1701" spans="27:64" ht="12.95" customHeight="1">
      <c r="AA1701" s="4"/>
      <c r="AB1701" s="4"/>
      <c r="AC1701" s="4"/>
      <c r="AD1701" s="4"/>
      <c r="AE1701" s="4"/>
      <c r="AG1701" s="159"/>
      <c r="AN1701" s="4"/>
      <c r="AO1701" s="4"/>
      <c r="AP1701" s="4"/>
      <c r="AQ1701" s="4"/>
      <c r="AR1701" s="4"/>
      <c r="AS1701" s="4"/>
      <c r="AT1701" s="4"/>
      <c r="AU1701" s="4"/>
    </row>
    <row r="1702" spans="27:64" ht="12.95" customHeight="1">
      <c r="AA1702" s="4"/>
      <c r="AB1702" s="4"/>
      <c r="AC1702" s="4"/>
      <c r="AD1702" s="4"/>
      <c r="AE1702" s="4"/>
      <c r="AG1702" s="159"/>
      <c r="AN1702" s="4"/>
      <c r="AO1702" s="4"/>
      <c r="AP1702" s="4"/>
      <c r="AQ1702" s="4"/>
      <c r="AR1702" s="4"/>
      <c r="AS1702" s="4"/>
      <c r="AT1702" s="4"/>
      <c r="AU1702" s="4"/>
    </row>
    <row r="1703" spans="27:64" ht="12.95" customHeight="1">
      <c r="AA1703" s="4"/>
      <c r="AB1703" s="4"/>
      <c r="AC1703" s="4"/>
      <c r="AD1703" s="4"/>
      <c r="AE1703" s="4"/>
      <c r="AG1703" s="159"/>
      <c r="AN1703" s="4"/>
      <c r="AO1703" s="4"/>
      <c r="AP1703" s="4"/>
      <c r="AQ1703" s="4"/>
      <c r="AR1703" s="4"/>
      <c r="AS1703" s="4"/>
      <c r="AT1703" s="4"/>
      <c r="AU1703" s="4"/>
    </row>
    <row r="1704" spans="27:64" ht="12.95" customHeight="1">
      <c r="AA1704" s="4"/>
      <c r="AB1704" s="4"/>
      <c r="AC1704" s="4"/>
      <c r="AD1704" s="4"/>
      <c r="AE1704" s="4"/>
      <c r="AG1704" s="159"/>
      <c r="AN1704" s="4"/>
      <c r="AO1704" s="4"/>
      <c r="AP1704" s="4"/>
      <c r="AQ1704" s="4"/>
      <c r="AR1704" s="4"/>
      <c r="AS1704" s="4"/>
      <c r="AT1704" s="4"/>
      <c r="AU1704" s="4"/>
    </row>
    <row r="1705" spans="27:64" ht="12.95" customHeight="1">
      <c r="AA1705" s="4"/>
      <c r="AB1705" s="4"/>
      <c r="AC1705" s="4"/>
      <c r="AD1705" s="4"/>
      <c r="AE1705" s="4"/>
      <c r="AG1705" s="159"/>
      <c r="AN1705" s="4"/>
      <c r="AO1705" s="4"/>
      <c r="AP1705" s="4"/>
      <c r="AQ1705" s="4"/>
      <c r="AR1705" s="4"/>
      <c r="AS1705" s="4"/>
      <c r="AT1705" s="4"/>
      <c r="AU1705" s="4"/>
    </row>
    <row r="1706" spans="27:64" ht="12.95" customHeight="1">
      <c r="AA1706" s="4"/>
      <c r="AB1706" s="4"/>
      <c r="AC1706" s="4"/>
      <c r="AD1706" s="4"/>
      <c r="AE1706" s="4"/>
      <c r="AG1706" s="159"/>
      <c r="AN1706" s="4"/>
      <c r="AO1706" s="4"/>
      <c r="AP1706" s="4"/>
      <c r="AQ1706" s="4"/>
      <c r="AR1706" s="4"/>
      <c r="AS1706" s="4"/>
      <c r="AT1706" s="4"/>
      <c r="AU1706" s="4"/>
    </row>
    <row r="1707" spans="27:64" ht="12.95" customHeight="1">
      <c r="AA1707" s="4"/>
      <c r="AB1707" s="4"/>
      <c r="AC1707" s="4"/>
      <c r="AD1707" s="4"/>
      <c r="AE1707" s="4"/>
      <c r="AG1707" s="159"/>
      <c r="AN1707" s="4"/>
      <c r="AO1707" s="4"/>
      <c r="AP1707" s="4"/>
      <c r="AQ1707" s="4"/>
      <c r="AR1707" s="4"/>
      <c r="AS1707" s="4"/>
      <c r="AT1707" s="4"/>
      <c r="AU1707" s="4"/>
    </row>
    <row r="1708" spans="27:64" ht="12.95" customHeight="1">
      <c r="AA1708" s="4"/>
      <c r="AB1708" s="4"/>
      <c r="AC1708" s="4"/>
      <c r="AD1708" s="4"/>
      <c r="AE1708" s="4"/>
      <c r="AG1708" s="159"/>
      <c r="AN1708" s="4"/>
      <c r="AO1708" s="4"/>
      <c r="AP1708" s="4"/>
      <c r="AQ1708" s="4"/>
      <c r="AR1708" s="4"/>
      <c r="AS1708" s="4"/>
      <c r="AT1708" s="4"/>
      <c r="AU1708" s="4"/>
      <c r="AV1708" s="4"/>
    </row>
    <row r="1709" spans="27:64" ht="12.95" customHeight="1">
      <c r="AA1709" s="4"/>
      <c r="AB1709" s="4"/>
      <c r="AC1709" s="4"/>
      <c r="AD1709" s="4"/>
      <c r="AE1709" s="4"/>
      <c r="AG1709" s="159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</row>
    <row r="1710" spans="27:64" ht="12.95" customHeight="1">
      <c r="AA1710" s="4"/>
      <c r="AB1710" s="4"/>
      <c r="AC1710" s="4"/>
      <c r="AD1710" s="4"/>
      <c r="AE1710" s="4"/>
      <c r="AG1710" s="159"/>
      <c r="AN1710" s="4"/>
      <c r="AO1710" s="4"/>
      <c r="AP1710" s="4"/>
      <c r="AQ1710" s="4"/>
      <c r="AR1710" s="4"/>
      <c r="AS1710" s="4"/>
      <c r="AT1710" s="4"/>
      <c r="AU1710" s="4"/>
      <c r="AV1710" s="4"/>
    </row>
    <row r="1711" spans="27:64" ht="12.95" customHeight="1">
      <c r="AA1711" s="4"/>
      <c r="AB1711" s="4"/>
      <c r="AC1711" s="4"/>
      <c r="AD1711" s="4"/>
      <c r="AE1711" s="4"/>
      <c r="AG1711" s="159"/>
      <c r="AN1711" s="4"/>
      <c r="AO1711" s="4"/>
      <c r="AP1711" s="4"/>
      <c r="AQ1711" s="4"/>
      <c r="AR1711" s="4"/>
      <c r="AS1711" s="4"/>
      <c r="AT1711" s="4"/>
      <c r="AU1711" s="4"/>
      <c r="AV1711" s="4"/>
    </row>
    <row r="1712" spans="27:64" ht="12.95" customHeight="1">
      <c r="AA1712" s="4"/>
      <c r="AB1712" s="4"/>
      <c r="AC1712" s="4"/>
      <c r="AD1712" s="4"/>
      <c r="AE1712" s="4"/>
      <c r="AG1712" s="159"/>
      <c r="AN1712" s="4"/>
      <c r="AO1712" s="4"/>
      <c r="AP1712" s="4"/>
      <c r="AQ1712" s="4"/>
      <c r="AR1712" s="4"/>
      <c r="AS1712" s="4"/>
      <c r="AT1712" s="4"/>
      <c r="AU1712" s="4"/>
      <c r="AV1712" s="4"/>
      <c r="AX1712" s="4"/>
    </row>
    <row r="1713" spans="27:64" ht="12.95" customHeight="1">
      <c r="AA1713" s="4"/>
      <c r="AB1713" s="4"/>
      <c r="AC1713" s="4"/>
      <c r="AD1713" s="4"/>
      <c r="AE1713" s="4"/>
      <c r="AG1713" s="159"/>
      <c r="AN1713" s="4"/>
      <c r="AO1713" s="4"/>
      <c r="AP1713" s="4"/>
      <c r="AQ1713" s="4"/>
      <c r="AR1713" s="4"/>
      <c r="AS1713" s="4"/>
      <c r="AT1713" s="4"/>
      <c r="AU1713" s="4"/>
      <c r="AV1713" s="4"/>
    </row>
    <row r="1714" spans="27:64" ht="12.95" customHeight="1">
      <c r="AA1714" s="4"/>
      <c r="AB1714" s="4"/>
      <c r="AC1714" s="4"/>
      <c r="AD1714" s="4"/>
      <c r="AE1714" s="4"/>
      <c r="AG1714" s="159"/>
      <c r="AN1714" s="4"/>
      <c r="AO1714" s="4"/>
      <c r="AP1714" s="4"/>
      <c r="AQ1714" s="4"/>
      <c r="AR1714" s="4"/>
      <c r="AS1714" s="4"/>
      <c r="AT1714" s="4"/>
      <c r="AU1714" s="4"/>
    </row>
    <row r="1715" spans="27:64" ht="12.95" customHeight="1">
      <c r="AA1715" s="4"/>
      <c r="AB1715" s="4"/>
      <c r="AC1715" s="4"/>
      <c r="AD1715" s="4"/>
      <c r="AE1715" s="4"/>
      <c r="AG1715" s="159"/>
      <c r="AN1715" s="4"/>
      <c r="AO1715" s="4"/>
      <c r="AP1715" s="4"/>
      <c r="AQ1715" s="4"/>
      <c r="AR1715" s="4"/>
      <c r="AS1715" s="4"/>
      <c r="AT1715" s="4"/>
      <c r="AU1715" s="4"/>
      <c r="AV1715" s="4"/>
      <c r="AX1715" s="4"/>
    </row>
    <row r="1716" spans="27:64" ht="12.95" customHeight="1">
      <c r="AA1716" s="4"/>
      <c r="AB1716" s="4"/>
      <c r="AC1716" s="4"/>
      <c r="AD1716" s="4"/>
      <c r="AE1716" s="4"/>
      <c r="AG1716" s="159"/>
      <c r="AN1716" s="4"/>
      <c r="AO1716" s="4"/>
      <c r="AP1716" s="4"/>
      <c r="AQ1716" s="4"/>
      <c r="AR1716" s="4"/>
      <c r="AS1716" s="4"/>
      <c r="AT1716" s="4"/>
      <c r="AU1716" s="4"/>
      <c r="AV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</row>
    <row r="1717" spans="27:64" ht="12.95" customHeight="1">
      <c r="AA1717" s="4"/>
      <c r="AB1717" s="4"/>
      <c r="AC1717" s="4"/>
      <c r="AD1717" s="4"/>
      <c r="AE1717" s="4"/>
      <c r="AG1717" s="159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</row>
    <row r="1718" spans="27:64" ht="12.95" customHeight="1">
      <c r="AA1718" s="4"/>
      <c r="AB1718" s="4"/>
      <c r="AC1718" s="4"/>
      <c r="AD1718" s="4"/>
      <c r="AE1718" s="4"/>
      <c r="AG1718" s="159"/>
      <c r="AN1718" s="4"/>
      <c r="AO1718" s="4"/>
      <c r="AP1718" s="4"/>
      <c r="AQ1718" s="4"/>
      <c r="AR1718" s="4"/>
      <c r="AS1718" s="4"/>
      <c r="AT1718" s="4"/>
      <c r="AU1718" s="4"/>
      <c r="AV1718" s="4"/>
    </row>
    <row r="1719" spans="27:64" ht="12.95" customHeight="1">
      <c r="AA1719" s="4"/>
      <c r="AB1719" s="4"/>
      <c r="AC1719" s="4"/>
      <c r="AD1719" s="4"/>
      <c r="AE1719" s="4"/>
      <c r="AG1719" s="159"/>
      <c r="AN1719" s="4"/>
      <c r="AO1719" s="4"/>
      <c r="AP1719" s="4"/>
      <c r="AQ1719" s="4"/>
      <c r="AR1719" s="4"/>
      <c r="AS1719" s="4"/>
      <c r="AT1719" s="4"/>
      <c r="AU1719" s="4"/>
    </row>
    <row r="1720" spans="27:64" ht="12.95" customHeight="1">
      <c r="AA1720" s="4"/>
      <c r="AB1720" s="4"/>
      <c r="AC1720" s="4"/>
      <c r="AD1720" s="4"/>
      <c r="AE1720" s="4"/>
      <c r="AG1720" s="159"/>
      <c r="AN1720" s="4"/>
      <c r="AO1720" s="4"/>
      <c r="AP1720" s="4"/>
      <c r="AQ1720" s="4"/>
      <c r="AR1720" s="4"/>
      <c r="AS1720" s="4"/>
      <c r="AT1720" s="4"/>
      <c r="AU1720" s="4"/>
      <c r="AV1720" s="4"/>
    </row>
    <row r="1721" spans="27:64" ht="12.95" customHeight="1">
      <c r="AA1721" s="4"/>
      <c r="AB1721" s="4"/>
      <c r="AC1721" s="4"/>
      <c r="AD1721" s="4"/>
      <c r="AE1721" s="4"/>
      <c r="AG1721" s="159"/>
      <c r="AN1721" s="4"/>
      <c r="AO1721" s="4"/>
      <c r="AP1721" s="4"/>
      <c r="AQ1721" s="4"/>
      <c r="AR1721" s="4"/>
      <c r="AS1721" s="4"/>
      <c r="AT1721" s="4"/>
      <c r="AU1721" s="4"/>
      <c r="AV1721" s="4"/>
    </row>
    <row r="1722" spans="27:64" ht="12.95" customHeight="1">
      <c r="AA1722" s="4"/>
      <c r="AB1722" s="4"/>
      <c r="AC1722" s="4"/>
      <c r="AD1722" s="4"/>
      <c r="AE1722" s="4"/>
      <c r="AG1722" s="159"/>
      <c r="AN1722" s="4"/>
      <c r="AO1722" s="4"/>
      <c r="AP1722" s="4"/>
      <c r="AQ1722" s="4"/>
      <c r="AR1722" s="4"/>
      <c r="AS1722" s="4"/>
      <c r="AT1722" s="4"/>
      <c r="AU1722" s="4"/>
      <c r="AV1722" s="4"/>
    </row>
    <row r="1723" spans="27:64" ht="12.95" customHeight="1">
      <c r="AA1723" s="4"/>
      <c r="AB1723" s="4"/>
      <c r="AC1723" s="4"/>
      <c r="AD1723" s="4"/>
      <c r="AE1723" s="4"/>
      <c r="AG1723" s="159"/>
      <c r="AN1723" s="4"/>
      <c r="AO1723" s="4"/>
      <c r="AP1723" s="4"/>
      <c r="AQ1723" s="4"/>
      <c r="AR1723" s="4"/>
      <c r="AS1723" s="4"/>
      <c r="AT1723" s="4"/>
      <c r="AU1723" s="4"/>
      <c r="AV1723" s="4"/>
    </row>
    <row r="1724" spans="27:64" ht="12.95" customHeight="1">
      <c r="AA1724" s="4"/>
      <c r="AB1724" s="4"/>
      <c r="AC1724" s="4"/>
      <c r="AD1724" s="4"/>
      <c r="AE1724" s="4"/>
      <c r="AG1724" s="159"/>
      <c r="AN1724" s="4"/>
      <c r="AO1724" s="4"/>
      <c r="AP1724" s="4"/>
      <c r="AQ1724" s="4"/>
      <c r="AR1724" s="4"/>
      <c r="AS1724" s="4"/>
      <c r="AT1724" s="4"/>
      <c r="AU1724" s="4"/>
      <c r="AV1724" s="4"/>
    </row>
    <row r="1725" spans="27:64" ht="12.95" customHeight="1">
      <c r="AA1725" s="4"/>
      <c r="AB1725" s="4"/>
      <c r="AC1725" s="4"/>
      <c r="AD1725" s="4"/>
      <c r="AE1725" s="4"/>
      <c r="AG1725" s="159"/>
      <c r="AN1725" s="4"/>
      <c r="AO1725" s="4"/>
      <c r="AP1725" s="4"/>
      <c r="AQ1725" s="4"/>
      <c r="AR1725" s="4"/>
      <c r="AS1725" s="4"/>
      <c r="AT1725" s="4"/>
      <c r="AU1725" s="4"/>
      <c r="AV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</row>
    <row r="1726" spans="27:64" ht="12.95" customHeight="1">
      <c r="AA1726" s="4"/>
      <c r="AB1726" s="4"/>
      <c r="AC1726" s="4"/>
      <c r="AD1726" s="4"/>
      <c r="AE1726" s="4"/>
      <c r="AG1726" s="159"/>
      <c r="AN1726" s="4"/>
      <c r="AO1726" s="4"/>
      <c r="AP1726" s="4"/>
      <c r="AQ1726" s="4"/>
      <c r="AR1726" s="4"/>
      <c r="AS1726" s="4"/>
      <c r="AT1726" s="4"/>
      <c r="AU1726" s="4"/>
    </row>
    <row r="1727" spans="27:64" ht="12.95" customHeight="1">
      <c r="AA1727" s="4"/>
      <c r="AB1727" s="4"/>
      <c r="AC1727" s="4"/>
      <c r="AD1727" s="4"/>
      <c r="AE1727" s="4"/>
      <c r="AG1727" s="159"/>
      <c r="AN1727" s="4"/>
      <c r="AO1727" s="4"/>
      <c r="AP1727" s="4"/>
      <c r="AQ1727" s="4"/>
      <c r="AR1727" s="4"/>
      <c r="AS1727" s="4"/>
      <c r="AT1727" s="4"/>
      <c r="AU1727" s="4"/>
      <c r="AV1727" s="4"/>
    </row>
    <row r="1728" spans="27:64" ht="12.95" customHeight="1">
      <c r="AA1728" s="4"/>
      <c r="AB1728" s="4"/>
      <c r="AC1728" s="4"/>
      <c r="AD1728" s="4"/>
      <c r="AE1728" s="4"/>
      <c r="AG1728" s="159"/>
      <c r="AN1728" s="4"/>
      <c r="AO1728" s="4"/>
      <c r="AP1728" s="4"/>
      <c r="AQ1728" s="4"/>
      <c r="AR1728" s="4"/>
      <c r="AS1728" s="4"/>
      <c r="AT1728" s="4"/>
      <c r="AU1728" s="4"/>
      <c r="AV1728" s="4"/>
    </row>
    <row r="1729" spans="27:64" ht="12.95" customHeight="1">
      <c r="AA1729" s="4"/>
      <c r="AB1729" s="4"/>
      <c r="AC1729" s="4"/>
      <c r="AD1729" s="4"/>
      <c r="AE1729" s="4"/>
      <c r="AG1729" s="159"/>
      <c r="AN1729" s="4"/>
      <c r="AO1729" s="4"/>
      <c r="AP1729" s="4"/>
      <c r="AQ1729" s="4"/>
      <c r="AR1729" s="4"/>
      <c r="AS1729" s="4"/>
      <c r="AT1729" s="4"/>
      <c r="AU1729" s="4"/>
    </row>
    <row r="1730" spans="27:64" ht="12.95" customHeight="1">
      <c r="AA1730" s="4"/>
      <c r="AB1730" s="4"/>
      <c r="AC1730" s="4"/>
      <c r="AD1730" s="4"/>
      <c r="AE1730" s="4"/>
      <c r="AG1730" s="159"/>
      <c r="AN1730" s="4"/>
      <c r="AO1730" s="4"/>
      <c r="AP1730" s="4"/>
      <c r="AQ1730" s="4"/>
      <c r="AR1730" s="4"/>
      <c r="AS1730" s="4"/>
      <c r="AT1730" s="4"/>
      <c r="AU1730" s="4"/>
      <c r="AV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</row>
    <row r="1731" spans="27:64" ht="12.95" customHeight="1">
      <c r="AA1731" s="4"/>
      <c r="AB1731" s="4"/>
      <c r="AC1731" s="4"/>
      <c r="AD1731" s="4"/>
      <c r="AE1731" s="4"/>
      <c r="AG1731" s="159"/>
      <c r="AN1731" s="4"/>
      <c r="AO1731" s="4"/>
      <c r="AP1731" s="4"/>
      <c r="AQ1731" s="4"/>
      <c r="AR1731" s="4"/>
      <c r="AS1731" s="4"/>
      <c r="AT1731" s="4"/>
      <c r="AU1731" s="4"/>
      <c r="AV1731" s="4"/>
    </row>
    <row r="1732" spans="27:64" ht="12.95" customHeight="1">
      <c r="AA1732" s="4"/>
      <c r="AB1732" s="4"/>
      <c r="AC1732" s="4"/>
      <c r="AD1732" s="4"/>
      <c r="AE1732" s="4"/>
      <c r="AG1732" s="159"/>
      <c r="AN1732" s="4"/>
      <c r="AO1732" s="4"/>
      <c r="AP1732" s="4"/>
      <c r="AQ1732" s="4"/>
      <c r="AR1732" s="4"/>
      <c r="AS1732" s="4"/>
      <c r="AT1732" s="4"/>
      <c r="AU1732" s="4"/>
    </row>
    <row r="1733" spans="27:64" ht="12.95" customHeight="1">
      <c r="AA1733" s="4"/>
      <c r="AB1733" s="4"/>
      <c r="AC1733" s="4"/>
      <c r="AD1733" s="4"/>
      <c r="AE1733" s="4"/>
      <c r="AG1733" s="159"/>
      <c r="AN1733" s="4"/>
      <c r="AO1733" s="4"/>
      <c r="AP1733" s="4"/>
      <c r="AQ1733" s="4"/>
      <c r="AR1733" s="4"/>
      <c r="AS1733" s="4"/>
      <c r="AT1733" s="4"/>
      <c r="AU1733" s="4"/>
    </row>
    <row r="1734" spans="27:64" ht="12.95" customHeight="1">
      <c r="AA1734" s="4"/>
      <c r="AB1734" s="4"/>
      <c r="AC1734" s="4"/>
      <c r="AD1734" s="4"/>
      <c r="AE1734" s="4"/>
      <c r="AG1734" s="159"/>
      <c r="AN1734" s="4"/>
      <c r="AO1734" s="4"/>
      <c r="AP1734" s="4"/>
      <c r="AQ1734" s="4"/>
      <c r="AR1734" s="4"/>
      <c r="AS1734" s="4"/>
      <c r="AT1734" s="4"/>
      <c r="AU1734" s="4"/>
    </row>
    <row r="1735" spans="27:64" ht="12.95" customHeight="1">
      <c r="AA1735" s="4"/>
      <c r="AB1735" s="4"/>
      <c r="AC1735" s="4"/>
      <c r="AD1735" s="4"/>
      <c r="AE1735" s="4"/>
      <c r="AG1735" s="159"/>
      <c r="AN1735" s="4"/>
      <c r="AO1735" s="4"/>
      <c r="AP1735" s="4"/>
      <c r="AQ1735" s="4"/>
      <c r="AR1735" s="4"/>
      <c r="AS1735" s="4"/>
      <c r="AT1735" s="4"/>
      <c r="AU1735" s="4"/>
      <c r="AV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</row>
    <row r="1736" spans="27:64" ht="12.95" customHeight="1">
      <c r="AA1736" s="4"/>
      <c r="AB1736" s="4"/>
      <c r="AC1736" s="4"/>
      <c r="AD1736" s="4"/>
      <c r="AE1736" s="4"/>
      <c r="AG1736" s="159"/>
      <c r="AN1736" s="4"/>
      <c r="AO1736" s="4"/>
      <c r="AP1736" s="4"/>
      <c r="AQ1736" s="4"/>
      <c r="AR1736" s="4"/>
      <c r="AS1736" s="4"/>
      <c r="AT1736" s="4"/>
      <c r="AU1736" s="4"/>
    </row>
    <row r="1737" spans="27:64" ht="12.95" customHeight="1">
      <c r="AA1737" s="4"/>
      <c r="AB1737" s="4"/>
      <c r="AC1737" s="4"/>
      <c r="AD1737" s="4"/>
      <c r="AE1737" s="4"/>
      <c r="AG1737" s="159"/>
      <c r="AN1737" s="4"/>
      <c r="AO1737" s="4"/>
      <c r="AP1737" s="4"/>
      <c r="AQ1737" s="4"/>
      <c r="AR1737" s="4"/>
      <c r="AS1737" s="4"/>
      <c r="AT1737" s="4"/>
      <c r="AU1737" s="4"/>
      <c r="AV1737" s="4"/>
      <c r="AX1737" s="4"/>
    </row>
    <row r="1738" spans="27:64" ht="12.95" customHeight="1">
      <c r="AA1738" s="4"/>
      <c r="AB1738" s="4"/>
      <c r="AC1738" s="4"/>
      <c r="AD1738" s="4"/>
      <c r="AE1738" s="4"/>
      <c r="AG1738" s="159"/>
      <c r="AN1738" s="4"/>
      <c r="AO1738" s="4"/>
      <c r="AP1738" s="4"/>
      <c r="AQ1738" s="4"/>
      <c r="AR1738" s="4"/>
      <c r="AS1738" s="4"/>
      <c r="AT1738" s="4"/>
      <c r="AU1738" s="4"/>
    </row>
    <row r="1739" spans="27:64" ht="12.95" customHeight="1">
      <c r="AA1739" s="4"/>
      <c r="AB1739" s="4"/>
      <c r="AC1739" s="4"/>
      <c r="AD1739" s="4"/>
      <c r="AE1739" s="4"/>
      <c r="AG1739" s="159"/>
      <c r="AN1739" s="4"/>
      <c r="AO1739" s="4"/>
      <c r="AP1739" s="4"/>
      <c r="AQ1739" s="4"/>
      <c r="AR1739" s="4"/>
      <c r="AS1739" s="4"/>
      <c r="AT1739" s="4"/>
      <c r="AU1739" s="4"/>
    </row>
    <row r="1740" spans="27:64" ht="12.95" customHeight="1">
      <c r="AA1740" s="4"/>
      <c r="AB1740" s="4"/>
      <c r="AC1740" s="4"/>
      <c r="AD1740" s="4"/>
      <c r="AE1740" s="4"/>
      <c r="AG1740" s="159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</row>
    <row r="1741" spans="27:64" ht="12.95" customHeight="1">
      <c r="AA1741" s="4"/>
      <c r="AB1741" s="4"/>
      <c r="AC1741" s="4"/>
      <c r="AD1741" s="4"/>
      <c r="AE1741" s="4"/>
      <c r="AG1741" s="159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</row>
    <row r="1742" spans="27:64" ht="12.95" customHeight="1">
      <c r="AA1742" s="4"/>
      <c r="AB1742" s="4"/>
      <c r="AC1742" s="4"/>
      <c r="AD1742" s="4"/>
      <c r="AE1742" s="4"/>
      <c r="AG1742" s="159"/>
      <c r="AN1742" s="4"/>
      <c r="AO1742" s="4"/>
      <c r="AP1742" s="4"/>
      <c r="AQ1742" s="4"/>
      <c r="AR1742" s="4"/>
      <c r="AS1742" s="4"/>
      <c r="AT1742" s="4"/>
      <c r="AU1742" s="4"/>
    </row>
    <row r="1743" spans="27:64" ht="12.95" customHeight="1">
      <c r="AA1743" s="4"/>
      <c r="AB1743" s="4"/>
      <c r="AC1743" s="4"/>
      <c r="AD1743" s="4"/>
      <c r="AE1743" s="4"/>
      <c r="AG1743" s="159"/>
      <c r="AN1743" s="4"/>
      <c r="AO1743" s="4"/>
      <c r="AP1743" s="4"/>
      <c r="AQ1743" s="4"/>
      <c r="AR1743" s="4"/>
      <c r="AS1743" s="4"/>
      <c r="AT1743" s="4"/>
      <c r="AU1743" s="4"/>
    </row>
    <row r="1744" spans="27:64" ht="12.95" customHeight="1">
      <c r="AA1744" s="4"/>
      <c r="AB1744" s="4"/>
      <c r="AC1744" s="4"/>
      <c r="AD1744" s="4"/>
      <c r="AE1744" s="4"/>
      <c r="AG1744" s="159"/>
      <c r="AN1744" s="4"/>
      <c r="AO1744" s="4"/>
      <c r="AP1744" s="4"/>
      <c r="AQ1744" s="4"/>
      <c r="AR1744" s="4"/>
      <c r="AS1744" s="4"/>
      <c r="AT1744" s="4"/>
      <c r="AU1744" s="4"/>
      <c r="AV1744" s="4"/>
    </row>
    <row r="1745" spans="27:64" ht="12.95" customHeight="1">
      <c r="AA1745" s="4"/>
      <c r="AB1745" s="4"/>
      <c r="AC1745" s="4"/>
      <c r="AD1745" s="4"/>
      <c r="AE1745" s="4"/>
      <c r="AG1745" s="159"/>
      <c r="AN1745" s="4"/>
      <c r="AO1745" s="4"/>
      <c r="AP1745" s="4"/>
      <c r="AQ1745" s="4"/>
      <c r="AR1745" s="4"/>
      <c r="AS1745" s="4"/>
      <c r="AT1745" s="4"/>
      <c r="AU1745" s="4"/>
    </row>
    <row r="1746" spans="27:64" ht="12.95" customHeight="1">
      <c r="AA1746" s="4"/>
      <c r="AB1746" s="4"/>
      <c r="AC1746" s="4"/>
      <c r="AD1746" s="4"/>
      <c r="AE1746" s="4"/>
      <c r="AG1746" s="159"/>
      <c r="AN1746" s="4"/>
      <c r="AO1746" s="4"/>
      <c r="AP1746" s="4"/>
      <c r="AQ1746" s="4"/>
      <c r="AR1746" s="4"/>
      <c r="AS1746" s="4"/>
      <c r="AT1746" s="4"/>
      <c r="AU1746" s="4"/>
    </row>
    <row r="1747" spans="27:64" ht="12.95" customHeight="1">
      <c r="AA1747" s="4"/>
      <c r="AB1747" s="4"/>
      <c r="AC1747" s="4"/>
      <c r="AD1747" s="4"/>
      <c r="AE1747" s="4"/>
      <c r="AG1747" s="159"/>
      <c r="AN1747" s="4"/>
      <c r="AO1747" s="4"/>
      <c r="AP1747" s="4"/>
      <c r="AQ1747" s="4"/>
      <c r="AR1747" s="4"/>
      <c r="AS1747" s="4"/>
      <c r="AT1747" s="4"/>
      <c r="AU1747" s="4"/>
    </row>
    <row r="1748" spans="27:64" ht="12.95" customHeight="1">
      <c r="AA1748" s="4"/>
      <c r="AB1748" s="4"/>
      <c r="AC1748" s="4"/>
      <c r="AD1748" s="4"/>
      <c r="AE1748" s="4"/>
      <c r="AG1748" s="159"/>
      <c r="AN1748" s="4"/>
      <c r="AO1748" s="4"/>
      <c r="AP1748" s="4"/>
      <c r="AQ1748" s="4"/>
      <c r="AR1748" s="4"/>
      <c r="AS1748" s="4"/>
      <c r="AT1748" s="4"/>
      <c r="AU1748" s="4"/>
    </row>
    <row r="1749" spans="27:64" ht="12.95" customHeight="1">
      <c r="AA1749" s="4"/>
      <c r="AB1749" s="4"/>
      <c r="AC1749" s="4"/>
      <c r="AD1749" s="4"/>
      <c r="AE1749" s="4"/>
      <c r="AG1749" s="159"/>
      <c r="AN1749" s="4"/>
      <c r="AO1749" s="4"/>
      <c r="AP1749" s="4"/>
      <c r="AQ1749" s="4"/>
      <c r="AR1749" s="4"/>
      <c r="AS1749" s="4"/>
      <c r="AT1749" s="4"/>
      <c r="AU1749" s="4"/>
    </row>
    <row r="1750" spans="27:64" ht="12.95" customHeight="1">
      <c r="AA1750" s="4"/>
      <c r="AB1750" s="4"/>
      <c r="AC1750" s="4"/>
      <c r="AD1750" s="4"/>
      <c r="AE1750" s="4"/>
      <c r="AG1750" s="159"/>
      <c r="AN1750" s="4"/>
      <c r="AO1750" s="4"/>
      <c r="AP1750" s="4"/>
      <c r="AQ1750" s="4"/>
      <c r="AR1750" s="4"/>
      <c r="AS1750" s="4"/>
      <c r="AT1750" s="4"/>
      <c r="AU1750" s="4"/>
      <c r="AV1750" s="4"/>
    </row>
    <row r="1751" spans="27:64" ht="12.95" customHeight="1">
      <c r="AA1751" s="4"/>
      <c r="AB1751" s="4"/>
      <c r="AC1751" s="4"/>
      <c r="AD1751" s="4"/>
      <c r="AE1751" s="4"/>
      <c r="AG1751" s="159"/>
      <c r="AN1751" s="4"/>
      <c r="AO1751" s="4"/>
      <c r="AP1751" s="4"/>
      <c r="AQ1751" s="4"/>
      <c r="AR1751" s="4"/>
      <c r="AS1751" s="4"/>
      <c r="AT1751" s="4"/>
      <c r="AU1751" s="4"/>
    </row>
    <row r="1752" spans="27:64" ht="12.95" customHeight="1">
      <c r="AA1752" s="4"/>
      <c r="AB1752" s="4"/>
      <c r="AC1752" s="4"/>
      <c r="AD1752" s="4"/>
      <c r="AE1752" s="4"/>
      <c r="AG1752" s="159"/>
      <c r="AN1752" s="4"/>
      <c r="AO1752" s="4"/>
      <c r="AP1752" s="4"/>
      <c r="AQ1752" s="4"/>
      <c r="AR1752" s="4"/>
      <c r="AS1752" s="4"/>
      <c r="AT1752" s="4"/>
      <c r="AU1752" s="4"/>
    </row>
    <row r="1753" spans="27:64" ht="12.95" customHeight="1">
      <c r="AA1753" s="4"/>
      <c r="AB1753" s="4"/>
      <c r="AC1753" s="4"/>
      <c r="AD1753" s="4"/>
      <c r="AE1753" s="4"/>
      <c r="AG1753" s="159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</row>
    <row r="1754" spans="27:64" ht="12.95" customHeight="1">
      <c r="AA1754" s="4"/>
      <c r="AB1754" s="4"/>
      <c r="AC1754" s="4"/>
      <c r="AD1754" s="4"/>
      <c r="AE1754" s="4"/>
      <c r="AG1754" s="159"/>
      <c r="AN1754" s="4"/>
      <c r="AO1754" s="4"/>
      <c r="AP1754" s="4"/>
      <c r="AQ1754" s="4"/>
      <c r="AR1754" s="4"/>
      <c r="AS1754" s="4"/>
      <c r="AT1754" s="4"/>
      <c r="AU1754" s="4"/>
    </row>
    <row r="1755" spans="27:64" ht="12.95" customHeight="1">
      <c r="AA1755" s="4"/>
      <c r="AB1755" s="4"/>
      <c r="AC1755" s="4"/>
      <c r="AD1755" s="4"/>
      <c r="AE1755" s="4"/>
      <c r="AG1755" s="159"/>
      <c r="AN1755" s="4"/>
      <c r="AO1755" s="4"/>
      <c r="AP1755" s="4"/>
      <c r="AQ1755" s="4"/>
      <c r="AR1755" s="4"/>
      <c r="AS1755" s="4"/>
      <c r="AT1755" s="4"/>
      <c r="AU1755" s="4"/>
    </row>
    <row r="1756" spans="27:64" ht="12.95" customHeight="1">
      <c r="AA1756" s="4"/>
      <c r="AB1756" s="4"/>
      <c r="AC1756" s="4"/>
      <c r="AD1756" s="4"/>
      <c r="AE1756" s="4"/>
      <c r="AG1756" s="159"/>
      <c r="AN1756" s="4"/>
      <c r="AO1756" s="4"/>
      <c r="AP1756" s="4"/>
      <c r="AQ1756" s="4"/>
      <c r="AR1756" s="4"/>
      <c r="AS1756" s="4"/>
      <c r="AT1756" s="4"/>
      <c r="AU1756" s="4"/>
    </row>
    <row r="1757" spans="27:64" ht="12.95" customHeight="1">
      <c r="AA1757" s="4"/>
      <c r="AB1757" s="4"/>
      <c r="AC1757" s="4"/>
      <c r="AD1757" s="4"/>
      <c r="AE1757" s="4"/>
      <c r="AG1757" s="159"/>
      <c r="AN1757" s="4"/>
      <c r="AO1757" s="4"/>
      <c r="AP1757" s="4"/>
      <c r="AQ1757" s="4"/>
      <c r="AR1757" s="4"/>
      <c r="AS1757" s="4"/>
      <c r="AT1757" s="4"/>
      <c r="AU1757" s="4"/>
    </row>
    <row r="1758" spans="27:64" ht="12.95" customHeight="1">
      <c r="AA1758" s="4"/>
      <c r="AB1758" s="4"/>
      <c r="AC1758" s="4"/>
      <c r="AD1758" s="4"/>
      <c r="AE1758" s="4"/>
      <c r="AG1758" s="159"/>
      <c r="AN1758" s="4"/>
      <c r="AO1758" s="4"/>
      <c r="AP1758" s="4"/>
      <c r="AQ1758" s="4"/>
      <c r="AR1758" s="4"/>
      <c r="AS1758" s="4"/>
      <c r="AT1758" s="4"/>
      <c r="AU1758" s="4"/>
    </row>
    <row r="1759" spans="27:64" ht="12.95" customHeight="1">
      <c r="AA1759" s="4"/>
      <c r="AB1759" s="4"/>
      <c r="AC1759" s="4"/>
      <c r="AD1759" s="4"/>
      <c r="AE1759" s="4"/>
      <c r="AG1759" s="159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</row>
    <row r="1760" spans="27:64" ht="12.95" customHeight="1">
      <c r="AA1760" s="4"/>
      <c r="AB1760" s="4"/>
      <c r="AC1760" s="4"/>
      <c r="AD1760" s="4"/>
      <c r="AE1760" s="4"/>
      <c r="AG1760" s="159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</row>
    <row r="1761" spans="27:64" ht="12.95" customHeight="1">
      <c r="AA1761" s="4"/>
      <c r="AB1761" s="4"/>
      <c r="AC1761" s="4"/>
      <c r="AD1761" s="4"/>
      <c r="AE1761" s="4"/>
      <c r="AG1761" s="159"/>
      <c r="AN1761" s="4"/>
      <c r="AO1761" s="4"/>
      <c r="AP1761" s="4"/>
      <c r="AQ1761" s="4"/>
      <c r="AR1761" s="4"/>
      <c r="AS1761" s="4"/>
      <c r="AT1761" s="4"/>
      <c r="AU1761" s="4"/>
      <c r="AV1761" s="4"/>
    </row>
    <row r="1762" spans="27:64" ht="12.95" customHeight="1">
      <c r="AA1762" s="4"/>
      <c r="AB1762" s="4"/>
      <c r="AC1762" s="4"/>
      <c r="AD1762" s="4"/>
      <c r="AE1762" s="4"/>
      <c r="AG1762" s="159"/>
      <c r="AN1762" s="4"/>
      <c r="AO1762" s="4"/>
      <c r="AP1762" s="4"/>
      <c r="AQ1762" s="4"/>
      <c r="AR1762" s="4"/>
      <c r="AS1762" s="4"/>
      <c r="AT1762" s="4"/>
      <c r="AU1762" s="4"/>
      <c r="AV1762" s="4"/>
    </row>
    <row r="1763" spans="27:64" ht="12.95" customHeight="1">
      <c r="AA1763" s="4"/>
      <c r="AB1763" s="4"/>
      <c r="AC1763" s="4"/>
      <c r="AD1763" s="4"/>
      <c r="AE1763" s="4"/>
      <c r="AG1763" s="159"/>
      <c r="AN1763" s="4"/>
      <c r="AO1763" s="4"/>
      <c r="AP1763" s="4"/>
      <c r="AQ1763" s="4"/>
      <c r="AR1763" s="4"/>
      <c r="AS1763" s="4"/>
      <c r="AT1763" s="4"/>
      <c r="AU1763" s="4"/>
    </row>
    <row r="1764" spans="27:64" ht="12.95" customHeight="1">
      <c r="AA1764" s="4"/>
      <c r="AB1764" s="4"/>
      <c r="AC1764" s="4"/>
      <c r="AD1764" s="4"/>
      <c r="AE1764" s="4"/>
      <c r="AG1764" s="159"/>
      <c r="AN1764" s="4"/>
      <c r="AO1764" s="4"/>
      <c r="AP1764" s="4"/>
      <c r="AQ1764" s="4"/>
      <c r="AR1764" s="4"/>
      <c r="AS1764" s="4"/>
      <c r="AT1764" s="4"/>
      <c r="AU1764" s="4"/>
    </row>
    <row r="1765" spans="27:64" ht="12.95" customHeight="1">
      <c r="AA1765" s="4"/>
      <c r="AB1765" s="4"/>
      <c r="AC1765" s="4"/>
      <c r="AD1765" s="4"/>
      <c r="AE1765" s="4"/>
      <c r="AG1765" s="159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</row>
    <row r="1766" spans="27:64" ht="12.95" customHeight="1">
      <c r="AA1766" s="4"/>
      <c r="AB1766" s="4"/>
      <c r="AC1766" s="4"/>
      <c r="AD1766" s="4"/>
      <c r="AE1766" s="4"/>
      <c r="AG1766" s="159"/>
      <c r="AN1766" s="4"/>
      <c r="AO1766" s="4"/>
      <c r="AP1766" s="4"/>
      <c r="AQ1766" s="4"/>
      <c r="AR1766" s="4"/>
      <c r="AS1766" s="4"/>
      <c r="AT1766" s="4"/>
      <c r="AU1766" s="4"/>
      <c r="AV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</row>
    <row r="1767" spans="27:64" ht="12.95" customHeight="1">
      <c r="AA1767" s="4"/>
      <c r="AB1767" s="4"/>
      <c r="AC1767" s="4"/>
      <c r="AD1767" s="4"/>
      <c r="AE1767" s="4"/>
      <c r="AG1767" s="159"/>
      <c r="AN1767" s="4"/>
      <c r="AO1767" s="4"/>
      <c r="AP1767" s="4"/>
      <c r="AQ1767" s="4"/>
      <c r="AR1767" s="4"/>
      <c r="AS1767" s="4"/>
      <c r="AT1767" s="4"/>
      <c r="AU1767" s="4"/>
    </row>
    <row r="1768" spans="27:64" ht="12.95" customHeight="1">
      <c r="AA1768" s="4"/>
      <c r="AB1768" s="4"/>
      <c r="AC1768" s="4"/>
      <c r="AD1768" s="4"/>
      <c r="AE1768" s="4"/>
      <c r="AG1768" s="159"/>
      <c r="AN1768" s="4"/>
      <c r="AO1768" s="4"/>
      <c r="AP1768" s="4"/>
      <c r="AQ1768" s="4"/>
      <c r="AR1768" s="4"/>
      <c r="AS1768" s="4"/>
      <c r="AT1768" s="4"/>
      <c r="AU1768" s="4"/>
      <c r="AV1768" s="4"/>
    </row>
    <row r="1769" spans="27:64" ht="12.95" customHeight="1">
      <c r="AA1769" s="4"/>
      <c r="AB1769" s="4"/>
      <c r="AC1769" s="4"/>
      <c r="AD1769" s="4"/>
      <c r="AE1769" s="4"/>
      <c r="AG1769" s="159"/>
      <c r="AN1769" s="4"/>
      <c r="AO1769" s="4"/>
      <c r="AP1769" s="4"/>
      <c r="AQ1769" s="4"/>
      <c r="AR1769" s="4"/>
      <c r="AS1769" s="4"/>
      <c r="AT1769" s="4"/>
      <c r="AU1769" s="4"/>
    </row>
    <row r="1770" spans="27:64" ht="12.95" customHeight="1">
      <c r="AA1770" s="4"/>
      <c r="AB1770" s="4"/>
      <c r="AC1770" s="4"/>
      <c r="AD1770" s="4"/>
      <c r="AE1770" s="4"/>
      <c r="AG1770" s="159"/>
      <c r="AN1770" s="4"/>
      <c r="AO1770" s="4"/>
      <c r="AP1770" s="4"/>
      <c r="AQ1770" s="4"/>
      <c r="AR1770" s="4"/>
      <c r="AS1770" s="4"/>
      <c r="AT1770" s="4"/>
      <c r="AU1770" s="4"/>
      <c r="AV1770" s="4"/>
    </row>
    <row r="1771" spans="27:64" ht="12.95" customHeight="1">
      <c r="AA1771" s="4"/>
      <c r="AB1771" s="4"/>
      <c r="AC1771" s="4"/>
      <c r="AD1771" s="4"/>
      <c r="AE1771" s="4"/>
      <c r="AG1771" s="159"/>
      <c r="AN1771" s="4"/>
      <c r="AO1771" s="4"/>
      <c r="AP1771" s="4"/>
      <c r="AQ1771" s="4"/>
      <c r="AR1771" s="4"/>
      <c r="AS1771" s="4"/>
      <c r="AT1771" s="4"/>
      <c r="AU1771" s="4"/>
    </row>
    <row r="1772" spans="27:64" ht="12.95" customHeight="1">
      <c r="AA1772" s="4"/>
      <c r="AB1772" s="4"/>
      <c r="AC1772" s="4"/>
      <c r="AD1772" s="4"/>
      <c r="AE1772" s="4"/>
      <c r="AG1772" s="159"/>
      <c r="AN1772" s="4"/>
      <c r="AO1772" s="4"/>
      <c r="AP1772" s="4"/>
      <c r="AQ1772" s="4"/>
      <c r="AR1772" s="4"/>
      <c r="AS1772" s="4"/>
      <c r="AT1772" s="4"/>
      <c r="AU1772" s="4"/>
      <c r="AV1772" s="4"/>
    </row>
    <row r="1773" spans="27:64" ht="12.95" customHeight="1">
      <c r="AA1773" s="4"/>
      <c r="AB1773" s="4"/>
      <c r="AC1773" s="4"/>
      <c r="AD1773" s="4"/>
      <c r="AE1773" s="4"/>
      <c r="AG1773" s="159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</row>
    <row r="1774" spans="27:64" ht="12.95" customHeight="1">
      <c r="AA1774" s="4"/>
      <c r="AB1774" s="4"/>
      <c r="AC1774" s="4"/>
      <c r="AD1774" s="4"/>
      <c r="AE1774" s="4"/>
      <c r="AG1774" s="159"/>
      <c r="AN1774" s="4"/>
      <c r="AO1774" s="4"/>
      <c r="AP1774" s="4"/>
      <c r="AQ1774" s="4"/>
      <c r="AR1774" s="4"/>
      <c r="AS1774" s="4"/>
      <c r="AT1774" s="4"/>
      <c r="AU1774" s="4"/>
    </row>
    <row r="1775" spans="27:64" ht="12.95" customHeight="1">
      <c r="AA1775" s="4"/>
      <c r="AB1775" s="4"/>
      <c r="AC1775" s="4"/>
      <c r="AD1775" s="4"/>
      <c r="AE1775" s="4"/>
      <c r="AG1775" s="159"/>
      <c r="AN1775" s="4"/>
      <c r="AO1775" s="4"/>
      <c r="AP1775" s="4"/>
      <c r="AQ1775" s="4"/>
      <c r="AR1775" s="4"/>
      <c r="AS1775" s="4"/>
      <c r="AT1775" s="4"/>
      <c r="AU1775" s="4"/>
    </row>
    <row r="1776" spans="27:64" ht="12.95" customHeight="1">
      <c r="AA1776" s="4"/>
      <c r="AB1776" s="4"/>
      <c r="AC1776" s="4"/>
      <c r="AD1776" s="4"/>
      <c r="AE1776" s="4"/>
      <c r="AG1776" s="159"/>
      <c r="AN1776" s="4"/>
      <c r="AO1776" s="4"/>
      <c r="AP1776" s="4"/>
      <c r="AQ1776" s="4"/>
      <c r="AR1776" s="4"/>
      <c r="AS1776" s="4"/>
      <c r="AT1776" s="4"/>
      <c r="AU1776" s="4"/>
    </row>
    <row r="1777" spans="27:48" ht="12.95" customHeight="1">
      <c r="AA1777" s="4"/>
      <c r="AB1777" s="4"/>
      <c r="AC1777" s="4"/>
      <c r="AD1777" s="4"/>
      <c r="AE1777" s="4"/>
      <c r="AG1777" s="159"/>
      <c r="AN1777" s="4"/>
      <c r="AO1777" s="4"/>
      <c r="AP1777" s="4"/>
      <c r="AQ1777" s="4"/>
      <c r="AR1777" s="4"/>
      <c r="AS1777" s="4"/>
      <c r="AT1777" s="4"/>
      <c r="AU1777" s="4"/>
    </row>
    <row r="1778" spans="27:48" ht="12.95" customHeight="1">
      <c r="AA1778" s="4"/>
      <c r="AB1778" s="4"/>
      <c r="AC1778" s="4"/>
      <c r="AD1778" s="4"/>
      <c r="AE1778" s="4"/>
      <c r="AG1778" s="159"/>
      <c r="AN1778" s="4"/>
      <c r="AO1778" s="4"/>
      <c r="AP1778" s="4"/>
      <c r="AQ1778" s="4"/>
      <c r="AR1778" s="4"/>
      <c r="AS1778" s="4"/>
      <c r="AT1778" s="4"/>
      <c r="AU1778" s="4"/>
    </row>
    <row r="1779" spans="27:48" ht="12.95" customHeight="1">
      <c r="AA1779" s="4"/>
      <c r="AB1779" s="4"/>
      <c r="AC1779" s="4"/>
      <c r="AD1779" s="4"/>
      <c r="AE1779" s="4"/>
      <c r="AG1779" s="159"/>
      <c r="AN1779" s="4"/>
      <c r="AO1779" s="4"/>
      <c r="AP1779" s="4"/>
      <c r="AQ1779" s="4"/>
      <c r="AR1779" s="4"/>
      <c r="AS1779" s="4"/>
      <c r="AT1779" s="4"/>
      <c r="AU1779" s="4"/>
    </row>
    <row r="1780" spans="27:48" ht="12.95" customHeight="1">
      <c r="AA1780" s="4"/>
      <c r="AB1780" s="4"/>
      <c r="AC1780" s="4"/>
      <c r="AD1780" s="4"/>
      <c r="AE1780" s="4"/>
      <c r="AG1780" s="159"/>
      <c r="AN1780" s="4"/>
      <c r="AO1780" s="4"/>
      <c r="AP1780" s="4"/>
      <c r="AQ1780" s="4"/>
      <c r="AR1780" s="4"/>
      <c r="AS1780" s="4"/>
      <c r="AT1780" s="4"/>
      <c r="AU1780" s="4"/>
    </row>
    <row r="1781" spans="27:48" ht="12.95" customHeight="1">
      <c r="AA1781" s="4"/>
      <c r="AB1781" s="4"/>
      <c r="AC1781" s="4"/>
      <c r="AD1781" s="4"/>
      <c r="AE1781" s="4"/>
      <c r="AG1781" s="159"/>
      <c r="AN1781" s="4"/>
      <c r="AO1781" s="4"/>
      <c r="AP1781" s="4"/>
      <c r="AQ1781" s="4"/>
      <c r="AR1781" s="4"/>
      <c r="AS1781" s="4"/>
      <c r="AT1781" s="4"/>
      <c r="AU1781" s="4"/>
    </row>
    <row r="1782" spans="27:48" ht="12.95" customHeight="1">
      <c r="AA1782" s="4"/>
      <c r="AB1782" s="4"/>
      <c r="AC1782" s="4"/>
      <c r="AD1782" s="4"/>
      <c r="AE1782" s="4"/>
      <c r="AG1782" s="159"/>
      <c r="AN1782" s="4"/>
      <c r="AO1782" s="4"/>
      <c r="AP1782" s="4"/>
      <c r="AQ1782" s="4"/>
      <c r="AR1782" s="4"/>
      <c r="AS1782" s="4"/>
      <c r="AT1782" s="4"/>
      <c r="AU1782" s="4"/>
    </row>
    <row r="1783" spans="27:48" ht="12.95" customHeight="1">
      <c r="AA1783" s="4"/>
      <c r="AB1783" s="4"/>
      <c r="AC1783" s="4"/>
      <c r="AD1783" s="4"/>
      <c r="AE1783" s="4"/>
      <c r="AG1783" s="159"/>
      <c r="AN1783" s="4"/>
      <c r="AO1783" s="4"/>
      <c r="AP1783" s="4"/>
      <c r="AQ1783" s="4"/>
      <c r="AR1783" s="4"/>
      <c r="AS1783" s="4"/>
      <c r="AT1783" s="4"/>
      <c r="AU1783" s="4"/>
    </row>
    <row r="1784" spans="27:48" ht="12.95" customHeight="1">
      <c r="AA1784" s="4"/>
      <c r="AB1784" s="4"/>
      <c r="AC1784" s="4"/>
      <c r="AD1784" s="4"/>
      <c r="AE1784" s="4"/>
      <c r="AG1784" s="159"/>
      <c r="AN1784" s="4"/>
      <c r="AO1784" s="4"/>
      <c r="AP1784" s="4"/>
      <c r="AQ1784" s="4"/>
      <c r="AR1784" s="4"/>
      <c r="AS1784" s="4"/>
      <c r="AT1784" s="4"/>
      <c r="AU1784" s="4"/>
      <c r="AV1784" s="4"/>
    </row>
    <row r="1785" spans="27:48" ht="12.95" customHeight="1">
      <c r="AA1785" s="4"/>
      <c r="AB1785" s="4"/>
      <c r="AC1785" s="4"/>
      <c r="AD1785" s="4"/>
      <c r="AE1785" s="4"/>
      <c r="AG1785" s="159"/>
      <c r="AN1785" s="4"/>
      <c r="AO1785" s="4"/>
      <c r="AP1785" s="4"/>
      <c r="AQ1785" s="4"/>
      <c r="AR1785" s="4"/>
      <c r="AS1785" s="4"/>
      <c r="AT1785" s="4"/>
      <c r="AU1785" s="4"/>
    </row>
    <row r="1786" spans="27:48" ht="12.95" customHeight="1">
      <c r="AA1786" s="4"/>
      <c r="AB1786" s="4"/>
      <c r="AC1786" s="4"/>
      <c r="AD1786" s="4"/>
      <c r="AE1786" s="4"/>
      <c r="AG1786" s="159"/>
      <c r="AN1786" s="4"/>
      <c r="AO1786" s="4"/>
      <c r="AP1786" s="4"/>
      <c r="AQ1786" s="4"/>
      <c r="AR1786" s="4"/>
      <c r="AS1786" s="4"/>
      <c r="AT1786" s="4"/>
      <c r="AU1786" s="4"/>
    </row>
    <row r="1787" spans="27:48" ht="12.95" customHeight="1">
      <c r="AA1787" s="4"/>
      <c r="AB1787" s="4"/>
      <c r="AC1787" s="4"/>
      <c r="AD1787" s="4"/>
      <c r="AE1787" s="4"/>
      <c r="AG1787" s="159"/>
      <c r="AN1787" s="4"/>
      <c r="AO1787" s="4"/>
      <c r="AP1787" s="4"/>
      <c r="AQ1787" s="4"/>
      <c r="AR1787" s="4"/>
      <c r="AS1787" s="4"/>
      <c r="AT1787" s="4"/>
      <c r="AU1787" s="4"/>
    </row>
    <row r="1788" spans="27:48" ht="12.95" customHeight="1">
      <c r="AA1788" s="4"/>
      <c r="AB1788" s="4"/>
      <c r="AC1788" s="4"/>
      <c r="AD1788" s="4"/>
      <c r="AE1788" s="4"/>
      <c r="AG1788" s="159"/>
      <c r="AN1788" s="4"/>
      <c r="AO1788" s="4"/>
      <c r="AP1788" s="4"/>
      <c r="AQ1788" s="4"/>
      <c r="AR1788" s="4"/>
      <c r="AS1788" s="4"/>
      <c r="AT1788" s="4"/>
      <c r="AU1788" s="4"/>
    </row>
    <row r="1789" spans="27:48" ht="12.95" customHeight="1">
      <c r="AA1789" s="4"/>
      <c r="AB1789" s="4"/>
      <c r="AC1789" s="4"/>
      <c r="AD1789" s="4"/>
      <c r="AE1789" s="4"/>
      <c r="AG1789" s="159"/>
      <c r="AN1789" s="4"/>
      <c r="AO1789" s="4"/>
      <c r="AP1789" s="4"/>
      <c r="AQ1789" s="4"/>
      <c r="AR1789" s="4"/>
      <c r="AS1789" s="4"/>
      <c r="AT1789" s="4"/>
      <c r="AU1789" s="4"/>
      <c r="AV1789" s="4"/>
    </row>
    <row r="1790" spans="27:48" ht="12.95" customHeight="1">
      <c r="AA1790" s="4"/>
      <c r="AB1790" s="4"/>
      <c r="AC1790" s="4"/>
      <c r="AD1790" s="4"/>
      <c r="AE1790" s="4"/>
      <c r="AG1790" s="159"/>
      <c r="AN1790" s="4"/>
      <c r="AO1790" s="4"/>
      <c r="AP1790" s="4"/>
      <c r="AQ1790" s="4"/>
      <c r="AR1790" s="4"/>
      <c r="AS1790" s="4"/>
      <c r="AT1790" s="4"/>
      <c r="AU1790" s="4"/>
    </row>
    <row r="1791" spans="27:48" ht="12.95" customHeight="1">
      <c r="AA1791" s="4"/>
      <c r="AB1791" s="4"/>
      <c r="AC1791" s="4"/>
      <c r="AD1791" s="4"/>
      <c r="AE1791" s="4"/>
      <c r="AG1791" s="159"/>
      <c r="AN1791" s="4"/>
      <c r="AO1791" s="4"/>
      <c r="AP1791" s="4"/>
      <c r="AQ1791" s="4"/>
      <c r="AR1791" s="4"/>
      <c r="AS1791" s="4"/>
      <c r="AT1791" s="4"/>
      <c r="AU1791" s="4"/>
    </row>
    <row r="1792" spans="27:48" ht="12.95" customHeight="1">
      <c r="AA1792" s="4"/>
      <c r="AB1792" s="4"/>
      <c r="AC1792" s="4"/>
      <c r="AD1792" s="4"/>
      <c r="AE1792" s="4"/>
      <c r="AG1792" s="159"/>
      <c r="AN1792" s="4"/>
      <c r="AO1792" s="4"/>
      <c r="AP1792" s="4"/>
      <c r="AQ1792" s="4"/>
      <c r="AR1792" s="4"/>
      <c r="AS1792" s="4"/>
      <c r="AT1792" s="4"/>
      <c r="AU1792" s="4"/>
    </row>
    <row r="1793" spans="27:64" ht="12.95" customHeight="1">
      <c r="AA1793" s="4"/>
      <c r="AB1793" s="4"/>
      <c r="AC1793" s="4"/>
      <c r="AD1793" s="4"/>
      <c r="AE1793" s="4"/>
      <c r="AG1793" s="159"/>
      <c r="AN1793" s="4"/>
      <c r="AO1793" s="4"/>
      <c r="AP1793" s="4"/>
      <c r="AQ1793" s="4"/>
      <c r="AR1793" s="4"/>
      <c r="AS1793" s="4"/>
      <c r="AT1793" s="4"/>
      <c r="AU1793" s="4"/>
    </row>
    <row r="1794" spans="27:64" ht="12.95" customHeight="1">
      <c r="AA1794" s="4"/>
      <c r="AB1794" s="4"/>
      <c r="AC1794" s="4"/>
      <c r="AD1794" s="4"/>
      <c r="AE1794" s="4"/>
      <c r="AG1794" s="159"/>
      <c r="AN1794" s="4"/>
      <c r="AO1794" s="4"/>
      <c r="AP1794" s="4"/>
      <c r="AQ1794" s="4"/>
      <c r="AR1794" s="4"/>
      <c r="AS1794" s="4"/>
      <c r="AT1794" s="4"/>
      <c r="AU1794" s="4"/>
    </row>
    <row r="1795" spans="27:64" ht="12.95" customHeight="1">
      <c r="AA1795" s="4"/>
      <c r="AB1795" s="4"/>
      <c r="AC1795" s="4"/>
      <c r="AD1795" s="4"/>
      <c r="AE1795" s="4"/>
      <c r="AG1795" s="159"/>
      <c r="AN1795" s="4"/>
      <c r="AO1795" s="4"/>
      <c r="AP1795" s="4"/>
      <c r="AQ1795" s="4"/>
      <c r="AR1795" s="4"/>
      <c r="AS1795" s="4"/>
      <c r="AT1795" s="4"/>
      <c r="AU1795" s="4"/>
    </row>
    <row r="1796" spans="27:64" ht="12.95" customHeight="1">
      <c r="AA1796" s="4"/>
      <c r="AB1796" s="4"/>
      <c r="AC1796" s="4"/>
      <c r="AD1796" s="4"/>
      <c r="AE1796" s="4"/>
      <c r="AG1796" s="159"/>
      <c r="AN1796" s="4"/>
      <c r="AO1796" s="4"/>
      <c r="AP1796" s="4"/>
      <c r="AQ1796" s="4"/>
      <c r="AR1796" s="4"/>
      <c r="AS1796" s="4"/>
      <c r="AT1796" s="4"/>
      <c r="AU1796" s="4"/>
    </row>
    <row r="1797" spans="27:64" ht="12.95" customHeight="1">
      <c r="AA1797" s="4"/>
      <c r="AB1797" s="4"/>
      <c r="AC1797" s="4"/>
      <c r="AD1797" s="4"/>
      <c r="AE1797" s="4"/>
      <c r="AG1797" s="159"/>
      <c r="AN1797" s="4"/>
      <c r="AO1797" s="4"/>
      <c r="AP1797" s="4"/>
      <c r="AQ1797" s="4"/>
      <c r="AR1797" s="4"/>
      <c r="AS1797" s="4"/>
      <c r="AT1797" s="4"/>
      <c r="AU1797" s="4"/>
    </row>
    <row r="1798" spans="27:64" ht="12.95" customHeight="1">
      <c r="AA1798" s="4"/>
      <c r="AB1798" s="4"/>
      <c r="AC1798" s="4"/>
      <c r="AD1798" s="4"/>
      <c r="AE1798" s="4"/>
      <c r="AG1798" s="159"/>
      <c r="AN1798" s="4"/>
      <c r="AO1798" s="4"/>
      <c r="AP1798" s="4"/>
      <c r="AQ1798" s="4"/>
      <c r="AR1798" s="4"/>
      <c r="AS1798" s="4"/>
      <c r="AT1798" s="4"/>
      <c r="AU1798" s="4"/>
      <c r="AV1798" s="4"/>
    </row>
    <row r="1799" spans="27:64" ht="12.95" customHeight="1">
      <c r="AA1799" s="4"/>
      <c r="AB1799" s="4"/>
      <c r="AC1799" s="4"/>
      <c r="AD1799" s="4"/>
      <c r="AE1799" s="4"/>
      <c r="AG1799" s="159"/>
      <c r="AN1799" s="4"/>
      <c r="AO1799" s="4"/>
      <c r="AP1799" s="4"/>
      <c r="AQ1799" s="4"/>
      <c r="AR1799" s="4"/>
      <c r="AS1799" s="4"/>
      <c r="AT1799" s="4"/>
      <c r="AU1799" s="4"/>
    </row>
    <row r="1800" spans="27:64" ht="12.95" customHeight="1">
      <c r="AA1800" s="4"/>
      <c r="AB1800" s="4"/>
      <c r="AC1800" s="4"/>
      <c r="AD1800" s="4"/>
      <c r="AE1800" s="4"/>
      <c r="AG1800" s="159"/>
      <c r="AN1800" s="4"/>
      <c r="AO1800" s="4"/>
      <c r="AP1800" s="4"/>
      <c r="AQ1800" s="4"/>
      <c r="AR1800" s="4"/>
      <c r="AS1800" s="4"/>
      <c r="AT1800" s="4"/>
      <c r="AU1800" s="4"/>
      <c r="AV1800" s="4"/>
      <c r="AX1800" s="4"/>
    </row>
    <row r="1801" spans="27:64" ht="12.95" customHeight="1">
      <c r="AA1801" s="4"/>
      <c r="AB1801" s="4"/>
      <c r="AC1801" s="4"/>
      <c r="AD1801" s="4"/>
      <c r="AE1801" s="4"/>
      <c r="AG1801" s="159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</row>
    <row r="1802" spans="27:64" ht="12.95" customHeight="1">
      <c r="AA1802" s="4"/>
      <c r="AB1802" s="4"/>
      <c r="AC1802" s="4"/>
      <c r="AD1802" s="4"/>
      <c r="AE1802" s="4"/>
      <c r="AG1802" s="159"/>
      <c r="AN1802" s="4"/>
      <c r="AO1802" s="4"/>
      <c r="AP1802" s="4"/>
      <c r="AQ1802" s="4"/>
      <c r="AR1802" s="4"/>
      <c r="AS1802" s="4"/>
      <c r="AT1802" s="4"/>
      <c r="AU1802" s="4"/>
    </row>
    <row r="1803" spans="27:64" ht="12.95" customHeight="1">
      <c r="AA1803" s="4"/>
      <c r="AB1803" s="4"/>
      <c r="AC1803" s="4"/>
      <c r="AD1803" s="4"/>
      <c r="AE1803" s="4"/>
      <c r="AG1803" s="159"/>
      <c r="AN1803" s="4"/>
      <c r="AO1803" s="4"/>
      <c r="AP1803" s="4"/>
      <c r="AQ1803" s="4"/>
      <c r="AR1803" s="4"/>
      <c r="AS1803" s="4"/>
      <c r="AT1803" s="4"/>
      <c r="AU1803" s="4"/>
    </row>
    <row r="1804" spans="27:64" ht="12.95" customHeight="1">
      <c r="AA1804" s="4"/>
      <c r="AB1804" s="4"/>
      <c r="AC1804" s="4"/>
      <c r="AD1804" s="4"/>
      <c r="AE1804" s="4"/>
      <c r="AG1804" s="159"/>
      <c r="AN1804" s="4"/>
      <c r="AO1804" s="4"/>
      <c r="AP1804" s="4"/>
      <c r="AQ1804" s="4"/>
      <c r="AR1804" s="4"/>
      <c r="AS1804" s="4"/>
      <c r="AT1804" s="4"/>
      <c r="AU1804" s="4"/>
      <c r="AV1804" s="4"/>
      <c r="AX1804" s="4"/>
    </row>
    <row r="1805" spans="27:64" ht="12.95" customHeight="1">
      <c r="AA1805" s="4"/>
      <c r="AB1805" s="4"/>
      <c r="AC1805" s="4"/>
      <c r="AD1805" s="4"/>
      <c r="AE1805" s="4"/>
      <c r="AG1805" s="159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</row>
    <row r="1806" spans="27:64" ht="12.95" customHeight="1">
      <c r="AA1806" s="4"/>
      <c r="AB1806" s="4"/>
      <c r="AC1806" s="4"/>
      <c r="AD1806" s="4"/>
      <c r="AE1806" s="4"/>
      <c r="AG1806" s="159"/>
      <c r="AN1806" s="4"/>
      <c r="AO1806" s="4"/>
      <c r="AP1806" s="4"/>
      <c r="AQ1806" s="4"/>
      <c r="AR1806" s="4"/>
      <c r="AS1806" s="4"/>
      <c r="AT1806" s="4"/>
      <c r="AU1806" s="4"/>
    </row>
    <row r="1807" spans="27:64" ht="12.95" customHeight="1">
      <c r="AA1807" s="4"/>
      <c r="AB1807" s="4"/>
      <c r="AC1807" s="4"/>
      <c r="AD1807" s="4"/>
      <c r="AE1807" s="4"/>
      <c r="AG1807" s="159"/>
      <c r="AN1807" s="4"/>
      <c r="AO1807" s="4"/>
      <c r="AP1807" s="4"/>
      <c r="AQ1807" s="4"/>
      <c r="AR1807" s="4"/>
      <c r="AS1807" s="4"/>
      <c r="AT1807" s="4"/>
      <c r="AU1807" s="4"/>
    </row>
    <row r="1808" spans="27:64" ht="12.95" customHeight="1">
      <c r="AA1808" s="4"/>
      <c r="AB1808" s="4"/>
      <c r="AC1808" s="4"/>
      <c r="AD1808" s="4"/>
      <c r="AE1808" s="4"/>
      <c r="AG1808" s="159"/>
      <c r="AN1808" s="4"/>
      <c r="AO1808" s="4"/>
      <c r="AP1808" s="4"/>
      <c r="AQ1808" s="4"/>
      <c r="AR1808" s="4"/>
      <c r="AS1808" s="4"/>
      <c r="AT1808" s="4"/>
      <c r="AU1808" s="4"/>
    </row>
    <row r="1809" spans="27:64" ht="12.95" customHeight="1">
      <c r="AA1809" s="4"/>
      <c r="AB1809" s="4"/>
      <c r="AC1809" s="4"/>
      <c r="AD1809" s="4"/>
      <c r="AE1809" s="4"/>
      <c r="AG1809" s="159"/>
      <c r="AN1809" s="4"/>
      <c r="AO1809" s="4"/>
      <c r="AP1809" s="4"/>
      <c r="AQ1809" s="4"/>
      <c r="AR1809" s="4"/>
      <c r="AS1809" s="4"/>
      <c r="AT1809" s="4"/>
      <c r="AU1809" s="4"/>
    </row>
    <row r="1810" spans="27:64" ht="12.95" customHeight="1">
      <c r="AA1810" s="4"/>
      <c r="AB1810" s="4"/>
      <c r="AC1810" s="4"/>
      <c r="AD1810" s="4"/>
      <c r="AE1810" s="4"/>
      <c r="AG1810" s="159"/>
      <c r="AN1810" s="4"/>
      <c r="AO1810" s="4"/>
      <c r="AP1810" s="4"/>
      <c r="AQ1810" s="4"/>
      <c r="AR1810" s="4"/>
      <c r="AS1810" s="4"/>
      <c r="AT1810" s="4"/>
      <c r="AU1810" s="4"/>
      <c r="AV1810" s="4"/>
      <c r="AX1810" s="4"/>
    </row>
    <row r="1811" spans="27:64" ht="12.95" customHeight="1">
      <c r="AA1811" s="4"/>
      <c r="AB1811" s="4"/>
      <c r="AC1811" s="4"/>
      <c r="AD1811" s="4"/>
      <c r="AE1811" s="4"/>
      <c r="AG1811" s="159"/>
      <c r="AN1811" s="4"/>
      <c r="AO1811" s="4"/>
      <c r="AP1811" s="4"/>
      <c r="AQ1811" s="4"/>
      <c r="AR1811" s="4"/>
      <c r="AS1811" s="4"/>
      <c r="AT1811" s="4"/>
      <c r="AU1811" s="4"/>
    </row>
    <row r="1812" spans="27:64" ht="12.95" customHeight="1">
      <c r="AA1812" s="4"/>
      <c r="AB1812" s="4"/>
      <c r="AC1812" s="4"/>
      <c r="AD1812" s="4"/>
      <c r="AE1812" s="4"/>
      <c r="AG1812" s="159"/>
      <c r="AN1812" s="4"/>
      <c r="AO1812" s="4"/>
      <c r="AP1812" s="4"/>
      <c r="AQ1812" s="4"/>
      <c r="AR1812" s="4"/>
      <c r="AS1812" s="4"/>
      <c r="AT1812" s="4"/>
      <c r="AU1812" s="4"/>
    </row>
    <row r="1813" spans="27:64" ht="12.95" customHeight="1">
      <c r="AA1813" s="4"/>
      <c r="AB1813" s="4"/>
      <c r="AC1813" s="4"/>
      <c r="AD1813" s="4"/>
      <c r="AE1813" s="4"/>
      <c r="AG1813" s="159"/>
      <c r="AN1813" s="4"/>
      <c r="AO1813" s="4"/>
      <c r="AP1813" s="4"/>
      <c r="AQ1813" s="4"/>
      <c r="AR1813" s="4"/>
      <c r="AS1813" s="4"/>
      <c r="AT1813" s="4"/>
      <c r="AU1813" s="4"/>
    </row>
    <row r="1814" spans="27:64" ht="12.95" customHeight="1">
      <c r="AA1814" s="4"/>
      <c r="AB1814" s="4"/>
      <c r="AC1814" s="4"/>
      <c r="AD1814" s="4"/>
      <c r="AE1814" s="4"/>
      <c r="AG1814" s="159"/>
      <c r="AN1814" s="4"/>
      <c r="AO1814" s="4"/>
      <c r="AP1814" s="4"/>
      <c r="AQ1814" s="4"/>
      <c r="AR1814" s="4"/>
      <c r="AS1814" s="4"/>
      <c r="AT1814" s="4"/>
      <c r="AU1814" s="4"/>
    </row>
    <row r="1815" spans="27:64" ht="12.95" customHeight="1">
      <c r="AA1815" s="4"/>
      <c r="AB1815" s="4"/>
      <c r="AC1815" s="4"/>
      <c r="AD1815" s="4"/>
      <c r="AE1815" s="4"/>
      <c r="AG1815" s="159"/>
      <c r="AN1815" s="4"/>
      <c r="AO1815" s="4"/>
      <c r="AP1815" s="4"/>
      <c r="AQ1815" s="4"/>
      <c r="AR1815" s="4"/>
      <c r="AS1815" s="4"/>
      <c r="AT1815" s="4"/>
      <c r="AU1815" s="4"/>
    </row>
    <row r="1816" spans="27:64" ht="12.95" customHeight="1">
      <c r="AA1816" s="4"/>
      <c r="AB1816" s="4"/>
      <c r="AC1816" s="4"/>
      <c r="AD1816" s="4"/>
      <c r="AE1816" s="4"/>
      <c r="AG1816" s="159"/>
      <c r="AN1816" s="4"/>
      <c r="AO1816" s="4"/>
      <c r="AP1816" s="4"/>
      <c r="AQ1816" s="4"/>
      <c r="AR1816" s="4"/>
      <c r="AS1816" s="4"/>
      <c r="AT1816" s="4"/>
      <c r="AU1816" s="4"/>
    </row>
    <row r="1817" spans="27:64" ht="12.95" customHeight="1">
      <c r="AA1817" s="4"/>
      <c r="AB1817" s="4"/>
      <c r="AC1817" s="4"/>
      <c r="AD1817" s="4"/>
      <c r="AE1817" s="4"/>
      <c r="AG1817" s="159"/>
      <c r="AN1817" s="4"/>
      <c r="AO1817" s="4"/>
      <c r="AP1817" s="4"/>
      <c r="AQ1817" s="4"/>
      <c r="AR1817" s="4"/>
      <c r="AS1817" s="4"/>
      <c r="AT1817" s="4"/>
      <c r="AU1817" s="4"/>
      <c r="AV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</row>
    <row r="1818" spans="27:64" ht="12.95" customHeight="1">
      <c r="AA1818" s="4"/>
      <c r="AB1818" s="4"/>
      <c r="AC1818" s="4"/>
      <c r="AD1818" s="4"/>
      <c r="AE1818" s="4"/>
      <c r="AG1818" s="159"/>
      <c r="AN1818" s="4"/>
      <c r="AO1818" s="4"/>
      <c r="AP1818" s="4"/>
      <c r="AQ1818" s="4"/>
      <c r="AR1818" s="4"/>
      <c r="AS1818" s="4"/>
      <c r="AT1818" s="4"/>
      <c r="AU1818" s="4"/>
      <c r="AV1818" s="4"/>
    </row>
    <row r="1819" spans="27:64" ht="12.95" customHeight="1">
      <c r="AA1819" s="4"/>
      <c r="AB1819" s="4"/>
      <c r="AC1819" s="4"/>
      <c r="AD1819" s="4"/>
      <c r="AE1819" s="4"/>
      <c r="AG1819" s="159"/>
      <c r="AN1819" s="4"/>
      <c r="AO1819" s="4"/>
      <c r="AP1819" s="4"/>
      <c r="AQ1819" s="4"/>
      <c r="AR1819" s="4"/>
      <c r="AS1819" s="4"/>
      <c r="AT1819" s="4"/>
      <c r="AU1819" s="4"/>
    </row>
    <row r="1820" spans="27:64" ht="12.95" customHeight="1">
      <c r="AA1820" s="4"/>
      <c r="AB1820" s="4"/>
      <c r="AC1820" s="4"/>
      <c r="AD1820" s="4"/>
      <c r="AE1820" s="4"/>
      <c r="AG1820" s="159"/>
      <c r="AN1820" s="4"/>
      <c r="AO1820" s="4"/>
      <c r="AP1820" s="4"/>
      <c r="AQ1820" s="4"/>
      <c r="AR1820" s="4"/>
      <c r="AS1820" s="4"/>
      <c r="AT1820" s="4"/>
      <c r="AU1820" s="4"/>
      <c r="AV1820" s="4"/>
    </row>
    <row r="1821" spans="27:64" ht="12.95" customHeight="1">
      <c r="AA1821" s="4"/>
      <c r="AB1821" s="4"/>
      <c r="AC1821" s="4"/>
      <c r="AD1821" s="4"/>
      <c r="AE1821" s="4"/>
      <c r="AG1821" s="159"/>
      <c r="AN1821" s="4"/>
      <c r="AO1821" s="4"/>
      <c r="AP1821" s="4"/>
      <c r="AQ1821" s="4"/>
      <c r="AR1821" s="4"/>
      <c r="AS1821" s="4"/>
      <c r="AT1821" s="4"/>
      <c r="AU1821" s="4"/>
    </row>
    <row r="1822" spans="27:64" ht="12.95" customHeight="1">
      <c r="AA1822" s="4"/>
      <c r="AB1822" s="4"/>
      <c r="AC1822" s="4"/>
      <c r="AD1822" s="4"/>
      <c r="AE1822" s="4"/>
      <c r="AG1822" s="159"/>
      <c r="AN1822" s="4"/>
      <c r="AO1822" s="4"/>
      <c r="AP1822" s="4"/>
      <c r="AQ1822" s="4"/>
      <c r="AR1822" s="4"/>
      <c r="AS1822" s="4"/>
      <c r="AT1822" s="4"/>
      <c r="AU1822" s="4"/>
    </row>
    <row r="1823" spans="27:64" ht="12.95" customHeight="1">
      <c r="AA1823" s="4"/>
      <c r="AB1823" s="4"/>
      <c r="AC1823" s="4"/>
      <c r="AD1823" s="4"/>
      <c r="AE1823" s="4"/>
      <c r="AG1823" s="159"/>
      <c r="AN1823" s="4"/>
      <c r="AO1823" s="4"/>
      <c r="AP1823" s="4"/>
      <c r="AQ1823" s="4"/>
      <c r="AR1823" s="4"/>
      <c r="AS1823" s="4"/>
      <c r="AT1823" s="4"/>
      <c r="AU1823" s="4"/>
    </row>
    <row r="1824" spans="27:64" ht="12.95" customHeight="1">
      <c r="AA1824" s="4"/>
      <c r="AB1824" s="4"/>
      <c r="AC1824" s="4"/>
      <c r="AD1824" s="4"/>
      <c r="AE1824" s="4"/>
      <c r="AG1824" s="159"/>
      <c r="AN1824" s="4"/>
      <c r="AO1824" s="4"/>
      <c r="AP1824" s="4"/>
      <c r="AQ1824" s="4"/>
      <c r="AR1824" s="4"/>
      <c r="AS1824" s="4"/>
      <c r="AT1824" s="4"/>
      <c r="AU1824" s="4"/>
    </row>
    <row r="1825" spans="27:64" ht="12.95" customHeight="1">
      <c r="AA1825" s="4"/>
      <c r="AB1825" s="4"/>
      <c r="AC1825" s="4"/>
      <c r="AD1825" s="4"/>
      <c r="AE1825" s="4"/>
      <c r="AG1825" s="159"/>
      <c r="AN1825" s="4"/>
      <c r="AO1825" s="4"/>
      <c r="AP1825" s="4"/>
      <c r="AQ1825" s="4"/>
      <c r="AR1825" s="4"/>
      <c r="AS1825" s="4"/>
      <c r="AT1825" s="4"/>
      <c r="AU1825" s="4"/>
    </row>
    <row r="1826" spans="27:64" ht="12.95" customHeight="1">
      <c r="AA1826" s="4"/>
      <c r="AB1826" s="4"/>
      <c r="AC1826" s="4"/>
      <c r="AD1826" s="4"/>
      <c r="AE1826" s="4"/>
      <c r="AG1826" s="159"/>
      <c r="AN1826" s="4"/>
      <c r="AO1826" s="4"/>
      <c r="AP1826" s="4"/>
      <c r="AQ1826" s="4"/>
      <c r="AR1826" s="4"/>
      <c r="AS1826" s="4"/>
      <c r="AT1826" s="4"/>
      <c r="AU1826" s="4"/>
    </row>
    <row r="1827" spans="27:64" ht="12.95" customHeight="1">
      <c r="AA1827" s="4"/>
      <c r="AB1827" s="4"/>
      <c r="AC1827" s="4"/>
      <c r="AD1827" s="4"/>
      <c r="AE1827" s="4"/>
      <c r="AG1827" s="159"/>
      <c r="AN1827" s="4"/>
      <c r="AO1827" s="4"/>
      <c r="AP1827" s="4"/>
      <c r="AQ1827" s="4"/>
      <c r="AR1827" s="4"/>
      <c r="AS1827" s="4"/>
      <c r="AT1827" s="4"/>
      <c r="AU1827" s="4"/>
    </row>
    <row r="1828" spans="27:64" ht="12.95" customHeight="1">
      <c r="AA1828" s="4"/>
      <c r="AB1828" s="4"/>
      <c r="AC1828" s="4"/>
      <c r="AD1828" s="4"/>
      <c r="AE1828" s="4"/>
      <c r="AG1828" s="159"/>
      <c r="AN1828" s="4"/>
      <c r="AO1828" s="4"/>
      <c r="AP1828" s="4"/>
      <c r="AQ1828" s="4"/>
      <c r="AR1828" s="4"/>
      <c r="AS1828" s="4"/>
      <c r="AT1828" s="4"/>
      <c r="AU1828" s="4"/>
    </row>
    <row r="1829" spans="27:64" ht="12.95" customHeight="1">
      <c r="AA1829" s="4"/>
      <c r="AB1829" s="4"/>
      <c r="AC1829" s="4"/>
      <c r="AD1829" s="4"/>
      <c r="AE1829" s="4"/>
      <c r="AG1829" s="159"/>
      <c r="AN1829" s="4"/>
      <c r="AO1829" s="4"/>
      <c r="AP1829" s="4"/>
      <c r="AQ1829" s="4"/>
      <c r="AR1829" s="4"/>
      <c r="AS1829" s="4"/>
      <c r="AT1829" s="4"/>
      <c r="AU1829" s="4"/>
    </row>
    <row r="1830" spans="27:64" ht="12.95" customHeight="1">
      <c r="AA1830" s="4"/>
      <c r="AB1830" s="4"/>
      <c r="AC1830" s="4"/>
      <c r="AD1830" s="4"/>
      <c r="AE1830" s="4"/>
      <c r="AG1830" s="159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</row>
    <row r="1831" spans="27:64" ht="12.95" customHeight="1">
      <c r="AA1831" s="4"/>
      <c r="AB1831" s="4"/>
      <c r="AC1831" s="4"/>
      <c r="AD1831" s="4"/>
      <c r="AE1831" s="4"/>
      <c r="AG1831" s="159"/>
      <c r="AN1831" s="4"/>
      <c r="AO1831" s="4"/>
      <c r="AP1831" s="4"/>
      <c r="AQ1831" s="4"/>
      <c r="AR1831" s="4"/>
      <c r="AS1831" s="4"/>
      <c r="AT1831" s="4"/>
      <c r="AU1831" s="4"/>
    </row>
    <row r="1832" spans="27:64" ht="12.95" customHeight="1">
      <c r="AA1832" s="4"/>
      <c r="AB1832" s="4"/>
      <c r="AC1832" s="4"/>
      <c r="AD1832" s="4"/>
      <c r="AE1832" s="4"/>
      <c r="AG1832" s="159"/>
      <c r="AN1832" s="4"/>
      <c r="AO1832" s="4"/>
      <c r="AP1832" s="4"/>
      <c r="AQ1832" s="4"/>
      <c r="AR1832" s="4"/>
      <c r="AS1832" s="4"/>
      <c r="AT1832" s="4"/>
      <c r="AU1832" s="4"/>
    </row>
    <row r="1833" spans="27:64" ht="12.95" customHeight="1">
      <c r="AA1833" s="4"/>
      <c r="AB1833" s="4"/>
      <c r="AC1833" s="4"/>
      <c r="AD1833" s="4"/>
      <c r="AE1833" s="4"/>
      <c r="AG1833" s="159"/>
      <c r="AN1833" s="4"/>
      <c r="AO1833" s="4"/>
      <c r="AP1833" s="4"/>
      <c r="AQ1833" s="4"/>
      <c r="AR1833" s="4"/>
      <c r="AS1833" s="4"/>
      <c r="AT1833" s="4"/>
      <c r="AU1833" s="4"/>
    </row>
    <row r="1834" spans="27:64" ht="12.95" customHeight="1">
      <c r="AA1834" s="4"/>
      <c r="AB1834" s="4"/>
      <c r="AC1834" s="4"/>
      <c r="AD1834" s="4"/>
      <c r="AE1834" s="4"/>
      <c r="AG1834" s="159"/>
      <c r="AN1834" s="4"/>
      <c r="AO1834" s="4"/>
      <c r="AP1834" s="4"/>
      <c r="AQ1834" s="4"/>
      <c r="AR1834" s="4"/>
      <c r="AS1834" s="4"/>
      <c r="AT1834" s="4"/>
      <c r="AU1834" s="4"/>
    </row>
    <row r="1835" spans="27:64" ht="12.95" customHeight="1">
      <c r="AA1835" s="4"/>
      <c r="AB1835" s="4"/>
      <c r="AC1835" s="4"/>
      <c r="AD1835" s="4"/>
      <c r="AE1835" s="4"/>
      <c r="AG1835" s="159"/>
      <c r="AN1835" s="4"/>
      <c r="AO1835" s="4"/>
      <c r="AP1835" s="4"/>
      <c r="AQ1835" s="4"/>
      <c r="AR1835" s="4"/>
      <c r="AS1835" s="4"/>
      <c r="AT1835" s="4"/>
      <c r="AU1835" s="4"/>
    </row>
    <row r="1836" spans="27:64" ht="12.95" customHeight="1">
      <c r="AA1836" s="4"/>
      <c r="AB1836" s="4"/>
      <c r="AC1836" s="4"/>
      <c r="AD1836" s="4"/>
      <c r="AE1836" s="4"/>
      <c r="AG1836" s="159"/>
      <c r="AN1836" s="4"/>
      <c r="AO1836" s="4"/>
      <c r="AP1836" s="4"/>
      <c r="AQ1836" s="4"/>
      <c r="AR1836" s="4"/>
      <c r="AS1836" s="4"/>
      <c r="AT1836" s="4"/>
      <c r="AU1836" s="4"/>
    </row>
    <row r="1837" spans="27:64" ht="12.95" customHeight="1">
      <c r="AA1837" s="4"/>
      <c r="AB1837" s="4"/>
      <c r="AC1837" s="4"/>
      <c r="AD1837" s="4"/>
      <c r="AE1837" s="4"/>
      <c r="AG1837" s="159"/>
      <c r="AN1837" s="4"/>
      <c r="AO1837" s="4"/>
      <c r="AP1837" s="4"/>
      <c r="AQ1837" s="4"/>
      <c r="AR1837" s="4"/>
      <c r="AS1837" s="4"/>
      <c r="AT1837" s="4"/>
      <c r="AU1837" s="4"/>
    </row>
    <row r="1838" spans="27:64" ht="12.95" customHeight="1">
      <c r="AA1838" s="4"/>
      <c r="AB1838" s="4"/>
      <c r="AC1838" s="4"/>
      <c r="AD1838" s="4"/>
      <c r="AE1838" s="4"/>
      <c r="AG1838" s="159"/>
      <c r="AN1838" s="4"/>
      <c r="AO1838" s="4"/>
      <c r="AP1838" s="4"/>
      <c r="AQ1838" s="4"/>
      <c r="AR1838" s="4"/>
      <c r="AS1838" s="4"/>
      <c r="AT1838" s="4"/>
      <c r="AU1838" s="4"/>
    </row>
    <row r="1839" spans="27:64" ht="12.95" customHeight="1">
      <c r="AA1839" s="4"/>
      <c r="AB1839" s="4"/>
      <c r="AC1839" s="4"/>
      <c r="AD1839" s="4"/>
      <c r="AE1839" s="4"/>
      <c r="AG1839" s="159"/>
      <c r="AN1839" s="4"/>
      <c r="AO1839" s="4"/>
      <c r="AP1839" s="4"/>
      <c r="AQ1839" s="4"/>
      <c r="AR1839" s="4"/>
      <c r="AS1839" s="4"/>
      <c r="AT1839" s="4"/>
      <c r="AU1839" s="4"/>
    </row>
    <row r="1840" spans="27:64" ht="12.95" customHeight="1">
      <c r="AA1840" s="4"/>
      <c r="AB1840" s="4"/>
      <c r="AC1840" s="4"/>
      <c r="AD1840" s="4"/>
      <c r="AE1840" s="4"/>
      <c r="AG1840" s="159"/>
      <c r="AN1840" s="4"/>
      <c r="AO1840" s="4"/>
      <c r="AP1840" s="4"/>
      <c r="AQ1840" s="4"/>
      <c r="AR1840" s="4"/>
      <c r="AS1840" s="4"/>
      <c r="AT1840" s="4"/>
      <c r="AU1840" s="4"/>
    </row>
    <row r="1841" spans="27:64" ht="12.95" customHeight="1">
      <c r="AA1841" s="4"/>
      <c r="AB1841" s="4"/>
      <c r="AC1841" s="4"/>
      <c r="AD1841" s="4"/>
      <c r="AE1841" s="4"/>
      <c r="AG1841" s="159"/>
      <c r="AN1841" s="4"/>
      <c r="AO1841" s="4"/>
      <c r="AP1841" s="4"/>
      <c r="AQ1841" s="4"/>
      <c r="AR1841" s="4"/>
      <c r="AS1841" s="4"/>
      <c r="AT1841" s="4"/>
      <c r="AU1841" s="4"/>
    </row>
    <row r="1842" spans="27:64" ht="12.95" customHeight="1">
      <c r="AA1842" s="4"/>
      <c r="AB1842" s="4"/>
      <c r="AC1842" s="4"/>
      <c r="AD1842" s="4"/>
      <c r="AE1842" s="4"/>
      <c r="AG1842" s="159"/>
      <c r="AN1842" s="4"/>
      <c r="AO1842" s="4"/>
      <c r="AP1842" s="4"/>
      <c r="AQ1842" s="4"/>
      <c r="AR1842" s="4"/>
      <c r="AS1842" s="4"/>
      <c r="AT1842" s="4"/>
      <c r="AU1842" s="4"/>
    </row>
    <row r="1843" spans="27:64" ht="12.95" customHeight="1">
      <c r="AA1843" s="4"/>
      <c r="AB1843" s="4"/>
      <c r="AC1843" s="4"/>
      <c r="AD1843" s="4"/>
      <c r="AE1843" s="4"/>
      <c r="AG1843" s="159"/>
      <c r="AN1843" s="4"/>
      <c r="AO1843" s="4"/>
      <c r="AP1843" s="4"/>
      <c r="AQ1843" s="4"/>
      <c r="AR1843" s="4"/>
      <c r="AS1843" s="4"/>
      <c r="AT1843" s="4"/>
      <c r="AU1843" s="4"/>
    </row>
    <row r="1844" spans="27:64" ht="12.95" customHeight="1">
      <c r="AA1844" s="4"/>
      <c r="AB1844" s="4"/>
      <c r="AC1844" s="4"/>
      <c r="AD1844" s="4"/>
      <c r="AE1844" s="4"/>
      <c r="AG1844" s="159"/>
      <c r="AN1844" s="4"/>
      <c r="AO1844" s="4"/>
      <c r="AP1844" s="4"/>
      <c r="AQ1844" s="4"/>
      <c r="AR1844" s="4"/>
      <c r="AS1844" s="4"/>
      <c r="AT1844" s="4"/>
      <c r="AU1844" s="4"/>
    </row>
    <row r="1845" spans="27:64" ht="12.95" customHeight="1">
      <c r="AA1845" s="4"/>
      <c r="AB1845" s="4"/>
      <c r="AC1845" s="4"/>
      <c r="AD1845" s="4"/>
      <c r="AE1845" s="4"/>
      <c r="AG1845" s="159"/>
      <c r="AN1845" s="4"/>
      <c r="AO1845" s="4"/>
      <c r="AP1845" s="4"/>
      <c r="AQ1845" s="4"/>
      <c r="AR1845" s="4"/>
      <c r="AS1845" s="4"/>
      <c r="AT1845" s="4"/>
      <c r="AU1845" s="4"/>
    </row>
    <row r="1846" spans="27:64" ht="12.95" customHeight="1">
      <c r="AA1846" s="4"/>
      <c r="AB1846" s="4"/>
      <c r="AC1846" s="4"/>
      <c r="AD1846" s="4"/>
      <c r="AE1846" s="4"/>
      <c r="AG1846" s="159"/>
      <c r="AN1846" s="4"/>
      <c r="AO1846" s="4"/>
      <c r="AP1846" s="4"/>
      <c r="AQ1846" s="4"/>
      <c r="AR1846" s="4"/>
      <c r="AS1846" s="4"/>
      <c r="AT1846" s="4"/>
      <c r="AU1846" s="4"/>
    </row>
    <row r="1847" spans="27:64" ht="12.95" customHeight="1">
      <c r="AA1847" s="4"/>
      <c r="AB1847" s="4"/>
      <c r="AC1847" s="4"/>
      <c r="AD1847" s="4"/>
      <c r="AE1847" s="4"/>
      <c r="AG1847" s="159"/>
      <c r="AN1847" s="4"/>
      <c r="AO1847" s="4"/>
      <c r="AP1847" s="4"/>
      <c r="AQ1847" s="4"/>
      <c r="AR1847" s="4"/>
      <c r="AS1847" s="4"/>
      <c r="AT1847" s="4"/>
      <c r="AU1847" s="4"/>
    </row>
    <row r="1848" spans="27:64" ht="12.95" customHeight="1">
      <c r="AA1848" s="4"/>
      <c r="AB1848" s="4"/>
      <c r="AC1848" s="4"/>
      <c r="AD1848" s="4"/>
      <c r="AE1848" s="4"/>
      <c r="AG1848" s="159"/>
      <c r="AN1848" s="4"/>
      <c r="AO1848" s="4"/>
      <c r="AP1848" s="4"/>
      <c r="AQ1848" s="4"/>
      <c r="AR1848" s="4"/>
      <c r="AS1848" s="4"/>
      <c r="AT1848" s="4"/>
      <c r="AU1848" s="4"/>
    </row>
    <row r="1849" spans="27:64" ht="12.95" customHeight="1">
      <c r="AA1849" s="4"/>
      <c r="AB1849" s="4"/>
      <c r="AC1849" s="4"/>
      <c r="AD1849" s="4"/>
      <c r="AE1849" s="4"/>
      <c r="AG1849" s="159"/>
      <c r="AN1849" s="4"/>
      <c r="AO1849" s="4"/>
      <c r="AP1849" s="4"/>
      <c r="AQ1849" s="4"/>
      <c r="AR1849" s="4"/>
      <c r="AS1849" s="4"/>
      <c r="AT1849" s="4"/>
      <c r="AU1849" s="4"/>
      <c r="AV1849" s="4"/>
    </row>
    <row r="1850" spans="27:64" ht="12.95" customHeight="1">
      <c r="AA1850" s="4"/>
      <c r="AB1850" s="4"/>
      <c r="AC1850" s="4"/>
      <c r="AD1850" s="4"/>
      <c r="AE1850" s="4"/>
      <c r="AG1850" s="159"/>
      <c r="AN1850" s="4"/>
      <c r="AO1850" s="4"/>
      <c r="AP1850" s="4"/>
      <c r="AQ1850" s="4"/>
      <c r="AR1850" s="4"/>
      <c r="AS1850" s="4"/>
      <c r="AT1850" s="4"/>
      <c r="AU1850" s="4"/>
    </row>
    <row r="1851" spans="27:64" ht="12.95" customHeight="1">
      <c r="AA1851" s="4"/>
      <c r="AB1851" s="4"/>
      <c r="AC1851" s="4"/>
      <c r="AD1851" s="4"/>
      <c r="AE1851" s="4"/>
      <c r="AG1851" s="159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</row>
    <row r="1852" spans="27:64" ht="12.95" customHeight="1">
      <c r="AA1852" s="4"/>
      <c r="AB1852" s="4"/>
      <c r="AC1852" s="4"/>
      <c r="AD1852" s="4"/>
      <c r="AE1852" s="4"/>
      <c r="AG1852" s="159"/>
      <c r="AN1852" s="4"/>
      <c r="AO1852" s="4"/>
      <c r="AP1852" s="4"/>
      <c r="AQ1852" s="4"/>
      <c r="AR1852" s="4"/>
      <c r="AS1852" s="4"/>
      <c r="AT1852" s="4"/>
      <c r="AU1852" s="4"/>
      <c r="AV1852" s="4"/>
    </row>
    <row r="1853" spans="27:64" ht="12.95" customHeight="1">
      <c r="AA1853" s="4"/>
      <c r="AB1853" s="4"/>
      <c r="AC1853" s="4"/>
      <c r="AD1853" s="4"/>
      <c r="AE1853" s="4"/>
      <c r="AG1853" s="159"/>
      <c r="AN1853" s="4"/>
      <c r="AO1853" s="4"/>
      <c r="AP1853" s="4"/>
      <c r="AQ1853" s="4"/>
      <c r="AR1853" s="4"/>
      <c r="AS1853" s="4"/>
      <c r="AT1853" s="4"/>
      <c r="AU1853" s="4"/>
    </row>
    <row r="1854" spans="27:64" ht="12.95" customHeight="1">
      <c r="AA1854" s="4"/>
      <c r="AB1854" s="4"/>
      <c r="AC1854" s="4"/>
      <c r="AD1854" s="4"/>
      <c r="AE1854" s="4"/>
      <c r="AG1854" s="159"/>
      <c r="AN1854" s="4"/>
      <c r="AO1854" s="4"/>
      <c r="AP1854" s="4"/>
      <c r="AQ1854" s="4"/>
      <c r="AR1854" s="4"/>
      <c r="AS1854" s="4"/>
      <c r="AT1854" s="4"/>
      <c r="AU1854" s="4"/>
    </row>
    <row r="1855" spans="27:64" ht="12.95" customHeight="1">
      <c r="AA1855" s="4"/>
      <c r="AB1855" s="4"/>
      <c r="AC1855" s="4"/>
      <c r="AD1855" s="4"/>
      <c r="AE1855" s="4"/>
      <c r="AG1855" s="159"/>
      <c r="AN1855" s="4"/>
      <c r="AO1855" s="4"/>
      <c r="AP1855" s="4"/>
      <c r="AQ1855" s="4"/>
      <c r="AR1855" s="4"/>
      <c r="AS1855" s="4"/>
      <c r="AT1855" s="4"/>
      <c r="AU1855" s="4"/>
    </row>
    <row r="1856" spans="27:64" ht="12.95" customHeight="1">
      <c r="AA1856" s="4"/>
      <c r="AB1856" s="4"/>
      <c r="AC1856" s="4"/>
      <c r="AD1856" s="4"/>
      <c r="AE1856" s="4"/>
      <c r="AG1856" s="159"/>
      <c r="AN1856" s="4"/>
      <c r="AO1856" s="4"/>
      <c r="AP1856" s="4"/>
      <c r="AQ1856" s="4"/>
      <c r="AR1856" s="4"/>
      <c r="AS1856" s="4"/>
      <c r="AT1856" s="4"/>
      <c r="AU1856" s="4"/>
    </row>
    <row r="1857" spans="27:47" ht="12.95" customHeight="1">
      <c r="AA1857" s="4"/>
      <c r="AB1857" s="4"/>
      <c r="AC1857" s="4"/>
      <c r="AD1857" s="4"/>
      <c r="AE1857" s="4"/>
      <c r="AG1857" s="159"/>
      <c r="AN1857" s="4"/>
      <c r="AO1857" s="4"/>
      <c r="AP1857" s="4"/>
      <c r="AQ1857" s="4"/>
      <c r="AR1857" s="4"/>
      <c r="AS1857" s="4"/>
      <c r="AT1857" s="4"/>
      <c r="AU1857" s="4"/>
    </row>
    <row r="1858" spans="27:47" ht="12.95" customHeight="1">
      <c r="AA1858" s="4"/>
      <c r="AB1858" s="4"/>
      <c r="AC1858" s="4"/>
      <c r="AD1858" s="4"/>
      <c r="AE1858" s="4"/>
      <c r="AG1858" s="159"/>
      <c r="AN1858" s="4"/>
      <c r="AO1858" s="4"/>
      <c r="AP1858" s="4"/>
      <c r="AQ1858" s="4"/>
      <c r="AR1858" s="4"/>
      <c r="AS1858" s="4"/>
      <c r="AT1858" s="4"/>
      <c r="AU1858" s="4"/>
    </row>
    <row r="1859" spans="27:47" ht="12.95" customHeight="1">
      <c r="AA1859" s="4"/>
      <c r="AB1859" s="4"/>
      <c r="AC1859" s="4"/>
      <c r="AD1859" s="4"/>
      <c r="AE1859" s="4"/>
      <c r="AG1859" s="159"/>
      <c r="AN1859" s="4"/>
      <c r="AO1859" s="4"/>
      <c r="AP1859" s="4"/>
      <c r="AQ1859" s="4"/>
      <c r="AR1859" s="4"/>
      <c r="AS1859" s="4"/>
      <c r="AT1859" s="4"/>
      <c r="AU1859" s="4"/>
    </row>
    <row r="1860" spans="27:47" ht="12.95" customHeight="1">
      <c r="AA1860" s="4"/>
      <c r="AB1860" s="4"/>
      <c r="AC1860" s="4"/>
      <c r="AD1860" s="4"/>
      <c r="AE1860" s="4"/>
      <c r="AG1860" s="159"/>
      <c r="AN1860" s="4"/>
      <c r="AO1860" s="4"/>
      <c r="AP1860" s="4"/>
      <c r="AQ1860" s="4"/>
      <c r="AR1860" s="4"/>
      <c r="AS1860" s="4"/>
      <c r="AT1860" s="4"/>
      <c r="AU1860" s="4"/>
    </row>
    <row r="1861" spans="27:47" ht="12.95" customHeight="1">
      <c r="AA1861" s="4"/>
      <c r="AB1861" s="4"/>
      <c r="AC1861" s="4"/>
      <c r="AD1861" s="4"/>
      <c r="AE1861" s="4"/>
      <c r="AG1861" s="159"/>
      <c r="AN1861" s="4"/>
      <c r="AO1861" s="4"/>
      <c r="AP1861" s="4"/>
      <c r="AQ1861" s="4"/>
      <c r="AR1861" s="4"/>
      <c r="AS1861" s="4"/>
      <c r="AT1861" s="4"/>
      <c r="AU1861" s="4"/>
    </row>
    <row r="1862" spans="27:47" ht="12.95" customHeight="1">
      <c r="AA1862" s="4"/>
      <c r="AB1862" s="4"/>
      <c r="AC1862" s="4"/>
      <c r="AD1862" s="4"/>
      <c r="AE1862" s="4"/>
      <c r="AG1862" s="159"/>
      <c r="AN1862" s="4"/>
      <c r="AO1862" s="4"/>
      <c r="AP1862" s="4"/>
      <c r="AQ1862" s="4"/>
      <c r="AR1862" s="4"/>
      <c r="AS1862" s="4"/>
      <c r="AT1862" s="4"/>
      <c r="AU1862" s="4"/>
    </row>
    <row r="1863" spans="27:47" ht="12.95" customHeight="1">
      <c r="AA1863" s="4"/>
      <c r="AB1863" s="4"/>
      <c r="AC1863" s="4"/>
      <c r="AD1863" s="4"/>
      <c r="AE1863" s="4"/>
      <c r="AG1863" s="159"/>
      <c r="AN1863" s="4"/>
      <c r="AO1863" s="4"/>
      <c r="AP1863" s="4"/>
      <c r="AQ1863" s="4"/>
      <c r="AR1863" s="4"/>
      <c r="AS1863" s="4"/>
      <c r="AT1863" s="4"/>
      <c r="AU1863" s="4"/>
    </row>
    <row r="1864" spans="27:47" ht="12.95" customHeight="1">
      <c r="AA1864" s="4"/>
      <c r="AB1864" s="4"/>
      <c r="AC1864" s="4"/>
      <c r="AD1864" s="4"/>
      <c r="AE1864" s="4"/>
      <c r="AG1864" s="159"/>
      <c r="AN1864" s="4"/>
      <c r="AO1864" s="4"/>
      <c r="AP1864" s="4"/>
      <c r="AQ1864" s="4"/>
      <c r="AR1864" s="4"/>
      <c r="AS1864" s="4"/>
      <c r="AT1864" s="4"/>
      <c r="AU1864" s="4"/>
    </row>
    <row r="1865" spans="27:47" ht="12.95" customHeight="1">
      <c r="AA1865" s="4"/>
      <c r="AB1865" s="4"/>
      <c r="AC1865" s="4"/>
      <c r="AD1865" s="4"/>
      <c r="AE1865" s="4"/>
      <c r="AG1865" s="159"/>
      <c r="AN1865" s="4"/>
      <c r="AO1865" s="4"/>
      <c r="AP1865" s="4"/>
      <c r="AQ1865" s="4"/>
      <c r="AR1865" s="4"/>
      <c r="AS1865" s="4"/>
      <c r="AT1865" s="4"/>
      <c r="AU1865" s="4"/>
    </row>
    <row r="1866" spans="27:47" ht="12.95" customHeight="1">
      <c r="AA1866" s="4"/>
      <c r="AB1866" s="4"/>
      <c r="AC1866" s="4"/>
      <c r="AD1866" s="4"/>
      <c r="AE1866" s="4"/>
      <c r="AG1866" s="159"/>
      <c r="AN1866" s="4"/>
      <c r="AO1866" s="4"/>
      <c r="AP1866" s="4"/>
      <c r="AQ1866" s="4"/>
      <c r="AR1866" s="4"/>
      <c r="AS1866" s="4"/>
      <c r="AT1866" s="4"/>
      <c r="AU1866" s="4"/>
    </row>
    <row r="1867" spans="27:47" ht="12.95" customHeight="1">
      <c r="AA1867" s="4"/>
      <c r="AB1867" s="4"/>
      <c r="AC1867" s="4"/>
      <c r="AD1867" s="4"/>
      <c r="AE1867" s="4"/>
      <c r="AG1867" s="159"/>
      <c r="AN1867" s="4"/>
      <c r="AO1867" s="4"/>
      <c r="AP1867" s="4"/>
      <c r="AQ1867" s="4"/>
      <c r="AR1867" s="4"/>
      <c r="AS1867" s="4"/>
      <c r="AT1867" s="4"/>
      <c r="AU1867" s="4"/>
    </row>
    <row r="1868" spans="27:47" ht="12.95" customHeight="1">
      <c r="AA1868" s="4"/>
      <c r="AB1868" s="4"/>
      <c r="AC1868" s="4"/>
      <c r="AD1868" s="4"/>
      <c r="AE1868" s="4"/>
      <c r="AG1868" s="159"/>
      <c r="AN1868" s="4"/>
      <c r="AO1868" s="4"/>
      <c r="AP1868" s="4"/>
      <c r="AQ1868" s="4"/>
      <c r="AR1868" s="4"/>
      <c r="AS1868" s="4"/>
      <c r="AT1868" s="4"/>
      <c r="AU1868" s="4"/>
    </row>
    <row r="1869" spans="27:47" ht="12.95" customHeight="1">
      <c r="AA1869" s="4"/>
      <c r="AB1869" s="4"/>
      <c r="AC1869" s="4"/>
      <c r="AD1869" s="4"/>
      <c r="AE1869" s="4"/>
      <c r="AG1869" s="159"/>
      <c r="AN1869" s="4"/>
      <c r="AO1869" s="4"/>
      <c r="AP1869" s="4"/>
      <c r="AQ1869" s="4"/>
      <c r="AR1869" s="4"/>
      <c r="AS1869" s="4"/>
      <c r="AT1869" s="4"/>
      <c r="AU1869" s="4"/>
    </row>
    <row r="1870" spans="27:47" ht="12.95" customHeight="1">
      <c r="AA1870" s="4"/>
      <c r="AB1870" s="4"/>
      <c r="AC1870" s="4"/>
      <c r="AD1870" s="4"/>
      <c r="AE1870" s="4"/>
      <c r="AG1870" s="159"/>
      <c r="AN1870" s="4"/>
      <c r="AO1870" s="4"/>
      <c r="AP1870" s="4"/>
      <c r="AQ1870" s="4"/>
      <c r="AR1870" s="4"/>
      <c r="AS1870" s="4"/>
      <c r="AT1870" s="4"/>
      <c r="AU1870" s="4"/>
    </row>
    <row r="1871" spans="27:47" ht="12.95" customHeight="1">
      <c r="AA1871" s="4"/>
      <c r="AB1871" s="4"/>
      <c r="AC1871" s="4"/>
      <c r="AD1871" s="4"/>
      <c r="AE1871" s="4"/>
      <c r="AG1871" s="159"/>
      <c r="AN1871" s="4"/>
      <c r="AO1871" s="4"/>
      <c r="AP1871" s="4"/>
      <c r="AQ1871" s="4"/>
      <c r="AR1871" s="4"/>
      <c r="AS1871" s="4"/>
      <c r="AT1871" s="4"/>
      <c r="AU1871" s="4"/>
    </row>
    <row r="1872" spans="27:47" ht="12.95" customHeight="1">
      <c r="AA1872" s="4"/>
      <c r="AB1872" s="4"/>
      <c r="AC1872" s="4"/>
      <c r="AD1872" s="4"/>
      <c r="AE1872" s="4"/>
      <c r="AG1872" s="159"/>
      <c r="AN1872" s="4"/>
      <c r="AO1872" s="4"/>
      <c r="AP1872" s="4"/>
      <c r="AQ1872" s="4"/>
      <c r="AR1872" s="4"/>
      <c r="AS1872" s="4"/>
      <c r="AT1872" s="4"/>
      <c r="AU1872" s="4"/>
    </row>
    <row r="1873" spans="27:47" ht="12.95" customHeight="1">
      <c r="AA1873" s="4"/>
      <c r="AB1873" s="4"/>
      <c r="AC1873" s="4"/>
      <c r="AD1873" s="4"/>
      <c r="AE1873" s="4"/>
      <c r="AG1873" s="159"/>
      <c r="AN1873" s="4"/>
      <c r="AO1873" s="4"/>
      <c r="AP1873" s="4"/>
      <c r="AQ1873" s="4"/>
      <c r="AR1873" s="4"/>
      <c r="AS1873" s="4"/>
      <c r="AT1873" s="4"/>
      <c r="AU1873" s="4"/>
    </row>
    <row r="1874" spans="27:47" ht="12.95" customHeight="1">
      <c r="AA1874" s="4"/>
      <c r="AB1874" s="4"/>
      <c r="AC1874" s="4"/>
      <c r="AD1874" s="4"/>
      <c r="AE1874" s="4"/>
      <c r="AG1874" s="159"/>
      <c r="AN1874" s="4"/>
      <c r="AO1874" s="4"/>
      <c r="AP1874" s="4"/>
      <c r="AQ1874" s="4"/>
      <c r="AR1874" s="4"/>
      <c r="AS1874" s="4"/>
      <c r="AT1874" s="4"/>
      <c r="AU1874" s="4"/>
    </row>
    <row r="1875" spans="27:47" ht="12.95" customHeight="1">
      <c r="AA1875" s="4"/>
      <c r="AB1875" s="4"/>
      <c r="AC1875" s="4"/>
      <c r="AD1875" s="4"/>
      <c r="AE1875" s="4"/>
      <c r="AG1875" s="159"/>
      <c r="AN1875" s="4"/>
      <c r="AO1875" s="4"/>
      <c r="AP1875" s="4"/>
      <c r="AQ1875" s="4"/>
      <c r="AR1875" s="4"/>
      <c r="AS1875" s="4"/>
      <c r="AT1875" s="4"/>
      <c r="AU1875" s="4"/>
    </row>
    <row r="1876" spans="27:47" ht="12.95" customHeight="1">
      <c r="AA1876" s="4"/>
      <c r="AB1876" s="4"/>
      <c r="AC1876" s="4"/>
      <c r="AD1876" s="4"/>
      <c r="AE1876" s="4"/>
      <c r="AG1876" s="159"/>
      <c r="AN1876" s="4"/>
      <c r="AO1876" s="4"/>
      <c r="AP1876" s="4"/>
      <c r="AQ1876" s="4"/>
      <c r="AR1876" s="4"/>
      <c r="AS1876" s="4"/>
      <c r="AT1876" s="4"/>
      <c r="AU1876" s="4"/>
    </row>
    <row r="1877" spans="27:47" ht="12.95" customHeight="1">
      <c r="AA1877" s="4"/>
      <c r="AB1877" s="4"/>
      <c r="AC1877" s="4"/>
      <c r="AD1877" s="4"/>
      <c r="AE1877" s="4"/>
      <c r="AG1877" s="159"/>
      <c r="AN1877" s="4"/>
      <c r="AO1877" s="4"/>
      <c r="AP1877" s="4"/>
      <c r="AQ1877" s="4"/>
      <c r="AR1877" s="4"/>
      <c r="AS1877" s="4"/>
      <c r="AT1877" s="4"/>
      <c r="AU1877" s="4"/>
    </row>
    <row r="1878" spans="27:47" ht="12.95" customHeight="1">
      <c r="AA1878" s="4"/>
      <c r="AB1878" s="4"/>
      <c r="AC1878" s="4"/>
      <c r="AD1878" s="4"/>
      <c r="AE1878" s="4"/>
      <c r="AG1878" s="159"/>
      <c r="AN1878" s="4"/>
      <c r="AO1878" s="4"/>
      <c r="AP1878" s="4"/>
      <c r="AQ1878" s="4"/>
      <c r="AR1878" s="4"/>
      <c r="AS1878" s="4"/>
      <c r="AT1878" s="4"/>
      <c r="AU1878" s="4"/>
    </row>
    <row r="1879" spans="27:47" ht="12.95" customHeight="1">
      <c r="AA1879" s="4"/>
      <c r="AB1879" s="4"/>
      <c r="AC1879" s="4"/>
      <c r="AD1879" s="4"/>
      <c r="AE1879" s="4"/>
      <c r="AG1879" s="159"/>
      <c r="AN1879" s="4"/>
      <c r="AO1879" s="4"/>
      <c r="AP1879" s="4"/>
      <c r="AQ1879" s="4"/>
      <c r="AR1879" s="4"/>
      <c r="AS1879" s="4"/>
      <c r="AT1879" s="4"/>
      <c r="AU1879" s="4"/>
    </row>
    <row r="1880" spans="27:47" ht="12.95" customHeight="1">
      <c r="AA1880" s="4"/>
      <c r="AB1880" s="4"/>
      <c r="AC1880" s="4"/>
      <c r="AD1880" s="4"/>
      <c r="AE1880" s="4"/>
      <c r="AG1880" s="159"/>
      <c r="AN1880" s="4"/>
      <c r="AO1880" s="4"/>
      <c r="AP1880" s="4"/>
      <c r="AQ1880" s="4"/>
      <c r="AR1880" s="4"/>
      <c r="AS1880" s="4"/>
      <c r="AT1880" s="4"/>
      <c r="AU1880" s="4"/>
    </row>
    <row r="1881" spans="27:47" ht="12.95" customHeight="1">
      <c r="AA1881" s="4"/>
      <c r="AB1881" s="4"/>
      <c r="AC1881" s="4"/>
      <c r="AD1881" s="4"/>
      <c r="AE1881" s="4"/>
      <c r="AG1881" s="159"/>
      <c r="AN1881" s="4"/>
      <c r="AO1881" s="4"/>
      <c r="AP1881" s="4"/>
      <c r="AQ1881" s="4"/>
      <c r="AR1881" s="4"/>
      <c r="AS1881" s="4"/>
      <c r="AT1881" s="4"/>
      <c r="AU1881" s="4"/>
    </row>
    <row r="1882" spans="27:47" ht="12.95" customHeight="1">
      <c r="AA1882" s="4"/>
      <c r="AB1882" s="4"/>
      <c r="AC1882" s="4"/>
      <c r="AD1882" s="4"/>
      <c r="AE1882" s="4"/>
      <c r="AG1882" s="159"/>
      <c r="AN1882" s="4"/>
      <c r="AO1882" s="4"/>
      <c r="AP1882" s="4"/>
      <c r="AQ1882" s="4"/>
      <c r="AR1882" s="4"/>
      <c r="AS1882" s="4"/>
      <c r="AT1882" s="4"/>
      <c r="AU1882" s="4"/>
    </row>
    <row r="1883" spans="27:47" ht="12.95" customHeight="1">
      <c r="AA1883" s="4"/>
      <c r="AB1883" s="4"/>
      <c r="AC1883" s="4"/>
      <c r="AD1883" s="4"/>
      <c r="AE1883" s="4"/>
      <c r="AG1883" s="159"/>
      <c r="AN1883" s="4"/>
      <c r="AO1883" s="4"/>
      <c r="AP1883" s="4"/>
      <c r="AQ1883" s="4"/>
      <c r="AR1883" s="4"/>
      <c r="AS1883" s="4"/>
      <c r="AT1883" s="4"/>
      <c r="AU1883" s="4"/>
    </row>
    <row r="1884" spans="27:47" ht="12.95" customHeight="1">
      <c r="AA1884" s="4"/>
      <c r="AB1884" s="4"/>
      <c r="AC1884" s="4"/>
      <c r="AD1884" s="4"/>
      <c r="AE1884" s="4"/>
      <c r="AG1884" s="159"/>
      <c r="AN1884" s="4"/>
      <c r="AO1884" s="4"/>
      <c r="AP1884" s="4"/>
      <c r="AQ1884" s="4"/>
      <c r="AR1884" s="4"/>
      <c r="AS1884" s="4"/>
      <c r="AT1884" s="4"/>
      <c r="AU1884" s="4"/>
    </row>
    <row r="1885" spans="27:47" ht="12.95" customHeight="1">
      <c r="AA1885" s="4"/>
      <c r="AB1885" s="4"/>
      <c r="AC1885" s="4"/>
      <c r="AD1885" s="4"/>
      <c r="AE1885" s="4"/>
      <c r="AG1885" s="159"/>
      <c r="AN1885" s="4"/>
      <c r="AO1885" s="4"/>
      <c r="AP1885" s="4"/>
      <c r="AQ1885" s="4"/>
      <c r="AR1885" s="4"/>
      <c r="AS1885" s="4"/>
      <c r="AT1885" s="4"/>
      <c r="AU1885" s="4"/>
    </row>
    <row r="1886" spans="27:47" ht="12.95" customHeight="1">
      <c r="AA1886" s="4"/>
      <c r="AB1886" s="4"/>
      <c r="AC1886" s="4"/>
      <c r="AD1886" s="4"/>
      <c r="AE1886" s="4"/>
      <c r="AG1886" s="159"/>
      <c r="AN1886" s="4"/>
      <c r="AO1886" s="4"/>
      <c r="AP1886" s="4"/>
      <c r="AQ1886" s="4"/>
      <c r="AR1886" s="4"/>
      <c r="AS1886" s="4"/>
      <c r="AT1886" s="4"/>
      <c r="AU1886" s="4"/>
    </row>
    <row r="1887" spans="27:47" ht="12.95" customHeight="1">
      <c r="AA1887" s="4"/>
      <c r="AB1887" s="4"/>
      <c r="AC1887" s="4"/>
      <c r="AD1887" s="4"/>
      <c r="AE1887" s="4"/>
      <c r="AG1887" s="159"/>
      <c r="AN1887" s="4"/>
      <c r="AO1887" s="4"/>
      <c r="AP1887" s="4"/>
      <c r="AQ1887" s="4"/>
      <c r="AR1887" s="4"/>
      <c r="AS1887" s="4"/>
      <c r="AT1887" s="4"/>
      <c r="AU1887" s="4"/>
    </row>
    <row r="1888" spans="27:47" ht="12.95" customHeight="1">
      <c r="AA1888" s="4"/>
      <c r="AB1888" s="4"/>
      <c r="AC1888" s="4"/>
      <c r="AD1888" s="4"/>
      <c r="AE1888" s="4"/>
      <c r="AG1888" s="159"/>
      <c r="AN1888" s="4"/>
      <c r="AO1888" s="4"/>
      <c r="AP1888" s="4"/>
      <c r="AQ1888" s="4"/>
      <c r="AR1888" s="4"/>
      <c r="AS1888" s="4"/>
      <c r="AT1888" s="4"/>
      <c r="AU1888" s="4"/>
    </row>
    <row r="1889" spans="27:47" ht="12.95" customHeight="1">
      <c r="AA1889" s="4"/>
      <c r="AB1889" s="4"/>
      <c r="AC1889" s="4"/>
      <c r="AD1889" s="4"/>
      <c r="AE1889" s="4"/>
      <c r="AG1889" s="159"/>
      <c r="AN1889" s="4"/>
      <c r="AO1889" s="4"/>
      <c r="AP1889" s="4"/>
      <c r="AQ1889" s="4"/>
      <c r="AR1889" s="4"/>
      <c r="AS1889" s="4"/>
      <c r="AT1889" s="4"/>
      <c r="AU1889" s="4"/>
    </row>
    <row r="1890" spans="27:47" ht="12.95" customHeight="1">
      <c r="AA1890" s="4"/>
      <c r="AB1890" s="4"/>
      <c r="AC1890" s="4"/>
      <c r="AD1890" s="4"/>
      <c r="AE1890" s="4"/>
      <c r="AG1890" s="159"/>
      <c r="AN1890" s="4"/>
      <c r="AO1890" s="4"/>
      <c r="AP1890" s="4"/>
      <c r="AQ1890" s="4"/>
      <c r="AR1890" s="4"/>
      <c r="AS1890" s="4"/>
      <c r="AT1890" s="4"/>
      <c r="AU1890" s="4"/>
    </row>
    <row r="1891" spans="27:47" ht="12.95" customHeight="1">
      <c r="AA1891" s="4"/>
      <c r="AB1891" s="4"/>
      <c r="AC1891" s="4"/>
      <c r="AD1891" s="4"/>
      <c r="AE1891" s="4"/>
      <c r="AG1891" s="159"/>
      <c r="AN1891" s="4"/>
      <c r="AO1891" s="4"/>
      <c r="AP1891" s="4"/>
      <c r="AQ1891" s="4"/>
      <c r="AR1891" s="4"/>
      <c r="AS1891" s="4"/>
      <c r="AT1891" s="4"/>
      <c r="AU1891" s="4"/>
    </row>
    <row r="1892" spans="27:47" ht="12.95" customHeight="1">
      <c r="AA1892" s="4"/>
      <c r="AB1892" s="4"/>
      <c r="AC1892" s="4"/>
      <c r="AD1892" s="4"/>
      <c r="AE1892" s="4"/>
      <c r="AG1892" s="159"/>
      <c r="AN1892" s="4"/>
      <c r="AO1892" s="4"/>
      <c r="AP1892" s="4"/>
      <c r="AQ1892" s="4"/>
      <c r="AR1892" s="4"/>
      <c r="AS1892" s="4"/>
      <c r="AT1892" s="4"/>
      <c r="AU1892" s="4"/>
    </row>
    <row r="1893" spans="27:47" ht="12.95" customHeight="1">
      <c r="AA1893" s="4"/>
      <c r="AB1893" s="4"/>
      <c r="AC1893" s="4"/>
      <c r="AD1893" s="4"/>
      <c r="AE1893" s="4"/>
      <c r="AG1893" s="159"/>
      <c r="AN1893" s="4"/>
      <c r="AO1893" s="4"/>
      <c r="AP1893" s="4"/>
      <c r="AQ1893" s="4"/>
      <c r="AR1893" s="4"/>
      <c r="AS1893" s="4"/>
      <c r="AT1893" s="4"/>
      <c r="AU1893" s="4"/>
    </row>
    <row r="1894" spans="27:47" ht="12.95" customHeight="1">
      <c r="AA1894" s="4"/>
      <c r="AB1894" s="4"/>
      <c r="AC1894" s="4"/>
      <c r="AD1894" s="4"/>
      <c r="AE1894" s="4"/>
      <c r="AG1894" s="159"/>
      <c r="AN1894" s="4"/>
      <c r="AO1894" s="4"/>
      <c r="AP1894" s="4"/>
      <c r="AQ1894" s="4"/>
      <c r="AR1894" s="4"/>
      <c r="AS1894" s="4"/>
      <c r="AT1894" s="4"/>
      <c r="AU1894" s="4"/>
    </row>
    <row r="1895" spans="27:47" ht="12.95" customHeight="1">
      <c r="AA1895" s="4"/>
      <c r="AB1895" s="4"/>
      <c r="AC1895" s="4"/>
      <c r="AD1895" s="4"/>
      <c r="AE1895" s="4"/>
      <c r="AG1895" s="159"/>
      <c r="AN1895" s="4"/>
      <c r="AO1895" s="4"/>
      <c r="AP1895" s="4"/>
      <c r="AQ1895" s="4"/>
      <c r="AR1895" s="4"/>
      <c r="AS1895" s="4"/>
      <c r="AT1895" s="4"/>
      <c r="AU1895" s="4"/>
    </row>
    <row r="1896" spans="27:47" ht="12.95" customHeight="1">
      <c r="AA1896" s="4"/>
      <c r="AB1896" s="4"/>
      <c r="AC1896" s="4"/>
      <c r="AD1896" s="4"/>
      <c r="AE1896" s="4"/>
      <c r="AG1896" s="159"/>
      <c r="AN1896" s="4"/>
      <c r="AO1896" s="4"/>
      <c r="AP1896" s="4"/>
      <c r="AQ1896" s="4"/>
      <c r="AR1896" s="4"/>
      <c r="AS1896" s="4"/>
      <c r="AT1896" s="4"/>
      <c r="AU1896" s="4"/>
    </row>
    <row r="1897" spans="27:47" ht="12.95" customHeight="1">
      <c r="AA1897" s="4"/>
      <c r="AB1897" s="4"/>
      <c r="AC1897" s="4"/>
      <c r="AD1897" s="4"/>
      <c r="AE1897" s="4"/>
      <c r="AG1897" s="159"/>
      <c r="AN1897" s="4"/>
      <c r="AO1897" s="4"/>
      <c r="AP1897" s="4"/>
      <c r="AQ1897" s="4"/>
      <c r="AR1897" s="4"/>
      <c r="AS1897" s="4"/>
      <c r="AT1897" s="4"/>
      <c r="AU1897" s="4"/>
    </row>
    <row r="1898" spans="27:47" ht="12.95" customHeight="1">
      <c r="AA1898" s="4"/>
      <c r="AB1898" s="4"/>
      <c r="AC1898" s="4"/>
      <c r="AD1898" s="4"/>
      <c r="AE1898" s="4"/>
      <c r="AG1898" s="159"/>
      <c r="AN1898" s="4"/>
      <c r="AO1898" s="4"/>
      <c r="AP1898" s="4"/>
      <c r="AQ1898" s="4"/>
      <c r="AR1898" s="4"/>
      <c r="AS1898" s="4"/>
      <c r="AT1898" s="4"/>
      <c r="AU1898" s="4"/>
    </row>
    <row r="1899" spans="27:47" ht="12.95" customHeight="1">
      <c r="AA1899" s="4"/>
      <c r="AB1899" s="4"/>
      <c r="AC1899" s="4"/>
      <c r="AD1899" s="4"/>
      <c r="AE1899" s="4"/>
      <c r="AG1899" s="159"/>
      <c r="AN1899" s="4"/>
      <c r="AO1899" s="4"/>
      <c r="AP1899" s="4"/>
      <c r="AQ1899" s="4"/>
      <c r="AR1899" s="4"/>
      <c r="AS1899" s="4"/>
      <c r="AT1899" s="4"/>
      <c r="AU1899" s="4"/>
    </row>
    <row r="1900" spans="27:47" ht="12.95" customHeight="1">
      <c r="AA1900" s="4"/>
      <c r="AB1900" s="4"/>
      <c r="AC1900" s="4"/>
      <c r="AD1900" s="4"/>
      <c r="AE1900" s="4"/>
      <c r="AG1900" s="159"/>
      <c r="AN1900" s="4"/>
      <c r="AO1900" s="4"/>
      <c r="AP1900" s="4"/>
      <c r="AQ1900" s="4"/>
      <c r="AR1900" s="4"/>
      <c r="AS1900" s="4"/>
      <c r="AT1900" s="4"/>
      <c r="AU1900" s="4"/>
    </row>
    <row r="1901" spans="27:47" ht="12.95" customHeight="1">
      <c r="AA1901" s="4"/>
      <c r="AB1901" s="4"/>
      <c r="AC1901" s="4"/>
      <c r="AD1901" s="4"/>
      <c r="AE1901" s="4"/>
      <c r="AG1901" s="159"/>
      <c r="AN1901" s="4"/>
      <c r="AO1901" s="4"/>
      <c r="AP1901" s="4"/>
      <c r="AQ1901" s="4"/>
      <c r="AR1901" s="4"/>
      <c r="AS1901" s="4"/>
      <c r="AT1901" s="4"/>
      <c r="AU1901" s="4"/>
    </row>
    <row r="1902" spans="27:47" ht="12.95" customHeight="1">
      <c r="AA1902" s="4"/>
      <c r="AB1902" s="4"/>
      <c r="AC1902" s="4"/>
      <c r="AD1902" s="4"/>
      <c r="AE1902" s="4"/>
      <c r="AG1902" s="159"/>
      <c r="AN1902" s="4"/>
      <c r="AO1902" s="4"/>
      <c r="AP1902" s="4"/>
      <c r="AQ1902" s="4"/>
      <c r="AR1902" s="4"/>
      <c r="AS1902" s="4"/>
      <c r="AT1902" s="4"/>
      <c r="AU1902" s="4"/>
    </row>
    <row r="1903" spans="27:47" ht="12.95" customHeight="1">
      <c r="AA1903" s="4"/>
      <c r="AB1903" s="4"/>
      <c r="AC1903" s="4"/>
      <c r="AD1903" s="4"/>
      <c r="AE1903" s="4"/>
      <c r="AG1903" s="159"/>
      <c r="AN1903" s="4"/>
      <c r="AO1903" s="4"/>
      <c r="AP1903" s="4"/>
      <c r="AQ1903" s="4"/>
      <c r="AR1903" s="4"/>
      <c r="AS1903" s="4"/>
      <c r="AT1903" s="4"/>
      <c r="AU1903" s="4"/>
    </row>
    <row r="1904" spans="27:47" ht="12.95" customHeight="1">
      <c r="AA1904" s="4"/>
      <c r="AB1904" s="4"/>
      <c r="AC1904" s="4"/>
      <c r="AD1904" s="4"/>
      <c r="AE1904" s="4"/>
      <c r="AG1904" s="159"/>
      <c r="AN1904" s="4"/>
      <c r="AO1904" s="4"/>
      <c r="AP1904" s="4"/>
      <c r="AQ1904" s="4"/>
      <c r="AR1904" s="4"/>
      <c r="AS1904" s="4"/>
      <c r="AT1904" s="4"/>
      <c r="AU1904" s="4"/>
    </row>
    <row r="1905" spans="27:48" ht="12.95" customHeight="1">
      <c r="AA1905" s="4"/>
      <c r="AB1905" s="4"/>
      <c r="AC1905" s="4"/>
      <c r="AD1905" s="4"/>
      <c r="AE1905" s="4"/>
      <c r="AG1905" s="159"/>
      <c r="AN1905" s="4"/>
      <c r="AO1905" s="4"/>
      <c r="AP1905" s="4"/>
      <c r="AQ1905" s="4"/>
      <c r="AR1905" s="4"/>
      <c r="AS1905" s="4"/>
      <c r="AT1905" s="4"/>
      <c r="AU1905" s="4"/>
    </row>
    <row r="1906" spans="27:48" ht="12.95" customHeight="1">
      <c r="AA1906" s="4"/>
      <c r="AB1906" s="4"/>
      <c r="AC1906" s="4"/>
      <c r="AD1906" s="4"/>
      <c r="AE1906" s="4"/>
      <c r="AG1906" s="159"/>
      <c r="AN1906" s="4"/>
      <c r="AO1906" s="4"/>
      <c r="AP1906" s="4"/>
      <c r="AQ1906" s="4"/>
      <c r="AR1906" s="4"/>
      <c r="AS1906" s="4"/>
      <c r="AT1906" s="4"/>
      <c r="AU1906" s="4"/>
    </row>
    <row r="1907" spans="27:48" ht="12.95" customHeight="1">
      <c r="AA1907" s="4"/>
      <c r="AB1907" s="4"/>
      <c r="AC1907" s="4"/>
      <c r="AD1907" s="4"/>
      <c r="AE1907" s="4"/>
      <c r="AG1907" s="159"/>
      <c r="AN1907" s="4"/>
      <c r="AO1907" s="4"/>
      <c r="AP1907" s="4"/>
      <c r="AQ1907" s="4"/>
      <c r="AR1907" s="4"/>
      <c r="AS1907" s="4"/>
      <c r="AT1907" s="4"/>
      <c r="AU1907" s="4"/>
    </row>
    <row r="1908" spans="27:48" ht="12.95" customHeight="1">
      <c r="AA1908" s="4"/>
      <c r="AB1908" s="4"/>
      <c r="AC1908" s="4"/>
      <c r="AD1908" s="4"/>
      <c r="AE1908" s="4"/>
      <c r="AG1908" s="159"/>
      <c r="AN1908" s="4"/>
      <c r="AO1908" s="4"/>
      <c r="AP1908" s="4"/>
      <c r="AQ1908" s="4"/>
      <c r="AR1908" s="4"/>
      <c r="AS1908" s="4"/>
      <c r="AT1908" s="4"/>
      <c r="AU1908" s="4"/>
    </row>
    <row r="1909" spans="27:48" ht="12.95" customHeight="1">
      <c r="AA1909" s="4"/>
      <c r="AB1909" s="4"/>
      <c r="AC1909" s="4"/>
      <c r="AD1909" s="4"/>
      <c r="AE1909" s="4"/>
      <c r="AG1909" s="159"/>
      <c r="AN1909" s="4"/>
      <c r="AO1909" s="4"/>
      <c r="AP1909" s="4"/>
      <c r="AQ1909" s="4"/>
      <c r="AR1909" s="4"/>
      <c r="AS1909" s="4"/>
      <c r="AT1909" s="4"/>
      <c r="AU1909" s="4"/>
    </row>
    <row r="1910" spans="27:48" ht="12.95" customHeight="1">
      <c r="AA1910" s="4"/>
      <c r="AB1910" s="4"/>
      <c r="AC1910" s="4"/>
      <c r="AD1910" s="4"/>
      <c r="AE1910" s="4"/>
      <c r="AG1910" s="159"/>
      <c r="AN1910" s="4"/>
      <c r="AO1910" s="4"/>
      <c r="AP1910" s="4"/>
      <c r="AQ1910" s="4"/>
      <c r="AR1910" s="4"/>
      <c r="AS1910" s="4"/>
      <c r="AT1910" s="4"/>
      <c r="AU1910" s="4"/>
    </row>
    <row r="1911" spans="27:48" ht="12.95" customHeight="1">
      <c r="AA1911" s="4"/>
      <c r="AB1911" s="4"/>
      <c r="AC1911" s="4"/>
      <c r="AD1911" s="4"/>
      <c r="AE1911" s="4"/>
      <c r="AG1911" s="159"/>
      <c r="AN1911" s="4"/>
      <c r="AO1911" s="4"/>
      <c r="AP1911" s="4"/>
      <c r="AQ1911" s="4"/>
      <c r="AR1911" s="4"/>
      <c r="AS1911" s="4"/>
      <c r="AT1911" s="4"/>
      <c r="AU1911" s="4"/>
    </row>
    <row r="1912" spans="27:48" ht="12.95" customHeight="1">
      <c r="AA1912" s="4"/>
      <c r="AB1912" s="4"/>
      <c r="AC1912" s="4"/>
      <c r="AD1912" s="4"/>
      <c r="AE1912" s="4"/>
      <c r="AG1912" s="159"/>
      <c r="AN1912" s="4"/>
      <c r="AO1912" s="4"/>
      <c r="AP1912" s="4"/>
      <c r="AQ1912" s="4"/>
      <c r="AR1912" s="4"/>
      <c r="AS1912" s="4"/>
      <c r="AT1912" s="4"/>
      <c r="AU1912" s="4"/>
    </row>
    <row r="1913" spans="27:48" ht="12.95" customHeight="1">
      <c r="AA1913" s="4"/>
      <c r="AB1913" s="4"/>
      <c r="AC1913" s="4"/>
      <c r="AD1913" s="4"/>
      <c r="AE1913" s="4"/>
      <c r="AG1913" s="159"/>
      <c r="AN1913" s="4"/>
      <c r="AO1913" s="4"/>
      <c r="AP1913" s="4"/>
      <c r="AQ1913" s="4"/>
      <c r="AR1913" s="4"/>
      <c r="AS1913" s="4"/>
      <c r="AT1913" s="4"/>
      <c r="AU1913" s="4"/>
    </row>
    <row r="1914" spans="27:48" ht="12.95" customHeight="1">
      <c r="AA1914" s="4"/>
      <c r="AB1914" s="4"/>
      <c r="AC1914" s="4"/>
      <c r="AD1914" s="4"/>
      <c r="AE1914" s="4"/>
      <c r="AG1914" s="159"/>
      <c r="AN1914" s="4"/>
      <c r="AO1914" s="4"/>
      <c r="AP1914" s="4"/>
      <c r="AQ1914" s="4"/>
      <c r="AR1914" s="4"/>
      <c r="AS1914" s="4"/>
      <c r="AT1914" s="4"/>
      <c r="AU1914" s="4"/>
    </row>
    <row r="1915" spans="27:48" ht="12.95" customHeight="1">
      <c r="AA1915" s="4"/>
      <c r="AB1915" s="4"/>
      <c r="AC1915" s="4"/>
      <c r="AD1915" s="4"/>
      <c r="AE1915" s="4"/>
      <c r="AG1915" s="159"/>
      <c r="AN1915" s="4"/>
      <c r="AO1915" s="4"/>
      <c r="AP1915" s="4"/>
      <c r="AQ1915" s="4"/>
      <c r="AR1915" s="4"/>
      <c r="AS1915" s="4"/>
      <c r="AT1915" s="4"/>
      <c r="AU1915" s="4"/>
      <c r="AV1915" s="4"/>
    </row>
    <row r="1916" spans="27:48" ht="12.95" customHeight="1">
      <c r="AA1916" s="4"/>
      <c r="AB1916" s="4"/>
      <c r="AC1916" s="4"/>
      <c r="AD1916" s="4"/>
      <c r="AE1916" s="4"/>
      <c r="AG1916" s="159"/>
      <c r="AN1916" s="4"/>
      <c r="AO1916" s="4"/>
      <c r="AP1916" s="4"/>
      <c r="AQ1916" s="4"/>
      <c r="AR1916" s="4"/>
      <c r="AS1916" s="4"/>
      <c r="AT1916" s="4"/>
      <c r="AU1916" s="4"/>
    </row>
    <row r="1917" spans="27:48" ht="12.95" customHeight="1">
      <c r="AA1917" s="4"/>
      <c r="AB1917" s="4"/>
      <c r="AC1917" s="4"/>
      <c r="AD1917" s="4"/>
      <c r="AE1917" s="4"/>
      <c r="AG1917" s="159"/>
      <c r="AN1917" s="4"/>
      <c r="AO1917" s="4"/>
      <c r="AP1917" s="4"/>
      <c r="AQ1917" s="4"/>
      <c r="AR1917" s="4"/>
      <c r="AS1917" s="4"/>
      <c r="AT1917" s="4"/>
      <c r="AU1917" s="4"/>
    </row>
    <row r="1918" spans="27:48" ht="12.95" customHeight="1">
      <c r="AA1918" s="4"/>
      <c r="AB1918" s="4"/>
      <c r="AC1918" s="4"/>
      <c r="AD1918" s="4"/>
      <c r="AE1918" s="4"/>
      <c r="AG1918" s="159"/>
      <c r="AN1918" s="4"/>
      <c r="AO1918" s="4"/>
      <c r="AP1918" s="4"/>
      <c r="AQ1918" s="4"/>
      <c r="AR1918" s="4"/>
      <c r="AS1918" s="4"/>
      <c r="AT1918" s="4"/>
      <c r="AU1918" s="4"/>
    </row>
    <row r="1919" spans="27:48" ht="12.95" customHeight="1">
      <c r="AA1919" s="4"/>
      <c r="AB1919" s="4"/>
      <c r="AC1919" s="4"/>
      <c r="AD1919" s="4"/>
      <c r="AE1919" s="4"/>
      <c r="AG1919" s="159"/>
      <c r="AN1919" s="4"/>
      <c r="AO1919" s="4"/>
      <c r="AP1919" s="4"/>
      <c r="AQ1919" s="4"/>
      <c r="AR1919" s="4"/>
      <c r="AS1919" s="4"/>
      <c r="AT1919" s="4"/>
      <c r="AU1919" s="4"/>
      <c r="AV1919" s="4"/>
    </row>
    <row r="1920" spans="27:48" ht="12.95" customHeight="1">
      <c r="AA1920" s="4"/>
      <c r="AB1920" s="4"/>
      <c r="AC1920" s="4"/>
      <c r="AD1920" s="4"/>
      <c r="AE1920" s="4"/>
      <c r="AG1920" s="159"/>
      <c r="AN1920" s="4"/>
      <c r="AO1920" s="4"/>
      <c r="AP1920" s="4"/>
      <c r="AQ1920" s="4"/>
      <c r="AR1920" s="4"/>
      <c r="AS1920" s="4"/>
      <c r="AT1920" s="4"/>
      <c r="AU1920" s="4"/>
    </row>
    <row r="1921" spans="27:48" ht="12.95" customHeight="1">
      <c r="AA1921" s="4"/>
      <c r="AB1921" s="4"/>
      <c r="AC1921" s="4"/>
      <c r="AD1921" s="4"/>
      <c r="AE1921" s="4"/>
      <c r="AG1921" s="159"/>
      <c r="AN1921" s="4"/>
      <c r="AO1921" s="4"/>
      <c r="AP1921" s="4"/>
      <c r="AQ1921" s="4"/>
      <c r="AR1921" s="4"/>
      <c r="AS1921" s="4"/>
      <c r="AT1921" s="4"/>
      <c r="AU1921" s="4"/>
    </row>
    <row r="1922" spans="27:48" ht="12.95" customHeight="1">
      <c r="AA1922" s="4"/>
      <c r="AB1922" s="4"/>
      <c r="AC1922" s="4"/>
      <c r="AD1922" s="4"/>
      <c r="AE1922" s="4"/>
      <c r="AG1922" s="159"/>
      <c r="AN1922" s="4"/>
      <c r="AO1922" s="4"/>
      <c r="AP1922" s="4"/>
      <c r="AQ1922" s="4"/>
      <c r="AR1922" s="4"/>
      <c r="AS1922" s="4"/>
      <c r="AT1922" s="4"/>
      <c r="AU1922" s="4"/>
      <c r="AV1922" s="4"/>
    </row>
    <row r="1923" spans="27:48" ht="12.95" customHeight="1">
      <c r="AA1923" s="4"/>
      <c r="AB1923" s="4"/>
      <c r="AC1923" s="4"/>
      <c r="AD1923" s="4"/>
      <c r="AE1923" s="4"/>
      <c r="AG1923" s="159"/>
      <c r="AN1923" s="4"/>
      <c r="AO1923" s="4"/>
      <c r="AP1923" s="4"/>
      <c r="AQ1923" s="4"/>
      <c r="AR1923" s="4"/>
      <c r="AS1923" s="4"/>
      <c r="AT1923" s="4"/>
      <c r="AU1923" s="4"/>
    </row>
    <row r="1924" spans="27:48" ht="12.95" customHeight="1">
      <c r="AA1924" s="4"/>
      <c r="AB1924" s="4"/>
      <c r="AC1924" s="4"/>
      <c r="AD1924" s="4"/>
      <c r="AE1924" s="4"/>
      <c r="AG1924" s="159"/>
      <c r="AN1924" s="4"/>
      <c r="AO1924" s="4"/>
      <c r="AP1924" s="4"/>
      <c r="AQ1924" s="4"/>
      <c r="AR1924" s="4"/>
      <c r="AS1924" s="4"/>
      <c r="AT1924" s="4"/>
      <c r="AU1924" s="4"/>
    </row>
    <row r="1925" spans="27:48" ht="12.95" customHeight="1">
      <c r="AA1925" s="4"/>
      <c r="AB1925" s="4"/>
      <c r="AC1925" s="4"/>
      <c r="AD1925" s="4"/>
      <c r="AE1925" s="4"/>
      <c r="AG1925" s="159"/>
      <c r="AN1925" s="4"/>
      <c r="AO1925" s="4"/>
      <c r="AP1925" s="4"/>
      <c r="AQ1925" s="4"/>
      <c r="AR1925" s="4"/>
      <c r="AS1925" s="4"/>
      <c r="AT1925" s="4"/>
      <c r="AU1925" s="4"/>
    </row>
    <row r="1926" spans="27:48" ht="12.95" customHeight="1">
      <c r="AA1926" s="4"/>
      <c r="AB1926" s="4"/>
      <c r="AC1926" s="4"/>
      <c r="AD1926" s="4"/>
      <c r="AE1926" s="4"/>
      <c r="AG1926" s="159"/>
      <c r="AN1926" s="4"/>
      <c r="AO1926" s="4"/>
      <c r="AP1926" s="4"/>
      <c r="AQ1926" s="4"/>
      <c r="AR1926" s="4"/>
      <c r="AS1926" s="4"/>
      <c r="AT1926" s="4"/>
      <c r="AU1926" s="4"/>
    </row>
    <row r="1927" spans="27:48" ht="12.95" customHeight="1">
      <c r="AA1927" s="4"/>
      <c r="AB1927" s="4"/>
      <c r="AC1927" s="4"/>
      <c r="AD1927" s="4"/>
      <c r="AE1927" s="4"/>
      <c r="AG1927" s="159"/>
      <c r="AN1927" s="4"/>
      <c r="AO1927" s="4"/>
      <c r="AP1927" s="4"/>
      <c r="AQ1927" s="4"/>
      <c r="AR1927" s="4"/>
      <c r="AS1927" s="4"/>
      <c r="AT1927" s="4"/>
      <c r="AU1927" s="4"/>
    </row>
    <row r="1928" spans="27:48" ht="12.95" customHeight="1">
      <c r="AA1928" s="4"/>
      <c r="AB1928" s="4"/>
      <c r="AC1928" s="4"/>
      <c r="AD1928" s="4"/>
      <c r="AE1928" s="4"/>
      <c r="AG1928" s="159"/>
      <c r="AN1928" s="4"/>
      <c r="AO1928" s="4"/>
      <c r="AP1928" s="4"/>
      <c r="AQ1928" s="4"/>
      <c r="AR1928" s="4"/>
      <c r="AS1928" s="4"/>
      <c r="AT1928" s="4"/>
      <c r="AU1928" s="4"/>
    </row>
    <row r="1929" spans="27:48" ht="12.95" customHeight="1">
      <c r="AA1929" s="4"/>
      <c r="AB1929" s="4"/>
      <c r="AC1929" s="4"/>
      <c r="AD1929" s="4"/>
      <c r="AE1929" s="4"/>
      <c r="AG1929" s="159"/>
      <c r="AN1929" s="4"/>
      <c r="AO1929" s="4"/>
      <c r="AP1929" s="4"/>
      <c r="AQ1929" s="4"/>
      <c r="AR1929" s="4"/>
      <c r="AS1929" s="4"/>
      <c r="AT1929" s="4"/>
      <c r="AU1929" s="4"/>
    </row>
    <row r="1930" spans="27:48" ht="12.95" customHeight="1">
      <c r="AA1930" s="4"/>
      <c r="AB1930" s="4"/>
      <c r="AC1930" s="4"/>
      <c r="AD1930" s="4"/>
      <c r="AE1930" s="4"/>
      <c r="AG1930" s="159"/>
      <c r="AN1930" s="4"/>
      <c r="AO1930" s="4"/>
      <c r="AP1930" s="4"/>
      <c r="AQ1930" s="4"/>
      <c r="AR1930" s="4"/>
      <c r="AS1930" s="4"/>
      <c r="AT1930" s="4"/>
      <c r="AU1930" s="4"/>
    </row>
    <row r="1931" spans="27:48" ht="12.95" customHeight="1">
      <c r="AA1931" s="4"/>
      <c r="AB1931" s="4"/>
      <c r="AC1931" s="4"/>
      <c r="AD1931" s="4"/>
      <c r="AE1931" s="4"/>
      <c r="AG1931" s="159"/>
      <c r="AN1931" s="4"/>
      <c r="AO1931" s="4"/>
      <c r="AP1931" s="4"/>
      <c r="AQ1931" s="4"/>
      <c r="AR1931" s="4"/>
      <c r="AS1931" s="4"/>
      <c r="AT1931" s="4"/>
      <c r="AU1931" s="4"/>
    </row>
    <row r="1932" spans="27:48" ht="12.95" customHeight="1">
      <c r="AA1932" s="4"/>
      <c r="AB1932" s="4"/>
      <c r="AC1932" s="4"/>
      <c r="AD1932" s="4"/>
      <c r="AE1932" s="4"/>
      <c r="AG1932" s="159"/>
      <c r="AN1932" s="4"/>
      <c r="AO1932" s="4"/>
      <c r="AP1932" s="4"/>
      <c r="AQ1932" s="4"/>
      <c r="AR1932" s="4"/>
      <c r="AS1932" s="4"/>
      <c r="AT1932" s="4"/>
      <c r="AU1932" s="4"/>
    </row>
    <row r="1933" spans="27:48" ht="12.95" customHeight="1">
      <c r="AA1933" s="4"/>
      <c r="AB1933" s="4"/>
      <c r="AC1933" s="4"/>
      <c r="AD1933" s="4"/>
      <c r="AE1933" s="4"/>
      <c r="AG1933" s="159"/>
      <c r="AN1933" s="4"/>
      <c r="AO1933" s="4"/>
      <c r="AP1933" s="4"/>
      <c r="AQ1933" s="4"/>
      <c r="AR1933" s="4"/>
      <c r="AS1933" s="4"/>
      <c r="AT1933" s="4"/>
      <c r="AU1933" s="4"/>
    </row>
    <row r="1934" spans="27:48" ht="12.95" customHeight="1">
      <c r="AA1934" s="4"/>
      <c r="AB1934" s="4"/>
      <c r="AC1934" s="4"/>
      <c r="AD1934" s="4"/>
      <c r="AE1934" s="4"/>
      <c r="AG1934" s="159"/>
      <c r="AN1934" s="4"/>
      <c r="AO1934" s="4"/>
      <c r="AP1934" s="4"/>
      <c r="AQ1934" s="4"/>
      <c r="AR1934" s="4"/>
      <c r="AS1934" s="4"/>
      <c r="AT1934" s="4"/>
      <c r="AU1934" s="4"/>
    </row>
    <row r="1935" spans="27:48" ht="12.95" customHeight="1">
      <c r="AA1935" s="4"/>
      <c r="AB1935" s="4"/>
      <c r="AC1935" s="4"/>
      <c r="AD1935" s="4"/>
      <c r="AE1935" s="4"/>
      <c r="AG1935" s="159"/>
      <c r="AN1935" s="4"/>
      <c r="AO1935" s="4"/>
      <c r="AP1935" s="4"/>
      <c r="AQ1935" s="4"/>
      <c r="AR1935" s="4"/>
      <c r="AS1935" s="4"/>
      <c r="AT1935" s="4"/>
      <c r="AU1935" s="4"/>
    </row>
    <row r="1936" spans="27:48" ht="12.95" customHeight="1">
      <c r="AA1936" s="4"/>
      <c r="AB1936" s="4"/>
      <c r="AC1936" s="4"/>
      <c r="AD1936" s="4"/>
      <c r="AE1936" s="4"/>
      <c r="AG1936" s="159"/>
      <c r="AN1936" s="4"/>
      <c r="AO1936" s="4"/>
      <c r="AP1936" s="4"/>
      <c r="AQ1936" s="4"/>
      <c r="AR1936" s="4"/>
      <c r="AS1936" s="4"/>
      <c r="AT1936" s="4"/>
      <c r="AU1936" s="4"/>
    </row>
    <row r="1937" spans="27:47" ht="12.95" customHeight="1">
      <c r="AA1937" s="4"/>
      <c r="AB1937" s="4"/>
      <c r="AC1937" s="4"/>
      <c r="AD1937" s="4"/>
      <c r="AE1937" s="4"/>
      <c r="AG1937" s="159"/>
      <c r="AN1937" s="4"/>
      <c r="AO1937" s="4"/>
      <c r="AP1937" s="4"/>
      <c r="AQ1937" s="4"/>
      <c r="AR1937" s="4"/>
      <c r="AS1937" s="4"/>
      <c r="AT1937" s="4"/>
      <c r="AU1937" s="4"/>
    </row>
    <row r="1938" spans="27:47" ht="12.95" customHeight="1">
      <c r="AA1938" s="4"/>
      <c r="AB1938" s="4"/>
      <c r="AC1938" s="4"/>
      <c r="AD1938" s="4"/>
      <c r="AE1938" s="4"/>
      <c r="AG1938" s="159"/>
      <c r="AN1938" s="4"/>
      <c r="AO1938" s="4"/>
      <c r="AP1938" s="4"/>
      <c r="AQ1938" s="4"/>
      <c r="AR1938" s="4"/>
      <c r="AS1938" s="4"/>
      <c r="AT1938" s="4"/>
      <c r="AU1938" s="4"/>
    </row>
    <row r="1939" spans="27:47" ht="12.95" customHeight="1">
      <c r="AA1939" s="4"/>
      <c r="AB1939" s="4"/>
      <c r="AC1939" s="4"/>
      <c r="AD1939" s="4"/>
      <c r="AE1939" s="4"/>
      <c r="AG1939" s="159"/>
      <c r="AN1939" s="4"/>
      <c r="AO1939" s="4"/>
      <c r="AP1939" s="4"/>
      <c r="AQ1939" s="4"/>
      <c r="AR1939" s="4"/>
      <c r="AS1939" s="4"/>
      <c r="AT1939" s="4"/>
      <c r="AU1939" s="4"/>
    </row>
    <row r="1940" spans="27:47" ht="12.95" customHeight="1">
      <c r="AA1940" s="4"/>
      <c r="AB1940" s="4"/>
      <c r="AC1940" s="4"/>
      <c r="AD1940" s="4"/>
      <c r="AE1940" s="4"/>
      <c r="AG1940" s="159"/>
      <c r="AN1940" s="4"/>
      <c r="AO1940" s="4"/>
      <c r="AP1940" s="4"/>
      <c r="AQ1940" s="4"/>
      <c r="AR1940" s="4"/>
      <c r="AS1940" s="4"/>
      <c r="AT1940" s="4"/>
      <c r="AU1940" s="4"/>
    </row>
    <row r="1941" spans="27:47" ht="12.95" customHeight="1">
      <c r="AA1941" s="4"/>
      <c r="AB1941" s="4"/>
      <c r="AC1941" s="4"/>
      <c r="AD1941" s="4"/>
      <c r="AE1941" s="4"/>
      <c r="AG1941" s="159"/>
      <c r="AN1941" s="4"/>
      <c r="AO1941" s="4"/>
      <c r="AP1941" s="4"/>
      <c r="AQ1941" s="4"/>
      <c r="AR1941" s="4"/>
      <c r="AS1941" s="4"/>
      <c r="AT1941" s="4"/>
      <c r="AU1941" s="4"/>
    </row>
    <row r="1942" spans="27:47" ht="12.95" customHeight="1">
      <c r="AA1942" s="4"/>
      <c r="AB1942" s="4"/>
      <c r="AC1942" s="4"/>
      <c r="AD1942" s="4"/>
      <c r="AE1942" s="4"/>
      <c r="AG1942" s="159"/>
      <c r="AN1942" s="4"/>
      <c r="AO1942" s="4"/>
      <c r="AP1942" s="4"/>
      <c r="AQ1942" s="4"/>
      <c r="AR1942" s="4"/>
      <c r="AS1942" s="4"/>
      <c r="AT1942" s="4"/>
      <c r="AU1942" s="4"/>
    </row>
    <row r="1943" spans="27:47" ht="12.95" customHeight="1">
      <c r="AA1943" s="4"/>
      <c r="AB1943" s="4"/>
      <c r="AC1943" s="4"/>
      <c r="AD1943" s="4"/>
      <c r="AE1943" s="4"/>
      <c r="AG1943" s="159"/>
      <c r="AN1943" s="4"/>
      <c r="AO1943" s="4"/>
      <c r="AP1943" s="4"/>
      <c r="AQ1943" s="4"/>
      <c r="AR1943" s="4"/>
      <c r="AS1943" s="4"/>
      <c r="AT1943" s="4"/>
      <c r="AU1943" s="4"/>
    </row>
    <row r="1944" spans="27:47" ht="12.95" customHeight="1">
      <c r="AA1944" s="4"/>
      <c r="AB1944" s="4"/>
      <c r="AC1944" s="4"/>
      <c r="AD1944" s="4"/>
      <c r="AE1944" s="4"/>
      <c r="AG1944" s="159"/>
      <c r="AN1944" s="4"/>
      <c r="AO1944" s="4"/>
      <c r="AP1944" s="4"/>
      <c r="AQ1944" s="4"/>
      <c r="AR1944" s="4"/>
      <c r="AS1944" s="4"/>
      <c r="AT1944" s="4"/>
      <c r="AU1944" s="4"/>
    </row>
    <row r="1945" spans="27:47" ht="12.95" customHeight="1">
      <c r="AA1945" s="4"/>
      <c r="AB1945" s="4"/>
      <c r="AC1945" s="4"/>
      <c r="AD1945" s="4"/>
      <c r="AE1945" s="4"/>
      <c r="AG1945" s="159"/>
      <c r="AN1945" s="4"/>
      <c r="AO1945" s="4"/>
      <c r="AP1945" s="4"/>
      <c r="AQ1945" s="4"/>
      <c r="AR1945" s="4"/>
      <c r="AS1945" s="4"/>
      <c r="AT1945" s="4"/>
      <c r="AU1945" s="4"/>
    </row>
    <row r="1946" spans="27:47" ht="12.95" customHeight="1">
      <c r="AA1946" s="4"/>
      <c r="AB1946" s="4"/>
      <c r="AC1946" s="4"/>
      <c r="AD1946" s="4"/>
      <c r="AE1946" s="4"/>
      <c r="AG1946" s="159"/>
      <c r="AN1946" s="4"/>
      <c r="AO1946" s="4"/>
      <c r="AP1946" s="4"/>
      <c r="AQ1946" s="4"/>
      <c r="AR1946" s="4"/>
      <c r="AS1946" s="4"/>
      <c r="AT1946" s="4"/>
      <c r="AU1946" s="4"/>
    </row>
    <row r="1947" spans="27:47" ht="12.95" customHeight="1">
      <c r="AA1947" s="4"/>
      <c r="AB1947" s="4"/>
      <c r="AC1947" s="4"/>
      <c r="AD1947" s="4"/>
      <c r="AE1947" s="4"/>
      <c r="AG1947" s="159"/>
      <c r="AN1947" s="4"/>
      <c r="AO1947" s="4"/>
      <c r="AP1947" s="4"/>
      <c r="AQ1947" s="4"/>
      <c r="AR1947" s="4"/>
      <c r="AS1947" s="4"/>
      <c r="AT1947" s="4"/>
      <c r="AU1947" s="4"/>
    </row>
    <row r="1948" spans="27:47" ht="12.95" customHeight="1">
      <c r="AA1948" s="4"/>
      <c r="AB1948" s="4"/>
      <c r="AC1948" s="4"/>
      <c r="AD1948" s="4"/>
      <c r="AE1948" s="4"/>
      <c r="AG1948" s="159"/>
      <c r="AN1948" s="4"/>
      <c r="AO1948" s="4"/>
      <c r="AP1948" s="4"/>
      <c r="AQ1948" s="4"/>
      <c r="AR1948" s="4"/>
      <c r="AS1948" s="4"/>
      <c r="AT1948" s="4"/>
      <c r="AU1948" s="4"/>
    </row>
    <row r="1949" spans="27:47" ht="12.95" customHeight="1">
      <c r="AA1949" s="4"/>
      <c r="AB1949" s="4"/>
      <c r="AC1949" s="4"/>
      <c r="AD1949" s="4"/>
      <c r="AE1949" s="4"/>
      <c r="AG1949" s="159"/>
      <c r="AN1949" s="4"/>
      <c r="AO1949" s="4"/>
      <c r="AP1949" s="4"/>
      <c r="AQ1949" s="4"/>
      <c r="AR1949" s="4"/>
      <c r="AS1949" s="4"/>
      <c r="AT1949" s="4"/>
      <c r="AU1949" s="4"/>
    </row>
    <row r="1950" spans="27:47" ht="12.95" customHeight="1">
      <c r="AA1950" s="4"/>
      <c r="AB1950" s="4"/>
      <c r="AC1950" s="4"/>
      <c r="AD1950" s="4"/>
      <c r="AE1950" s="4"/>
      <c r="AG1950" s="159"/>
      <c r="AN1950" s="4"/>
      <c r="AO1950" s="4"/>
      <c r="AP1950" s="4"/>
      <c r="AQ1950" s="4"/>
      <c r="AR1950" s="4"/>
      <c r="AS1950" s="4"/>
      <c r="AT1950" s="4"/>
      <c r="AU1950" s="4"/>
    </row>
    <row r="1951" spans="27:47" ht="12.95" customHeight="1">
      <c r="AA1951" s="4"/>
      <c r="AB1951" s="4"/>
      <c r="AC1951" s="4"/>
      <c r="AD1951" s="4"/>
      <c r="AE1951" s="4"/>
      <c r="AG1951" s="159"/>
      <c r="AN1951" s="4"/>
      <c r="AO1951" s="4"/>
      <c r="AP1951" s="4"/>
      <c r="AQ1951" s="4"/>
      <c r="AR1951" s="4"/>
      <c r="AS1951" s="4"/>
      <c r="AT1951" s="4"/>
      <c r="AU1951" s="4"/>
    </row>
    <row r="1952" spans="27:47" ht="12.95" customHeight="1">
      <c r="AA1952" s="4"/>
      <c r="AB1952" s="4"/>
      <c r="AC1952" s="4"/>
      <c r="AD1952" s="4"/>
      <c r="AE1952" s="4"/>
      <c r="AG1952" s="159"/>
      <c r="AN1952" s="4"/>
      <c r="AO1952" s="4"/>
      <c r="AP1952" s="4"/>
      <c r="AQ1952" s="4"/>
      <c r="AR1952" s="4"/>
      <c r="AS1952" s="4"/>
      <c r="AT1952" s="4"/>
      <c r="AU1952" s="4"/>
    </row>
    <row r="1953" spans="27:47" ht="12.95" customHeight="1">
      <c r="AA1953" s="4"/>
      <c r="AB1953" s="4"/>
      <c r="AC1953" s="4"/>
      <c r="AD1953" s="4"/>
      <c r="AE1953" s="4"/>
      <c r="AG1953" s="159"/>
      <c r="AN1953" s="4"/>
      <c r="AO1953" s="4"/>
      <c r="AP1953" s="4"/>
      <c r="AQ1953" s="4"/>
      <c r="AR1953" s="4"/>
      <c r="AS1953" s="4"/>
      <c r="AT1953" s="4"/>
      <c r="AU1953" s="4"/>
    </row>
    <row r="1954" spans="27:47" ht="12.95" customHeight="1">
      <c r="AA1954" s="4"/>
      <c r="AB1954" s="4"/>
      <c r="AC1954" s="4"/>
      <c r="AD1954" s="4"/>
      <c r="AE1954" s="4"/>
      <c r="AG1954" s="159"/>
      <c r="AN1954" s="4"/>
      <c r="AO1954" s="4"/>
      <c r="AP1954" s="4"/>
      <c r="AQ1954" s="4"/>
      <c r="AR1954" s="4"/>
      <c r="AS1954" s="4"/>
      <c r="AT1954" s="4"/>
      <c r="AU1954" s="4"/>
    </row>
    <row r="1955" spans="27:47" ht="12.95" customHeight="1">
      <c r="AA1955" s="4"/>
      <c r="AB1955" s="4"/>
      <c r="AC1955" s="4"/>
      <c r="AD1955" s="4"/>
      <c r="AE1955" s="4"/>
      <c r="AG1955" s="159"/>
      <c r="AN1955" s="4"/>
      <c r="AO1955" s="4"/>
      <c r="AP1955" s="4"/>
      <c r="AQ1955" s="4"/>
      <c r="AR1955" s="4"/>
      <c r="AS1955" s="4"/>
      <c r="AT1955" s="4"/>
      <c r="AU1955" s="4"/>
    </row>
    <row r="1956" spans="27:47" ht="12.95" customHeight="1">
      <c r="AA1956" s="4"/>
      <c r="AB1956" s="4"/>
      <c r="AC1956" s="4"/>
      <c r="AD1956" s="4"/>
      <c r="AE1956" s="4"/>
      <c r="AG1956" s="159"/>
      <c r="AN1956" s="4"/>
      <c r="AO1956" s="4"/>
      <c r="AP1956" s="4"/>
      <c r="AQ1956" s="4"/>
      <c r="AR1956" s="4"/>
      <c r="AS1956" s="4"/>
      <c r="AT1956" s="4"/>
      <c r="AU1956" s="4"/>
    </row>
    <row r="1957" spans="27:47" ht="12.95" customHeight="1">
      <c r="AA1957" s="4"/>
      <c r="AB1957" s="4"/>
      <c r="AC1957" s="4"/>
      <c r="AD1957" s="4"/>
      <c r="AE1957" s="4"/>
      <c r="AG1957" s="159"/>
      <c r="AN1957" s="4"/>
      <c r="AO1957" s="4"/>
      <c r="AP1957" s="4"/>
      <c r="AQ1957" s="4"/>
      <c r="AR1957" s="4"/>
      <c r="AS1957" s="4"/>
      <c r="AT1957" s="4"/>
      <c r="AU1957" s="4"/>
    </row>
    <row r="1958" spans="27:47" ht="12.95" customHeight="1">
      <c r="AA1958" s="4"/>
      <c r="AB1958" s="4"/>
      <c r="AC1958" s="4"/>
      <c r="AD1958" s="4"/>
      <c r="AE1958" s="4"/>
      <c r="AG1958" s="159"/>
      <c r="AN1958" s="4"/>
      <c r="AO1958" s="4"/>
      <c r="AP1958" s="4"/>
      <c r="AQ1958" s="4"/>
      <c r="AR1958" s="4"/>
      <c r="AS1958" s="4"/>
      <c r="AT1958" s="4"/>
      <c r="AU1958" s="4"/>
    </row>
    <row r="1959" spans="27:47" ht="12.95" customHeight="1">
      <c r="AA1959" s="4"/>
      <c r="AB1959" s="4"/>
      <c r="AC1959" s="4"/>
      <c r="AD1959" s="4"/>
      <c r="AE1959" s="4"/>
      <c r="AG1959" s="159"/>
      <c r="AN1959" s="4"/>
      <c r="AO1959" s="4"/>
      <c r="AP1959" s="4"/>
      <c r="AQ1959" s="4"/>
      <c r="AR1959" s="4"/>
      <c r="AS1959" s="4"/>
      <c r="AT1959" s="4"/>
      <c r="AU1959" s="4"/>
    </row>
    <row r="1960" spans="27:47" ht="12.95" customHeight="1">
      <c r="AA1960" s="4"/>
      <c r="AB1960" s="4"/>
      <c r="AC1960" s="4"/>
      <c r="AD1960" s="4"/>
      <c r="AE1960" s="4"/>
      <c r="AG1960" s="159"/>
      <c r="AN1960" s="4"/>
      <c r="AO1960" s="4"/>
      <c r="AP1960" s="4"/>
      <c r="AQ1960" s="4"/>
      <c r="AR1960" s="4"/>
      <c r="AS1960" s="4"/>
      <c r="AT1960" s="4"/>
      <c r="AU1960" s="4"/>
    </row>
    <row r="1961" spans="27:47" ht="12.95" customHeight="1">
      <c r="AA1961" s="4"/>
      <c r="AB1961" s="4"/>
      <c r="AC1961" s="4"/>
      <c r="AD1961" s="4"/>
      <c r="AE1961" s="4"/>
      <c r="AG1961" s="159"/>
      <c r="AN1961" s="4"/>
      <c r="AO1961" s="4"/>
      <c r="AP1961" s="4"/>
      <c r="AQ1961" s="4"/>
      <c r="AR1961" s="4"/>
      <c r="AS1961" s="4"/>
      <c r="AT1961" s="4"/>
      <c r="AU1961" s="4"/>
    </row>
    <row r="1962" spans="27:47" ht="12.95" customHeight="1">
      <c r="AA1962" s="4"/>
      <c r="AB1962" s="4"/>
      <c r="AC1962" s="4"/>
      <c r="AD1962" s="4"/>
      <c r="AE1962" s="4"/>
      <c r="AG1962" s="159"/>
      <c r="AN1962" s="4"/>
      <c r="AO1962" s="4"/>
      <c r="AP1962" s="4"/>
      <c r="AQ1962" s="4"/>
      <c r="AR1962" s="4"/>
      <c r="AS1962" s="4"/>
      <c r="AT1962" s="4"/>
      <c r="AU1962" s="4"/>
    </row>
    <row r="1963" spans="27:47" ht="12.95" customHeight="1">
      <c r="AA1963" s="4"/>
      <c r="AB1963" s="4"/>
      <c r="AC1963" s="4"/>
      <c r="AD1963" s="4"/>
      <c r="AE1963" s="4"/>
      <c r="AG1963" s="159"/>
      <c r="AN1963" s="4"/>
      <c r="AO1963" s="4"/>
      <c r="AP1963" s="4"/>
      <c r="AQ1963" s="4"/>
      <c r="AR1963" s="4"/>
      <c r="AS1963" s="4"/>
      <c r="AT1963" s="4"/>
      <c r="AU1963" s="4"/>
    </row>
    <row r="1964" spans="27:47" ht="12.95" customHeight="1">
      <c r="AA1964" s="4"/>
      <c r="AB1964" s="4"/>
      <c r="AC1964" s="4"/>
      <c r="AD1964" s="4"/>
      <c r="AE1964" s="4"/>
      <c r="AG1964" s="159"/>
      <c r="AN1964" s="4"/>
      <c r="AO1964" s="4"/>
      <c r="AP1964" s="4"/>
      <c r="AQ1964" s="4"/>
      <c r="AR1964" s="4"/>
      <c r="AS1964" s="4"/>
      <c r="AT1964" s="4"/>
      <c r="AU1964" s="4"/>
    </row>
    <row r="1965" spans="27:47" ht="12.95" customHeight="1">
      <c r="AA1965" s="4"/>
      <c r="AB1965" s="4"/>
      <c r="AC1965" s="4"/>
      <c r="AD1965" s="4"/>
      <c r="AE1965" s="4"/>
      <c r="AG1965" s="159"/>
      <c r="AN1965" s="4"/>
      <c r="AO1965" s="4"/>
      <c r="AP1965" s="4"/>
      <c r="AQ1965" s="4"/>
      <c r="AR1965" s="4"/>
      <c r="AS1965" s="4"/>
      <c r="AT1965" s="4"/>
      <c r="AU1965" s="4"/>
    </row>
    <row r="1966" spans="27:47" ht="12.95" customHeight="1">
      <c r="AA1966" s="4"/>
      <c r="AB1966" s="4"/>
      <c r="AC1966" s="4"/>
      <c r="AD1966" s="4"/>
      <c r="AE1966" s="4"/>
      <c r="AG1966" s="159"/>
      <c r="AN1966" s="4"/>
      <c r="AO1966" s="4"/>
      <c r="AP1966" s="4"/>
      <c r="AQ1966" s="4"/>
      <c r="AR1966" s="4"/>
      <c r="AS1966" s="4"/>
      <c r="AT1966" s="4"/>
      <c r="AU1966" s="4"/>
    </row>
    <row r="1967" spans="27:47" ht="12.95" customHeight="1">
      <c r="AA1967" s="4"/>
      <c r="AB1967" s="4"/>
      <c r="AC1967" s="4"/>
      <c r="AD1967" s="4"/>
      <c r="AE1967" s="4"/>
      <c r="AG1967" s="159"/>
      <c r="AN1967" s="4"/>
      <c r="AO1967" s="4"/>
      <c r="AP1967" s="4"/>
      <c r="AQ1967" s="4"/>
      <c r="AR1967" s="4"/>
      <c r="AS1967" s="4"/>
      <c r="AT1967" s="4"/>
      <c r="AU1967" s="4"/>
    </row>
    <row r="1968" spans="27:47" ht="12.95" customHeight="1">
      <c r="AA1968" s="4"/>
      <c r="AB1968" s="4"/>
      <c r="AC1968" s="4"/>
      <c r="AD1968" s="4"/>
      <c r="AE1968" s="4"/>
      <c r="AG1968" s="159"/>
      <c r="AN1968" s="4"/>
      <c r="AO1968" s="4"/>
      <c r="AP1968" s="4"/>
      <c r="AQ1968" s="4"/>
      <c r="AR1968" s="4"/>
      <c r="AS1968" s="4"/>
      <c r="AT1968" s="4"/>
      <c r="AU1968" s="4"/>
    </row>
    <row r="1969" spans="27:47" ht="12.95" customHeight="1">
      <c r="AA1969" s="4"/>
      <c r="AB1969" s="4"/>
      <c r="AC1969" s="4"/>
      <c r="AD1969" s="4"/>
      <c r="AE1969" s="4"/>
      <c r="AG1969" s="159"/>
      <c r="AN1969" s="4"/>
      <c r="AO1969" s="4"/>
      <c r="AP1969" s="4"/>
      <c r="AQ1969" s="4"/>
      <c r="AR1969" s="4"/>
      <c r="AS1969" s="4"/>
      <c r="AT1969" s="4"/>
      <c r="AU1969" s="4"/>
    </row>
    <row r="1970" spans="27:47" ht="12.95" customHeight="1">
      <c r="AA1970" s="4"/>
      <c r="AB1970" s="4"/>
      <c r="AC1970" s="4"/>
      <c r="AD1970" s="4"/>
      <c r="AE1970" s="4"/>
      <c r="AG1970" s="159"/>
      <c r="AN1970" s="4"/>
      <c r="AO1970" s="4"/>
      <c r="AP1970" s="4"/>
      <c r="AQ1970" s="4"/>
      <c r="AR1970" s="4"/>
      <c r="AS1970" s="4"/>
      <c r="AT1970" s="4"/>
      <c r="AU1970" s="4"/>
    </row>
    <row r="1971" spans="27:47" ht="12.95" customHeight="1">
      <c r="AA1971" s="4"/>
      <c r="AB1971" s="4"/>
      <c r="AC1971" s="4"/>
      <c r="AD1971" s="4"/>
      <c r="AE1971" s="4"/>
      <c r="AG1971" s="159"/>
      <c r="AN1971" s="4"/>
      <c r="AO1971" s="4"/>
      <c r="AP1971" s="4"/>
      <c r="AQ1971" s="4"/>
      <c r="AR1971" s="4"/>
      <c r="AS1971" s="4"/>
      <c r="AT1971" s="4"/>
      <c r="AU1971" s="4"/>
    </row>
    <row r="1972" spans="27:47" ht="12.95" customHeight="1">
      <c r="AA1972" s="4"/>
      <c r="AB1972" s="4"/>
      <c r="AC1972" s="4"/>
      <c r="AD1972" s="4"/>
      <c r="AE1972" s="4"/>
      <c r="AG1972" s="159"/>
      <c r="AN1972" s="4"/>
      <c r="AO1972" s="4"/>
      <c r="AP1972" s="4"/>
      <c r="AQ1972" s="4"/>
      <c r="AR1972" s="4"/>
      <c r="AS1972" s="4"/>
      <c r="AT1972" s="4"/>
      <c r="AU1972" s="4"/>
    </row>
    <row r="1973" spans="27:47" ht="12.95" customHeight="1">
      <c r="AA1973" s="4"/>
      <c r="AB1973" s="4"/>
      <c r="AC1973" s="4"/>
      <c r="AD1973" s="4"/>
      <c r="AE1973" s="4"/>
      <c r="AG1973" s="159"/>
      <c r="AN1973" s="4"/>
      <c r="AO1973" s="4"/>
      <c r="AP1973" s="4"/>
      <c r="AQ1973" s="4"/>
      <c r="AR1973" s="4"/>
      <c r="AS1973" s="4"/>
      <c r="AT1973" s="4"/>
      <c r="AU1973" s="4"/>
    </row>
    <row r="1974" spans="27:47" ht="12.95" customHeight="1">
      <c r="AA1974" s="4"/>
      <c r="AB1974" s="4"/>
      <c r="AC1974" s="4"/>
      <c r="AD1974" s="4"/>
      <c r="AE1974" s="4"/>
      <c r="AG1974" s="159"/>
      <c r="AN1974" s="4"/>
      <c r="AO1974" s="4"/>
      <c r="AP1974" s="4"/>
      <c r="AQ1974" s="4"/>
      <c r="AR1974" s="4"/>
      <c r="AS1974" s="4"/>
      <c r="AT1974" s="4"/>
      <c r="AU1974" s="4"/>
    </row>
    <row r="1975" spans="27:47" ht="12.95" customHeight="1">
      <c r="AA1975" s="4"/>
      <c r="AB1975" s="4"/>
      <c r="AC1975" s="4"/>
      <c r="AD1975" s="4"/>
      <c r="AE1975" s="4"/>
      <c r="AG1975" s="159"/>
      <c r="AN1975" s="4"/>
      <c r="AO1975" s="4"/>
      <c r="AP1975" s="4"/>
      <c r="AQ1975" s="4"/>
      <c r="AR1975" s="4"/>
      <c r="AS1975" s="4"/>
      <c r="AT1975" s="4"/>
      <c r="AU1975" s="4"/>
    </row>
    <row r="1976" spans="27:47" ht="12.95" customHeight="1">
      <c r="AA1976" s="4"/>
      <c r="AB1976" s="4"/>
      <c r="AC1976" s="4"/>
      <c r="AD1976" s="4"/>
      <c r="AE1976" s="4"/>
      <c r="AG1976" s="159"/>
      <c r="AN1976" s="4"/>
      <c r="AO1976" s="4"/>
      <c r="AP1976" s="4"/>
      <c r="AQ1976" s="4"/>
      <c r="AR1976" s="4"/>
      <c r="AS1976" s="4"/>
      <c r="AT1976" s="4"/>
      <c r="AU1976" s="4"/>
    </row>
    <row r="1977" spans="27:47" ht="12.95" customHeight="1">
      <c r="AA1977" s="4"/>
      <c r="AB1977" s="4"/>
      <c r="AC1977" s="4"/>
      <c r="AD1977" s="4"/>
      <c r="AE1977" s="4"/>
      <c r="AG1977" s="159"/>
      <c r="AN1977" s="4"/>
      <c r="AO1977" s="4"/>
      <c r="AP1977" s="4"/>
      <c r="AQ1977" s="4"/>
      <c r="AR1977" s="4"/>
      <c r="AS1977" s="4"/>
      <c r="AT1977" s="4"/>
      <c r="AU1977" s="4"/>
    </row>
    <row r="1978" spans="27:47" ht="12.95" customHeight="1">
      <c r="AA1978" s="4"/>
      <c r="AB1978" s="4"/>
      <c r="AC1978" s="4"/>
      <c r="AD1978" s="4"/>
      <c r="AE1978" s="4"/>
      <c r="AG1978" s="159"/>
      <c r="AN1978" s="4"/>
      <c r="AO1978" s="4"/>
      <c r="AP1978" s="4"/>
      <c r="AQ1978" s="4"/>
      <c r="AR1978" s="4"/>
      <c r="AS1978" s="4"/>
      <c r="AT1978" s="4"/>
      <c r="AU1978" s="4"/>
    </row>
    <row r="1979" spans="27:47" ht="12.95" customHeight="1">
      <c r="AA1979" s="4"/>
      <c r="AB1979" s="4"/>
      <c r="AC1979" s="4"/>
      <c r="AD1979" s="4"/>
      <c r="AE1979" s="4"/>
      <c r="AG1979" s="159"/>
      <c r="AN1979" s="4"/>
      <c r="AO1979" s="4"/>
      <c r="AP1979" s="4"/>
      <c r="AQ1979" s="4"/>
      <c r="AR1979" s="4"/>
      <c r="AS1979" s="4"/>
      <c r="AT1979" s="4"/>
      <c r="AU1979" s="4"/>
    </row>
    <row r="1980" spans="27:47" ht="12.95" customHeight="1">
      <c r="AA1980" s="4"/>
      <c r="AB1980" s="4"/>
      <c r="AC1980" s="4"/>
      <c r="AD1980" s="4"/>
      <c r="AE1980" s="4"/>
      <c r="AG1980" s="159"/>
      <c r="AN1980" s="4"/>
      <c r="AO1980" s="4"/>
      <c r="AP1980" s="4"/>
      <c r="AQ1980" s="4"/>
      <c r="AR1980" s="4"/>
      <c r="AS1980" s="4"/>
      <c r="AT1980" s="4"/>
      <c r="AU1980" s="4"/>
    </row>
    <row r="1981" spans="27:47" ht="12.95" customHeight="1">
      <c r="AA1981" s="4"/>
      <c r="AB1981" s="4"/>
      <c r="AC1981" s="4"/>
      <c r="AD1981" s="4"/>
      <c r="AE1981" s="4"/>
      <c r="AG1981" s="159"/>
      <c r="AN1981" s="4"/>
      <c r="AO1981" s="4"/>
      <c r="AP1981" s="4"/>
      <c r="AQ1981" s="4"/>
      <c r="AR1981" s="4"/>
      <c r="AS1981" s="4"/>
      <c r="AT1981" s="4"/>
      <c r="AU1981" s="4"/>
    </row>
    <row r="1982" spans="27:47" ht="12.95" customHeight="1">
      <c r="AA1982" s="4"/>
      <c r="AB1982" s="4"/>
      <c r="AC1982" s="4"/>
      <c r="AD1982" s="4"/>
      <c r="AE1982" s="4"/>
      <c r="AG1982" s="159"/>
      <c r="AN1982" s="4"/>
      <c r="AO1982" s="4"/>
      <c r="AP1982" s="4"/>
      <c r="AQ1982" s="4"/>
      <c r="AR1982" s="4"/>
      <c r="AS1982" s="4"/>
      <c r="AT1982" s="4"/>
      <c r="AU1982" s="4"/>
    </row>
    <row r="1983" spans="27:47" ht="12.95" customHeight="1">
      <c r="AA1983" s="4"/>
      <c r="AB1983" s="4"/>
      <c r="AC1983" s="4"/>
      <c r="AD1983" s="4"/>
      <c r="AE1983" s="4"/>
      <c r="AG1983" s="159"/>
      <c r="AN1983" s="4"/>
      <c r="AO1983" s="4"/>
      <c r="AP1983" s="4"/>
      <c r="AQ1983" s="4"/>
      <c r="AR1983" s="4"/>
      <c r="AS1983" s="4"/>
      <c r="AT1983" s="4"/>
      <c r="AU1983" s="4"/>
    </row>
    <row r="1984" spans="27:47" ht="12.95" customHeight="1">
      <c r="AA1984" s="4"/>
      <c r="AB1984" s="4"/>
      <c r="AC1984" s="4"/>
      <c r="AD1984" s="4"/>
      <c r="AE1984" s="4"/>
      <c r="AG1984" s="159"/>
      <c r="AN1984" s="4"/>
      <c r="AO1984" s="4"/>
      <c r="AP1984" s="4"/>
      <c r="AQ1984" s="4"/>
      <c r="AR1984" s="4"/>
      <c r="AS1984" s="4"/>
      <c r="AT1984" s="4"/>
      <c r="AU1984" s="4"/>
    </row>
    <row r="1985" spans="27:47" ht="12.95" customHeight="1">
      <c r="AA1985" s="4"/>
      <c r="AB1985" s="4"/>
      <c r="AC1985" s="4"/>
      <c r="AD1985" s="4"/>
      <c r="AE1985" s="4"/>
      <c r="AG1985" s="159"/>
      <c r="AN1985" s="4"/>
      <c r="AO1985" s="4"/>
      <c r="AP1985" s="4"/>
      <c r="AQ1985" s="4"/>
      <c r="AR1985" s="4"/>
      <c r="AS1985" s="4"/>
      <c r="AT1985" s="4"/>
      <c r="AU1985" s="4"/>
    </row>
    <row r="1986" spans="27:47" ht="12.95" customHeight="1">
      <c r="AA1986" s="4"/>
      <c r="AB1986" s="4"/>
      <c r="AC1986" s="4"/>
      <c r="AD1986" s="4"/>
      <c r="AE1986" s="4"/>
      <c r="AG1986" s="159"/>
      <c r="AN1986" s="4"/>
      <c r="AO1986" s="4"/>
      <c r="AP1986" s="4"/>
      <c r="AQ1986" s="4"/>
      <c r="AR1986" s="4"/>
      <c r="AS1986" s="4"/>
      <c r="AT1986" s="4"/>
      <c r="AU1986" s="4"/>
    </row>
    <row r="1987" spans="27:47" ht="12.95" customHeight="1">
      <c r="AA1987" s="4"/>
      <c r="AB1987" s="4"/>
      <c r="AC1987" s="4"/>
      <c r="AD1987" s="4"/>
      <c r="AE1987" s="4"/>
      <c r="AG1987" s="159"/>
      <c r="AN1987" s="4"/>
      <c r="AO1987" s="4"/>
      <c r="AP1987" s="4"/>
      <c r="AQ1987" s="4"/>
      <c r="AR1987" s="4"/>
      <c r="AS1987" s="4"/>
      <c r="AT1987" s="4"/>
      <c r="AU1987" s="4"/>
    </row>
    <row r="1988" spans="27:47" ht="12.95" customHeight="1">
      <c r="AA1988" s="4"/>
      <c r="AB1988" s="4"/>
      <c r="AC1988" s="4"/>
      <c r="AD1988" s="4"/>
      <c r="AE1988" s="4"/>
      <c r="AG1988" s="159"/>
      <c r="AN1988" s="4"/>
      <c r="AO1988" s="4"/>
      <c r="AP1988" s="4"/>
      <c r="AQ1988" s="4"/>
      <c r="AR1988" s="4"/>
      <c r="AS1988" s="4"/>
      <c r="AT1988" s="4"/>
      <c r="AU1988" s="4"/>
    </row>
    <row r="1989" spans="27:47" ht="12.95" customHeight="1">
      <c r="AA1989" s="4"/>
      <c r="AB1989" s="4"/>
      <c r="AC1989" s="4"/>
      <c r="AD1989" s="4"/>
      <c r="AE1989" s="4"/>
      <c r="AG1989" s="159"/>
      <c r="AN1989" s="4"/>
      <c r="AO1989" s="4"/>
      <c r="AP1989" s="4"/>
      <c r="AQ1989" s="4"/>
      <c r="AR1989" s="4"/>
      <c r="AS1989" s="4"/>
      <c r="AT1989" s="4"/>
      <c r="AU1989" s="4"/>
    </row>
    <row r="1990" spans="27:47" ht="12.95" customHeight="1">
      <c r="AA1990" s="4"/>
      <c r="AB1990" s="4"/>
      <c r="AC1990" s="4"/>
      <c r="AD1990" s="4"/>
      <c r="AE1990" s="4"/>
      <c r="AG1990" s="159"/>
      <c r="AN1990" s="4"/>
      <c r="AO1990" s="4"/>
      <c r="AP1990" s="4"/>
      <c r="AQ1990" s="4"/>
      <c r="AR1990" s="4"/>
      <c r="AS1990" s="4"/>
      <c r="AT1990" s="4"/>
      <c r="AU1990" s="4"/>
    </row>
    <row r="1991" spans="27:47" ht="12.95" customHeight="1">
      <c r="AA1991" s="4"/>
      <c r="AB1991" s="4"/>
      <c r="AC1991" s="4"/>
      <c r="AD1991" s="4"/>
      <c r="AE1991" s="4"/>
      <c r="AG1991" s="159"/>
      <c r="AN1991" s="4"/>
      <c r="AO1991" s="4"/>
      <c r="AP1991" s="4"/>
      <c r="AQ1991" s="4"/>
      <c r="AR1991" s="4"/>
      <c r="AS1991" s="4"/>
      <c r="AT1991" s="4"/>
      <c r="AU1991" s="4"/>
    </row>
    <row r="1992" spans="27:47" ht="12.95" customHeight="1">
      <c r="AA1992" s="4"/>
      <c r="AB1992" s="4"/>
      <c r="AC1992" s="4"/>
      <c r="AD1992" s="4"/>
      <c r="AE1992" s="4"/>
      <c r="AG1992" s="159"/>
      <c r="AN1992" s="4"/>
      <c r="AO1992" s="4"/>
      <c r="AP1992" s="4"/>
      <c r="AQ1992" s="4"/>
      <c r="AR1992" s="4"/>
      <c r="AS1992" s="4"/>
      <c r="AT1992" s="4"/>
      <c r="AU1992" s="4"/>
    </row>
    <row r="1993" spans="27:47" ht="12.95" customHeight="1">
      <c r="AA1993" s="4"/>
      <c r="AB1993" s="4"/>
      <c r="AC1993" s="4"/>
      <c r="AD1993" s="4"/>
      <c r="AE1993" s="4"/>
      <c r="AG1993" s="159"/>
      <c r="AN1993" s="4"/>
      <c r="AO1993" s="4"/>
      <c r="AP1993" s="4"/>
      <c r="AQ1993" s="4"/>
      <c r="AR1993" s="4"/>
      <c r="AS1993" s="4"/>
      <c r="AT1993" s="4"/>
      <c r="AU1993" s="4"/>
    </row>
    <row r="1994" spans="27:47" ht="12.95" customHeight="1">
      <c r="AA1994" s="4"/>
      <c r="AB1994" s="4"/>
      <c r="AC1994" s="4"/>
      <c r="AD1994" s="4"/>
      <c r="AE1994" s="4"/>
      <c r="AG1994" s="159"/>
      <c r="AN1994" s="4"/>
      <c r="AO1994" s="4"/>
      <c r="AP1994" s="4"/>
      <c r="AQ1994" s="4"/>
      <c r="AR1994" s="4"/>
      <c r="AS1994" s="4"/>
      <c r="AT1994" s="4"/>
      <c r="AU1994" s="4"/>
    </row>
    <row r="1995" spans="27:47" ht="12.95" customHeight="1">
      <c r="AA1995" s="4"/>
      <c r="AB1995" s="4"/>
      <c r="AC1995" s="4"/>
      <c r="AD1995" s="4"/>
      <c r="AE1995" s="4"/>
      <c r="AG1995" s="159"/>
      <c r="AN1995" s="4"/>
      <c r="AO1995" s="4"/>
      <c r="AP1995" s="4"/>
      <c r="AQ1995" s="4"/>
      <c r="AR1995" s="4"/>
      <c r="AS1995" s="4"/>
      <c r="AT1995" s="4"/>
      <c r="AU1995" s="4"/>
    </row>
    <row r="1996" spans="27:47" ht="12.95" customHeight="1">
      <c r="AA1996" s="4"/>
      <c r="AB1996" s="4"/>
      <c r="AC1996" s="4"/>
      <c r="AD1996" s="4"/>
      <c r="AE1996" s="4"/>
      <c r="AG1996" s="159"/>
      <c r="AN1996" s="4"/>
      <c r="AO1996" s="4"/>
      <c r="AP1996" s="4"/>
      <c r="AQ1996" s="4"/>
      <c r="AR1996" s="4"/>
      <c r="AS1996" s="4"/>
      <c r="AT1996" s="4"/>
      <c r="AU1996" s="4"/>
    </row>
    <row r="1997" spans="27:47" ht="12.95" customHeight="1">
      <c r="AA1997" s="4"/>
      <c r="AB1997" s="4"/>
      <c r="AC1997" s="4"/>
      <c r="AD1997" s="4"/>
      <c r="AE1997" s="4"/>
      <c r="AG1997" s="159"/>
      <c r="AN1997" s="4"/>
      <c r="AO1997" s="4"/>
      <c r="AP1997" s="4"/>
      <c r="AQ1997" s="4"/>
      <c r="AR1997" s="4"/>
      <c r="AS1997" s="4"/>
      <c r="AT1997" s="4"/>
      <c r="AU1997" s="4"/>
    </row>
    <row r="1998" spans="27:47" ht="12.95" customHeight="1">
      <c r="AA1998" s="4"/>
      <c r="AB1998" s="4"/>
      <c r="AC1998" s="4"/>
      <c r="AD1998" s="4"/>
      <c r="AE1998" s="4"/>
      <c r="AG1998" s="159"/>
      <c r="AN1998" s="4"/>
      <c r="AO1998" s="4"/>
      <c r="AP1998" s="4"/>
      <c r="AQ1998" s="4"/>
      <c r="AR1998" s="4"/>
      <c r="AS1998" s="4"/>
      <c r="AT1998" s="4"/>
      <c r="AU1998" s="4"/>
    </row>
    <row r="1999" spans="27:47" ht="12.95" customHeight="1">
      <c r="AA1999" s="4"/>
      <c r="AB1999" s="4"/>
      <c r="AC1999" s="4"/>
      <c r="AD1999" s="4"/>
      <c r="AE1999" s="4"/>
      <c r="AG1999" s="159"/>
      <c r="AN1999" s="4"/>
      <c r="AO1999" s="4"/>
      <c r="AP1999" s="4"/>
      <c r="AQ1999" s="4"/>
      <c r="AR1999" s="4"/>
      <c r="AS1999" s="4"/>
      <c r="AT1999" s="4"/>
      <c r="AU1999" s="4"/>
    </row>
    <row r="2000" spans="27:47" ht="12.95" customHeight="1">
      <c r="AA2000" s="4"/>
      <c r="AB2000" s="4"/>
      <c r="AC2000" s="4"/>
      <c r="AD2000" s="4"/>
      <c r="AE2000" s="4"/>
      <c r="AG2000" s="159"/>
      <c r="AN2000" s="4"/>
      <c r="AO2000" s="4"/>
      <c r="AP2000" s="4"/>
      <c r="AQ2000" s="4"/>
      <c r="AR2000" s="4"/>
      <c r="AS2000" s="4"/>
      <c r="AT2000" s="4"/>
      <c r="AU2000" s="4"/>
    </row>
    <row r="2001" spans="27:47" ht="12.95" customHeight="1">
      <c r="AA2001" s="4"/>
      <c r="AB2001" s="4"/>
      <c r="AC2001" s="4"/>
      <c r="AD2001" s="4"/>
      <c r="AE2001" s="4"/>
      <c r="AG2001" s="159"/>
      <c r="AN2001" s="4"/>
      <c r="AO2001" s="4"/>
      <c r="AP2001" s="4"/>
      <c r="AQ2001" s="4"/>
      <c r="AR2001" s="4"/>
      <c r="AS2001" s="4"/>
      <c r="AT2001" s="4"/>
      <c r="AU2001" s="4"/>
    </row>
    <row r="2002" spans="27:47" ht="12.95" customHeight="1">
      <c r="AA2002" s="4"/>
      <c r="AB2002" s="4"/>
      <c r="AC2002" s="4"/>
      <c r="AD2002" s="4"/>
      <c r="AE2002" s="4"/>
      <c r="AG2002" s="159"/>
      <c r="AN2002" s="4"/>
      <c r="AO2002" s="4"/>
      <c r="AP2002" s="4"/>
      <c r="AQ2002" s="4"/>
      <c r="AR2002" s="4"/>
      <c r="AS2002" s="4"/>
      <c r="AT2002" s="4"/>
      <c r="AU2002" s="4"/>
    </row>
    <row r="2003" spans="27:47" ht="12.95" customHeight="1">
      <c r="AA2003" s="4"/>
      <c r="AB2003" s="4"/>
      <c r="AC2003" s="4"/>
      <c r="AD2003" s="4"/>
      <c r="AE2003" s="4"/>
      <c r="AG2003" s="159"/>
      <c r="AN2003" s="4"/>
      <c r="AO2003" s="4"/>
      <c r="AP2003" s="4"/>
      <c r="AQ2003" s="4"/>
      <c r="AR2003" s="4"/>
      <c r="AS2003" s="4"/>
      <c r="AT2003" s="4"/>
      <c r="AU2003" s="4"/>
    </row>
    <row r="2004" spans="27:47" ht="12.95" customHeight="1">
      <c r="AA2004" s="4"/>
      <c r="AB2004" s="4"/>
      <c r="AC2004" s="4"/>
      <c r="AD2004" s="4"/>
      <c r="AE2004" s="4"/>
      <c r="AG2004" s="159"/>
      <c r="AN2004" s="4"/>
      <c r="AO2004" s="4"/>
      <c r="AP2004" s="4"/>
      <c r="AQ2004" s="4"/>
      <c r="AR2004" s="4"/>
      <c r="AS2004" s="4"/>
      <c r="AT2004" s="4"/>
      <c r="AU2004" s="4"/>
    </row>
    <row r="2005" spans="27:47" ht="12.95" customHeight="1">
      <c r="AA2005" s="4"/>
      <c r="AB2005" s="4"/>
      <c r="AC2005" s="4"/>
      <c r="AD2005" s="4"/>
      <c r="AE2005" s="4"/>
      <c r="AG2005" s="159"/>
      <c r="AN2005" s="4"/>
      <c r="AO2005" s="4"/>
      <c r="AP2005" s="4"/>
      <c r="AQ2005" s="4"/>
      <c r="AR2005" s="4"/>
      <c r="AS2005" s="4"/>
      <c r="AT2005" s="4"/>
      <c r="AU2005" s="4"/>
    </row>
    <row r="2006" spans="27:47" ht="12.95" customHeight="1">
      <c r="AA2006" s="4"/>
      <c r="AB2006" s="4"/>
      <c r="AC2006" s="4"/>
      <c r="AD2006" s="4"/>
      <c r="AE2006" s="4"/>
      <c r="AG2006" s="159"/>
      <c r="AN2006" s="4"/>
      <c r="AO2006" s="4"/>
      <c r="AP2006" s="4"/>
      <c r="AQ2006" s="4"/>
      <c r="AR2006" s="4"/>
      <c r="AS2006" s="4"/>
      <c r="AT2006" s="4"/>
      <c r="AU2006" s="4"/>
    </row>
    <row r="2007" spans="27:47" ht="12.95" customHeight="1">
      <c r="AA2007" s="4"/>
      <c r="AB2007" s="4"/>
      <c r="AC2007" s="4"/>
      <c r="AD2007" s="4"/>
      <c r="AE2007" s="4"/>
      <c r="AG2007" s="159"/>
      <c r="AN2007" s="4"/>
      <c r="AO2007" s="4"/>
      <c r="AP2007" s="4"/>
      <c r="AQ2007" s="4"/>
      <c r="AR2007" s="4"/>
      <c r="AS2007" s="4"/>
      <c r="AT2007" s="4"/>
      <c r="AU2007" s="4"/>
    </row>
    <row r="2008" spans="27:47" ht="12.95" customHeight="1">
      <c r="AA2008" s="4"/>
      <c r="AB2008" s="4"/>
      <c r="AC2008" s="4"/>
      <c r="AD2008" s="4"/>
      <c r="AE2008" s="4"/>
      <c r="AG2008" s="159"/>
      <c r="AN2008" s="4"/>
      <c r="AO2008" s="4"/>
      <c r="AP2008" s="4"/>
      <c r="AQ2008" s="4"/>
      <c r="AR2008" s="4"/>
      <c r="AS2008" s="4"/>
      <c r="AT2008" s="4"/>
      <c r="AU2008" s="4"/>
    </row>
    <row r="2009" spans="27:47" ht="12.95" customHeight="1">
      <c r="AA2009" s="4"/>
      <c r="AB2009" s="4"/>
      <c r="AC2009" s="4"/>
      <c r="AD2009" s="4"/>
      <c r="AE2009" s="4"/>
      <c r="AG2009" s="159"/>
      <c r="AN2009" s="4"/>
      <c r="AO2009" s="4"/>
      <c r="AP2009" s="4"/>
      <c r="AQ2009" s="4"/>
      <c r="AR2009" s="4"/>
      <c r="AS2009" s="4"/>
      <c r="AT2009" s="4"/>
      <c r="AU2009" s="4"/>
    </row>
    <row r="2010" spans="27:47" ht="12.95" customHeight="1">
      <c r="AA2010" s="4"/>
      <c r="AB2010" s="4"/>
      <c r="AC2010" s="4"/>
      <c r="AD2010" s="4"/>
      <c r="AE2010" s="4"/>
      <c r="AG2010" s="159"/>
      <c r="AN2010" s="4"/>
      <c r="AO2010" s="4"/>
      <c r="AP2010" s="4"/>
      <c r="AQ2010" s="4"/>
      <c r="AR2010" s="4"/>
      <c r="AS2010" s="4"/>
      <c r="AT2010" s="4"/>
      <c r="AU2010" s="4"/>
    </row>
    <row r="2011" spans="27:47" ht="12.95" customHeight="1">
      <c r="AA2011" s="4"/>
      <c r="AB2011" s="4"/>
      <c r="AC2011" s="4"/>
      <c r="AD2011" s="4"/>
      <c r="AE2011" s="4"/>
      <c r="AG2011" s="159"/>
      <c r="AN2011" s="4"/>
      <c r="AO2011" s="4"/>
      <c r="AP2011" s="4"/>
      <c r="AQ2011" s="4"/>
      <c r="AR2011" s="4"/>
      <c r="AS2011" s="4"/>
      <c r="AT2011" s="4"/>
      <c r="AU2011" s="4"/>
    </row>
    <row r="2012" spans="27:47" ht="12.95" customHeight="1">
      <c r="AA2012" s="4"/>
      <c r="AB2012" s="4"/>
      <c r="AC2012" s="4"/>
      <c r="AD2012" s="4"/>
      <c r="AE2012" s="4"/>
      <c r="AG2012" s="159"/>
      <c r="AN2012" s="4"/>
      <c r="AO2012" s="4"/>
      <c r="AP2012" s="4"/>
      <c r="AQ2012" s="4"/>
      <c r="AR2012" s="4"/>
      <c r="AS2012" s="4"/>
      <c r="AT2012" s="4"/>
      <c r="AU2012" s="4"/>
    </row>
    <row r="2013" spans="27:47" ht="12.95" customHeight="1">
      <c r="AA2013" s="4"/>
      <c r="AB2013" s="4"/>
      <c r="AC2013" s="4"/>
      <c r="AD2013" s="4"/>
      <c r="AE2013" s="4"/>
      <c r="AG2013" s="159"/>
      <c r="AN2013" s="4"/>
      <c r="AO2013" s="4"/>
      <c r="AP2013" s="4"/>
      <c r="AQ2013" s="4"/>
      <c r="AR2013" s="4"/>
      <c r="AS2013" s="4"/>
      <c r="AT2013" s="4"/>
      <c r="AU2013" s="4"/>
    </row>
    <row r="2014" spans="27:47" ht="12.95" customHeight="1">
      <c r="AA2014" s="4"/>
      <c r="AB2014" s="4"/>
      <c r="AC2014" s="4"/>
      <c r="AD2014" s="4"/>
      <c r="AE2014" s="4"/>
      <c r="AG2014" s="159"/>
      <c r="AN2014" s="4"/>
      <c r="AO2014" s="4"/>
      <c r="AP2014" s="4"/>
      <c r="AQ2014" s="4"/>
      <c r="AR2014" s="4"/>
      <c r="AS2014" s="4"/>
      <c r="AT2014" s="4"/>
      <c r="AU2014" s="4"/>
    </row>
    <row r="2015" spans="27:47" ht="12.95" customHeight="1">
      <c r="AA2015" s="4"/>
      <c r="AB2015" s="4"/>
      <c r="AC2015" s="4"/>
      <c r="AD2015" s="4"/>
      <c r="AE2015" s="4"/>
      <c r="AG2015" s="159"/>
      <c r="AN2015" s="4"/>
      <c r="AO2015" s="4"/>
      <c r="AP2015" s="4"/>
      <c r="AQ2015" s="4"/>
      <c r="AR2015" s="4"/>
      <c r="AS2015" s="4"/>
      <c r="AT2015" s="4"/>
      <c r="AU2015" s="4"/>
    </row>
    <row r="2016" spans="27:47" ht="12.95" customHeight="1">
      <c r="AA2016" s="4"/>
      <c r="AB2016" s="4"/>
      <c r="AC2016" s="4"/>
      <c r="AD2016" s="4"/>
      <c r="AE2016" s="4"/>
      <c r="AG2016" s="159"/>
      <c r="AN2016" s="4"/>
      <c r="AO2016" s="4"/>
      <c r="AP2016" s="4"/>
      <c r="AQ2016" s="4"/>
      <c r="AR2016" s="4"/>
      <c r="AS2016" s="4"/>
      <c r="AT2016" s="4"/>
      <c r="AU2016" s="4"/>
    </row>
    <row r="2017" spans="27:47" ht="12.95" customHeight="1">
      <c r="AA2017" s="4"/>
      <c r="AB2017" s="4"/>
      <c r="AC2017" s="4"/>
      <c r="AD2017" s="4"/>
      <c r="AE2017" s="4"/>
      <c r="AG2017" s="159"/>
      <c r="AN2017" s="4"/>
      <c r="AO2017" s="4"/>
      <c r="AP2017" s="4"/>
      <c r="AQ2017" s="4"/>
      <c r="AR2017" s="4"/>
      <c r="AS2017" s="4"/>
      <c r="AT2017" s="4"/>
      <c r="AU2017" s="4"/>
    </row>
    <row r="2018" spans="27:47" ht="12.95" customHeight="1">
      <c r="AA2018" s="4"/>
      <c r="AB2018" s="4"/>
      <c r="AC2018" s="4"/>
      <c r="AD2018" s="4"/>
      <c r="AE2018" s="4"/>
      <c r="AG2018" s="159"/>
      <c r="AN2018" s="4"/>
      <c r="AO2018" s="4"/>
      <c r="AP2018" s="4"/>
      <c r="AQ2018" s="4"/>
      <c r="AR2018" s="4"/>
      <c r="AS2018" s="4"/>
      <c r="AT2018" s="4"/>
      <c r="AU2018" s="4"/>
    </row>
    <row r="2019" spans="27:47" ht="12.95" customHeight="1">
      <c r="AA2019" s="4"/>
      <c r="AB2019" s="4"/>
      <c r="AC2019" s="4"/>
      <c r="AD2019" s="4"/>
      <c r="AE2019" s="4"/>
      <c r="AG2019" s="159"/>
      <c r="AN2019" s="4"/>
      <c r="AO2019" s="4"/>
      <c r="AP2019" s="4"/>
      <c r="AQ2019" s="4"/>
      <c r="AR2019" s="4"/>
      <c r="AS2019" s="4"/>
      <c r="AT2019" s="4"/>
      <c r="AU2019" s="4"/>
    </row>
    <row r="2020" spans="27:47" ht="12.95" customHeight="1">
      <c r="AA2020" s="4"/>
      <c r="AB2020" s="4"/>
      <c r="AC2020" s="4"/>
      <c r="AD2020" s="4"/>
      <c r="AE2020" s="4"/>
      <c r="AG2020" s="159"/>
      <c r="AN2020" s="4"/>
      <c r="AO2020" s="4"/>
      <c r="AP2020" s="4"/>
      <c r="AQ2020" s="4"/>
      <c r="AR2020" s="4"/>
      <c r="AS2020" s="4"/>
      <c r="AT2020" s="4"/>
      <c r="AU2020" s="4"/>
    </row>
    <row r="2021" spans="27:47" ht="12.95" customHeight="1">
      <c r="AA2021" s="4"/>
      <c r="AB2021" s="4"/>
      <c r="AC2021" s="4"/>
      <c r="AD2021" s="4"/>
      <c r="AE2021" s="4"/>
      <c r="AG2021" s="159"/>
      <c r="AN2021" s="4"/>
      <c r="AO2021" s="4"/>
      <c r="AP2021" s="4"/>
      <c r="AQ2021" s="4"/>
      <c r="AR2021" s="4"/>
      <c r="AS2021" s="4"/>
      <c r="AT2021" s="4"/>
      <c r="AU2021" s="4"/>
    </row>
    <row r="2022" spans="27:47" ht="12.95" customHeight="1">
      <c r="AA2022" s="4"/>
      <c r="AB2022" s="4"/>
      <c r="AC2022" s="4"/>
      <c r="AD2022" s="4"/>
      <c r="AE2022" s="4"/>
      <c r="AG2022" s="159"/>
      <c r="AN2022" s="4"/>
      <c r="AO2022" s="4"/>
      <c r="AP2022" s="4"/>
      <c r="AQ2022" s="4"/>
      <c r="AR2022" s="4"/>
      <c r="AS2022" s="4"/>
      <c r="AT2022" s="4"/>
      <c r="AU2022" s="4"/>
    </row>
    <row r="2023" spans="27:47" ht="12.95" customHeight="1">
      <c r="AA2023" s="4"/>
      <c r="AB2023" s="4"/>
      <c r="AC2023" s="4"/>
      <c r="AD2023" s="4"/>
      <c r="AE2023" s="4"/>
      <c r="AG2023" s="159"/>
      <c r="AN2023" s="4"/>
      <c r="AO2023" s="4"/>
      <c r="AP2023" s="4"/>
      <c r="AQ2023" s="4"/>
      <c r="AR2023" s="4"/>
      <c r="AS2023" s="4"/>
      <c r="AT2023" s="4"/>
      <c r="AU2023" s="4"/>
    </row>
    <row r="2024" spans="27:47" ht="12.95" customHeight="1">
      <c r="AA2024" s="4"/>
      <c r="AB2024" s="4"/>
      <c r="AC2024" s="4"/>
      <c r="AD2024" s="4"/>
      <c r="AE2024" s="4"/>
      <c r="AG2024" s="159"/>
      <c r="AN2024" s="4"/>
      <c r="AO2024" s="4"/>
      <c r="AP2024" s="4"/>
      <c r="AQ2024" s="4"/>
      <c r="AR2024" s="4"/>
      <c r="AS2024" s="4"/>
      <c r="AT2024" s="4"/>
      <c r="AU2024" s="4"/>
    </row>
    <row r="2025" spans="27:47" ht="12.95" customHeight="1">
      <c r="AA2025" s="4"/>
      <c r="AB2025" s="4"/>
      <c r="AC2025" s="4"/>
      <c r="AD2025" s="4"/>
      <c r="AE2025" s="4"/>
      <c r="AG2025" s="159"/>
      <c r="AN2025" s="4"/>
      <c r="AO2025" s="4"/>
      <c r="AP2025" s="4"/>
      <c r="AQ2025" s="4"/>
      <c r="AR2025" s="4"/>
      <c r="AS2025" s="4"/>
      <c r="AT2025" s="4"/>
      <c r="AU2025" s="4"/>
    </row>
    <row r="2026" spans="27:47" ht="12.95" customHeight="1">
      <c r="AA2026" s="4"/>
      <c r="AB2026" s="4"/>
      <c r="AC2026" s="4"/>
      <c r="AD2026" s="4"/>
      <c r="AE2026" s="4"/>
      <c r="AG2026" s="159"/>
      <c r="AN2026" s="4"/>
      <c r="AO2026" s="4"/>
      <c r="AP2026" s="4"/>
      <c r="AQ2026" s="4"/>
      <c r="AR2026" s="4"/>
      <c r="AS2026" s="4"/>
      <c r="AT2026" s="4"/>
      <c r="AU2026" s="4"/>
    </row>
    <row r="2027" spans="27:47" ht="12.95" customHeight="1">
      <c r="AA2027" s="4"/>
      <c r="AB2027" s="4"/>
      <c r="AC2027" s="4"/>
      <c r="AD2027" s="4"/>
      <c r="AE2027" s="4"/>
      <c r="AG2027" s="159"/>
      <c r="AN2027" s="4"/>
      <c r="AO2027" s="4"/>
      <c r="AP2027" s="4"/>
      <c r="AQ2027" s="4"/>
      <c r="AR2027" s="4"/>
      <c r="AS2027" s="4"/>
      <c r="AT2027" s="4"/>
      <c r="AU2027" s="4"/>
    </row>
    <row r="2028" spans="27:47" ht="12.95" customHeight="1">
      <c r="AA2028" s="4"/>
      <c r="AB2028" s="4"/>
      <c r="AC2028" s="4"/>
      <c r="AD2028" s="4"/>
      <c r="AE2028" s="4"/>
      <c r="AG2028" s="159"/>
      <c r="AN2028" s="4"/>
      <c r="AO2028" s="4"/>
      <c r="AP2028" s="4"/>
      <c r="AQ2028" s="4"/>
      <c r="AR2028" s="4"/>
      <c r="AS2028" s="4"/>
      <c r="AT2028" s="4"/>
      <c r="AU2028" s="4"/>
    </row>
    <row r="2029" spans="27:47" ht="12.95" customHeight="1">
      <c r="AA2029" s="4"/>
      <c r="AB2029" s="4"/>
      <c r="AC2029" s="4"/>
      <c r="AD2029" s="4"/>
      <c r="AE2029" s="4"/>
      <c r="AG2029" s="159"/>
      <c r="AN2029" s="4"/>
      <c r="AO2029" s="4"/>
      <c r="AP2029" s="4"/>
      <c r="AQ2029" s="4"/>
      <c r="AR2029" s="4"/>
      <c r="AS2029" s="4"/>
      <c r="AT2029" s="4"/>
      <c r="AU2029" s="4"/>
    </row>
    <row r="2030" spans="27:47" ht="12.95" customHeight="1">
      <c r="AA2030" s="4"/>
      <c r="AB2030" s="4"/>
      <c r="AC2030" s="4"/>
      <c r="AD2030" s="4"/>
      <c r="AE2030" s="4"/>
      <c r="AG2030" s="159"/>
      <c r="AN2030" s="4"/>
      <c r="AO2030" s="4"/>
      <c r="AP2030" s="4"/>
      <c r="AQ2030" s="4"/>
      <c r="AR2030" s="4"/>
      <c r="AS2030" s="4"/>
      <c r="AT2030" s="4"/>
      <c r="AU2030" s="4"/>
    </row>
    <row r="2031" spans="27:47" ht="12.95" customHeight="1">
      <c r="AA2031" s="4"/>
      <c r="AB2031" s="4"/>
      <c r="AC2031" s="4"/>
      <c r="AD2031" s="4"/>
      <c r="AE2031" s="4"/>
      <c r="AG2031" s="159"/>
      <c r="AN2031" s="4"/>
      <c r="AO2031" s="4"/>
      <c r="AP2031" s="4"/>
      <c r="AQ2031" s="4"/>
      <c r="AR2031" s="4"/>
      <c r="AS2031" s="4"/>
      <c r="AT2031" s="4"/>
      <c r="AU2031" s="4"/>
    </row>
    <row r="2032" spans="27:47" ht="12.95" customHeight="1">
      <c r="AA2032" s="4"/>
      <c r="AB2032" s="4"/>
      <c r="AC2032" s="4"/>
      <c r="AD2032" s="4"/>
      <c r="AE2032" s="4"/>
      <c r="AG2032" s="159"/>
      <c r="AN2032" s="4"/>
      <c r="AO2032" s="4"/>
      <c r="AP2032" s="4"/>
      <c r="AQ2032" s="4"/>
      <c r="AR2032" s="4"/>
      <c r="AS2032" s="4"/>
      <c r="AT2032" s="4"/>
      <c r="AU2032" s="4"/>
    </row>
    <row r="2033" spans="27:47" ht="12.95" customHeight="1">
      <c r="AA2033" s="4"/>
      <c r="AB2033" s="4"/>
      <c r="AC2033" s="4"/>
      <c r="AD2033" s="4"/>
      <c r="AE2033" s="4"/>
      <c r="AG2033" s="159"/>
      <c r="AN2033" s="4"/>
      <c r="AO2033" s="4"/>
      <c r="AP2033" s="4"/>
      <c r="AQ2033" s="4"/>
      <c r="AR2033" s="4"/>
      <c r="AS2033" s="4"/>
      <c r="AT2033" s="4"/>
      <c r="AU2033" s="4"/>
    </row>
    <row r="2034" spans="27:47" ht="12.95" customHeight="1">
      <c r="AA2034" s="4"/>
      <c r="AB2034" s="4"/>
      <c r="AC2034" s="4"/>
      <c r="AD2034" s="4"/>
      <c r="AE2034" s="4"/>
      <c r="AG2034" s="159"/>
      <c r="AN2034" s="4"/>
      <c r="AO2034" s="4"/>
      <c r="AP2034" s="4"/>
      <c r="AQ2034" s="4"/>
      <c r="AR2034" s="4"/>
      <c r="AS2034" s="4"/>
      <c r="AT2034" s="4"/>
      <c r="AU2034" s="4"/>
    </row>
    <row r="2035" spans="27:47" ht="12.95" customHeight="1">
      <c r="AA2035" s="4"/>
      <c r="AB2035" s="4"/>
      <c r="AC2035" s="4"/>
      <c r="AD2035" s="4"/>
      <c r="AE2035" s="4"/>
      <c r="AG2035" s="159"/>
      <c r="AN2035" s="4"/>
      <c r="AO2035" s="4"/>
      <c r="AP2035" s="4"/>
      <c r="AQ2035" s="4"/>
      <c r="AR2035" s="4"/>
      <c r="AS2035" s="4"/>
      <c r="AT2035" s="4"/>
      <c r="AU2035" s="4"/>
    </row>
    <row r="2036" spans="27:47" ht="12.95" customHeight="1">
      <c r="AA2036" s="4"/>
      <c r="AB2036" s="4"/>
      <c r="AC2036" s="4"/>
      <c r="AD2036" s="4"/>
      <c r="AE2036" s="4"/>
      <c r="AG2036" s="159"/>
      <c r="AN2036" s="4"/>
      <c r="AO2036" s="4"/>
      <c r="AP2036" s="4"/>
      <c r="AQ2036" s="4"/>
      <c r="AR2036" s="4"/>
      <c r="AS2036" s="4"/>
      <c r="AT2036" s="4"/>
      <c r="AU2036" s="4"/>
    </row>
    <row r="2037" spans="27:47" ht="12.95" customHeight="1">
      <c r="AA2037" s="4"/>
      <c r="AB2037" s="4"/>
      <c r="AC2037" s="4"/>
      <c r="AD2037" s="4"/>
      <c r="AE2037" s="4"/>
      <c r="AG2037" s="159"/>
      <c r="AN2037" s="4"/>
      <c r="AO2037" s="4"/>
      <c r="AP2037" s="4"/>
      <c r="AQ2037" s="4"/>
      <c r="AR2037" s="4"/>
      <c r="AS2037" s="4"/>
      <c r="AT2037" s="4"/>
      <c r="AU2037" s="4"/>
    </row>
    <row r="2038" spans="27:47" ht="12.95" customHeight="1">
      <c r="AA2038" s="4"/>
      <c r="AB2038" s="4"/>
      <c r="AC2038" s="4"/>
      <c r="AD2038" s="4"/>
      <c r="AE2038" s="4"/>
      <c r="AG2038" s="159"/>
      <c r="AN2038" s="4"/>
      <c r="AO2038" s="4"/>
      <c r="AP2038" s="4"/>
      <c r="AQ2038" s="4"/>
      <c r="AR2038" s="4"/>
      <c r="AS2038" s="4"/>
      <c r="AT2038" s="4"/>
      <c r="AU2038" s="4"/>
    </row>
    <row r="2039" spans="27:47" ht="12.95" customHeight="1">
      <c r="AA2039" s="4"/>
      <c r="AB2039" s="4"/>
      <c r="AC2039" s="4"/>
      <c r="AD2039" s="4"/>
      <c r="AE2039" s="4"/>
      <c r="AG2039" s="159"/>
      <c r="AN2039" s="4"/>
      <c r="AO2039" s="4"/>
      <c r="AP2039" s="4"/>
      <c r="AQ2039" s="4"/>
      <c r="AR2039" s="4"/>
      <c r="AS2039" s="4"/>
      <c r="AT2039" s="4"/>
      <c r="AU2039" s="4"/>
    </row>
    <row r="2040" spans="27:47" ht="12.95" customHeight="1">
      <c r="AA2040" s="4"/>
      <c r="AB2040" s="4"/>
      <c r="AC2040" s="4"/>
      <c r="AD2040" s="4"/>
      <c r="AE2040" s="4"/>
      <c r="AG2040" s="159"/>
      <c r="AN2040" s="4"/>
      <c r="AO2040" s="4"/>
      <c r="AP2040" s="4"/>
      <c r="AQ2040" s="4"/>
      <c r="AR2040" s="4"/>
      <c r="AS2040" s="4"/>
      <c r="AT2040" s="4"/>
      <c r="AU2040" s="4"/>
    </row>
    <row r="2041" spans="27:47" ht="12.95" customHeight="1">
      <c r="AA2041" s="4"/>
      <c r="AB2041" s="4"/>
      <c r="AC2041" s="4"/>
      <c r="AD2041" s="4"/>
      <c r="AE2041" s="4"/>
      <c r="AG2041" s="159"/>
      <c r="AN2041" s="4"/>
      <c r="AO2041" s="4"/>
      <c r="AP2041" s="4"/>
      <c r="AQ2041" s="4"/>
      <c r="AR2041" s="4"/>
      <c r="AS2041" s="4"/>
      <c r="AT2041" s="4"/>
      <c r="AU2041" s="4"/>
    </row>
    <row r="2042" spans="27:47" ht="12.95" customHeight="1">
      <c r="AA2042" s="4"/>
      <c r="AB2042" s="4"/>
      <c r="AC2042" s="4"/>
      <c r="AD2042" s="4"/>
      <c r="AE2042" s="4"/>
      <c r="AG2042" s="159"/>
      <c r="AN2042" s="4"/>
      <c r="AO2042" s="4"/>
      <c r="AP2042" s="4"/>
      <c r="AQ2042" s="4"/>
      <c r="AR2042" s="4"/>
      <c r="AS2042" s="4"/>
      <c r="AT2042" s="4"/>
      <c r="AU2042" s="4"/>
    </row>
    <row r="2043" spans="27:47" ht="12.95" customHeight="1">
      <c r="AA2043" s="4"/>
      <c r="AB2043" s="4"/>
      <c r="AC2043" s="4"/>
      <c r="AD2043" s="4"/>
      <c r="AE2043" s="4"/>
      <c r="AG2043" s="159"/>
      <c r="AN2043" s="4"/>
      <c r="AO2043" s="4"/>
      <c r="AP2043" s="4"/>
      <c r="AQ2043" s="4"/>
      <c r="AR2043" s="4"/>
      <c r="AS2043" s="4"/>
      <c r="AT2043" s="4"/>
      <c r="AU2043" s="4"/>
    </row>
    <row r="2044" spans="27:47" ht="12.95" customHeight="1">
      <c r="AA2044" s="4"/>
      <c r="AB2044" s="4"/>
      <c r="AC2044" s="4"/>
      <c r="AD2044" s="4"/>
      <c r="AE2044" s="4"/>
      <c r="AG2044" s="159"/>
      <c r="AN2044" s="4"/>
      <c r="AO2044" s="4"/>
      <c r="AP2044" s="4"/>
      <c r="AQ2044" s="4"/>
      <c r="AR2044" s="4"/>
      <c r="AS2044" s="4"/>
      <c r="AT2044" s="4"/>
      <c r="AU2044" s="4"/>
    </row>
    <row r="2045" spans="27:47" ht="12.95" customHeight="1">
      <c r="AA2045" s="4"/>
      <c r="AB2045" s="4"/>
      <c r="AC2045" s="4"/>
      <c r="AD2045" s="4"/>
      <c r="AE2045" s="4"/>
      <c r="AG2045" s="159"/>
      <c r="AN2045" s="4"/>
      <c r="AO2045" s="4"/>
      <c r="AP2045" s="4"/>
      <c r="AQ2045" s="4"/>
      <c r="AR2045" s="4"/>
      <c r="AS2045" s="4"/>
      <c r="AT2045" s="4"/>
      <c r="AU2045" s="4"/>
    </row>
    <row r="2046" spans="27:47" ht="12.95" customHeight="1">
      <c r="AA2046" s="4"/>
      <c r="AB2046" s="4"/>
      <c r="AC2046" s="4"/>
      <c r="AD2046" s="4"/>
      <c r="AE2046" s="4"/>
      <c r="AG2046" s="159"/>
      <c r="AN2046" s="4"/>
      <c r="AO2046" s="4"/>
      <c r="AP2046" s="4"/>
      <c r="AQ2046" s="4"/>
      <c r="AR2046" s="4"/>
      <c r="AS2046" s="4"/>
      <c r="AT2046" s="4"/>
      <c r="AU2046" s="4"/>
    </row>
    <row r="2047" spans="27:47" ht="12.95" customHeight="1">
      <c r="AA2047" s="4"/>
      <c r="AB2047" s="4"/>
      <c r="AC2047" s="4"/>
      <c r="AD2047" s="4"/>
      <c r="AE2047" s="4"/>
      <c r="AG2047" s="159"/>
      <c r="AN2047" s="4"/>
      <c r="AO2047" s="4"/>
      <c r="AP2047" s="4"/>
      <c r="AQ2047" s="4"/>
      <c r="AR2047" s="4"/>
      <c r="AS2047" s="4"/>
      <c r="AT2047" s="4"/>
      <c r="AU2047" s="4"/>
    </row>
    <row r="2048" spans="27:47" ht="12.95" customHeight="1">
      <c r="AA2048" s="4"/>
      <c r="AB2048" s="4"/>
      <c r="AC2048" s="4"/>
      <c r="AD2048" s="4"/>
      <c r="AE2048" s="4"/>
      <c r="AG2048" s="159"/>
      <c r="AN2048" s="4"/>
      <c r="AO2048" s="4"/>
      <c r="AP2048" s="4"/>
      <c r="AQ2048" s="4"/>
      <c r="AR2048" s="4"/>
      <c r="AS2048" s="4"/>
      <c r="AT2048" s="4"/>
      <c r="AU2048" s="4"/>
    </row>
    <row r="2049" spans="27:47" ht="12.95" customHeight="1">
      <c r="AA2049" s="4"/>
      <c r="AB2049" s="4"/>
      <c r="AC2049" s="4"/>
      <c r="AD2049" s="4"/>
      <c r="AE2049" s="4"/>
      <c r="AG2049" s="159"/>
      <c r="AN2049" s="4"/>
      <c r="AO2049" s="4"/>
      <c r="AP2049" s="4"/>
      <c r="AQ2049" s="4"/>
      <c r="AR2049" s="4"/>
      <c r="AS2049" s="4"/>
      <c r="AT2049" s="4"/>
      <c r="AU2049" s="4"/>
    </row>
    <row r="2050" spans="27:47" ht="12.95" customHeight="1">
      <c r="AA2050" s="4"/>
      <c r="AB2050" s="4"/>
      <c r="AC2050" s="4"/>
      <c r="AD2050" s="4"/>
      <c r="AE2050" s="4"/>
      <c r="AG2050" s="159"/>
      <c r="AN2050" s="4"/>
      <c r="AO2050" s="4"/>
      <c r="AP2050" s="4"/>
      <c r="AQ2050" s="4"/>
      <c r="AR2050" s="4"/>
      <c r="AS2050" s="4"/>
      <c r="AT2050" s="4"/>
      <c r="AU2050" s="4"/>
    </row>
    <row r="2051" spans="27:47" ht="12.95" customHeight="1">
      <c r="AA2051" s="4"/>
      <c r="AB2051" s="4"/>
      <c r="AC2051" s="4"/>
      <c r="AD2051" s="4"/>
      <c r="AE2051" s="4"/>
      <c r="AG2051" s="159"/>
      <c r="AN2051" s="4"/>
      <c r="AO2051" s="4"/>
      <c r="AP2051" s="4"/>
      <c r="AQ2051" s="4"/>
      <c r="AR2051" s="4"/>
      <c r="AS2051" s="4"/>
      <c r="AT2051" s="4"/>
      <c r="AU2051" s="4"/>
    </row>
    <row r="2052" spans="27:47" ht="12.95" customHeight="1">
      <c r="AA2052" s="4"/>
      <c r="AB2052" s="4"/>
      <c r="AC2052" s="4"/>
      <c r="AD2052" s="4"/>
      <c r="AE2052" s="4"/>
      <c r="AG2052" s="159"/>
      <c r="AN2052" s="4"/>
      <c r="AO2052" s="4"/>
      <c r="AP2052" s="4"/>
      <c r="AQ2052" s="4"/>
      <c r="AR2052" s="4"/>
      <c r="AS2052" s="4"/>
      <c r="AT2052" s="4"/>
      <c r="AU2052" s="4"/>
    </row>
    <row r="2053" spans="27:47" ht="12.95" customHeight="1">
      <c r="AA2053" s="4"/>
      <c r="AB2053" s="4"/>
      <c r="AC2053" s="4"/>
      <c r="AD2053" s="4"/>
      <c r="AE2053" s="4"/>
      <c r="AG2053" s="159"/>
      <c r="AN2053" s="4"/>
      <c r="AO2053" s="4"/>
      <c r="AP2053" s="4"/>
      <c r="AQ2053" s="4"/>
      <c r="AR2053" s="4"/>
      <c r="AS2053" s="4"/>
      <c r="AT2053" s="4"/>
      <c r="AU2053" s="4"/>
    </row>
    <row r="2054" spans="27:47" ht="12.95" customHeight="1">
      <c r="AA2054" s="4"/>
      <c r="AB2054" s="4"/>
      <c r="AC2054" s="4"/>
      <c r="AD2054" s="4"/>
      <c r="AE2054" s="4"/>
      <c r="AG2054" s="159"/>
      <c r="AN2054" s="4"/>
      <c r="AO2054" s="4"/>
      <c r="AP2054" s="4"/>
      <c r="AQ2054" s="4"/>
      <c r="AR2054" s="4"/>
      <c r="AS2054" s="4"/>
      <c r="AT2054" s="4"/>
      <c r="AU2054" s="4"/>
    </row>
    <row r="2055" spans="27:47" ht="12.95" customHeight="1">
      <c r="AA2055" s="4"/>
      <c r="AB2055" s="4"/>
      <c r="AC2055" s="4"/>
      <c r="AD2055" s="4"/>
      <c r="AE2055" s="4"/>
      <c r="AG2055" s="159"/>
      <c r="AN2055" s="4"/>
      <c r="AO2055" s="4"/>
      <c r="AP2055" s="4"/>
      <c r="AQ2055" s="4"/>
      <c r="AR2055" s="4"/>
      <c r="AS2055" s="4"/>
      <c r="AT2055" s="4"/>
      <c r="AU2055" s="4"/>
    </row>
    <row r="2056" spans="27:47" ht="12.95" customHeight="1">
      <c r="AA2056" s="4"/>
      <c r="AB2056" s="4"/>
      <c r="AC2056" s="4"/>
      <c r="AD2056" s="4"/>
      <c r="AE2056" s="4"/>
      <c r="AG2056" s="159"/>
      <c r="AN2056" s="4"/>
      <c r="AO2056" s="4"/>
      <c r="AP2056" s="4"/>
      <c r="AQ2056" s="4"/>
      <c r="AR2056" s="4"/>
      <c r="AS2056" s="4"/>
      <c r="AT2056" s="4"/>
      <c r="AU2056" s="4"/>
    </row>
    <row r="2057" spans="27:47" ht="12.95" customHeight="1">
      <c r="AA2057" s="4"/>
      <c r="AB2057" s="4"/>
      <c r="AC2057" s="4"/>
      <c r="AD2057" s="4"/>
      <c r="AE2057" s="4"/>
      <c r="AG2057" s="159"/>
      <c r="AN2057" s="4"/>
      <c r="AO2057" s="4"/>
      <c r="AP2057" s="4"/>
      <c r="AQ2057" s="4"/>
      <c r="AR2057" s="4"/>
      <c r="AS2057" s="4"/>
      <c r="AT2057" s="4"/>
      <c r="AU2057" s="4"/>
    </row>
    <row r="2058" spans="27:47" ht="12.95" customHeight="1">
      <c r="AA2058" s="4"/>
      <c r="AB2058" s="4"/>
      <c r="AC2058" s="4"/>
      <c r="AD2058" s="4"/>
      <c r="AE2058" s="4"/>
      <c r="AG2058" s="159"/>
      <c r="AN2058" s="4"/>
      <c r="AO2058" s="4"/>
      <c r="AP2058" s="4"/>
      <c r="AQ2058" s="4"/>
      <c r="AR2058" s="4"/>
      <c r="AS2058" s="4"/>
      <c r="AT2058" s="4"/>
      <c r="AU2058" s="4"/>
    </row>
    <row r="2059" spans="27:47" ht="12.95" customHeight="1">
      <c r="AA2059" s="4"/>
      <c r="AB2059" s="4"/>
      <c r="AC2059" s="4"/>
      <c r="AD2059" s="4"/>
      <c r="AE2059" s="4"/>
      <c r="AG2059" s="159"/>
      <c r="AN2059" s="4"/>
      <c r="AO2059" s="4"/>
      <c r="AP2059" s="4"/>
      <c r="AQ2059" s="4"/>
      <c r="AR2059" s="4"/>
      <c r="AS2059" s="4"/>
      <c r="AT2059" s="4"/>
      <c r="AU2059" s="4"/>
    </row>
    <row r="2060" spans="27:47" ht="12.95" customHeight="1">
      <c r="AA2060" s="4"/>
      <c r="AB2060" s="4"/>
      <c r="AC2060" s="4"/>
      <c r="AD2060" s="4"/>
      <c r="AE2060" s="4"/>
      <c r="AG2060" s="159"/>
      <c r="AN2060" s="4"/>
      <c r="AO2060" s="4"/>
      <c r="AP2060" s="4"/>
      <c r="AQ2060" s="4"/>
      <c r="AR2060" s="4"/>
      <c r="AS2060" s="4"/>
      <c r="AT2060" s="4"/>
      <c r="AU2060" s="4"/>
    </row>
    <row r="2061" spans="27:47" ht="12.95" customHeight="1">
      <c r="AA2061" s="4"/>
      <c r="AB2061" s="4"/>
      <c r="AC2061" s="4"/>
      <c r="AD2061" s="4"/>
      <c r="AE2061" s="4"/>
      <c r="AG2061" s="159"/>
      <c r="AN2061" s="4"/>
      <c r="AO2061" s="4"/>
      <c r="AP2061" s="4"/>
      <c r="AQ2061" s="4"/>
      <c r="AR2061" s="4"/>
      <c r="AS2061" s="4"/>
      <c r="AT2061" s="4"/>
      <c r="AU2061" s="4"/>
    </row>
    <row r="2062" spans="27:47" ht="12.95" customHeight="1">
      <c r="AA2062" s="4"/>
      <c r="AB2062" s="4"/>
      <c r="AC2062" s="4"/>
      <c r="AD2062" s="4"/>
      <c r="AE2062" s="4"/>
      <c r="AG2062" s="159"/>
      <c r="AN2062" s="4"/>
      <c r="AO2062" s="4"/>
      <c r="AP2062" s="4"/>
      <c r="AQ2062" s="4"/>
      <c r="AR2062" s="4"/>
      <c r="AS2062" s="4"/>
      <c r="AT2062" s="4"/>
      <c r="AU2062" s="4"/>
    </row>
    <row r="2063" spans="27:47" ht="12.95" customHeight="1">
      <c r="AA2063" s="4"/>
      <c r="AB2063" s="4"/>
      <c r="AC2063" s="4"/>
      <c r="AD2063" s="4"/>
      <c r="AE2063" s="4"/>
      <c r="AG2063" s="159"/>
      <c r="AN2063" s="4"/>
      <c r="AO2063" s="4"/>
      <c r="AP2063" s="4"/>
      <c r="AQ2063" s="4"/>
      <c r="AR2063" s="4"/>
      <c r="AS2063" s="4"/>
      <c r="AT2063" s="4"/>
      <c r="AU2063" s="4"/>
    </row>
    <row r="2064" spans="27:47" ht="12.95" customHeight="1">
      <c r="AA2064" s="4"/>
      <c r="AB2064" s="4"/>
      <c r="AC2064" s="4"/>
      <c r="AD2064" s="4"/>
      <c r="AE2064" s="4"/>
      <c r="AG2064" s="159"/>
      <c r="AN2064" s="4"/>
      <c r="AO2064" s="4"/>
      <c r="AP2064" s="4"/>
      <c r="AQ2064" s="4"/>
      <c r="AR2064" s="4"/>
      <c r="AS2064" s="4"/>
      <c r="AT2064" s="4"/>
      <c r="AU2064" s="4"/>
    </row>
    <row r="2065" spans="27:47" ht="12.95" customHeight="1">
      <c r="AA2065" s="4"/>
      <c r="AB2065" s="4"/>
      <c r="AC2065" s="4"/>
      <c r="AD2065" s="4"/>
      <c r="AE2065" s="4"/>
      <c r="AG2065" s="159"/>
      <c r="AN2065" s="4"/>
      <c r="AO2065" s="4"/>
      <c r="AP2065" s="4"/>
      <c r="AQ2065" s="4"/>
      <c r="AR2065" s="4"/>
      <c r="AS2065" s="4"/>
      <c r="AT2065" s="4"/>
      <c r="AU2065" s="4"/>
    </row>
    <row r="2066" spans="27:47" ht="12.95" customHeight="1">
      <c r="AA2066" s="4"/>
      <c r="AB2066" s="4"/>
      <c r="AC2066" s="4"/>
      <c r="AD2066" s="4"/>
      <c r="AE2066" s="4"/>
      <c r="AG2066" s="159"/>
      <c r="AN2066" s="4"/>
      <c r="AO2066" s="4"/>
      <c r="AP2066" s="4"/>
      <c r="AQ2066" s="4"/>
      <c r="AR2066" s="4"/>
      <c r="AS2066" s="4"/>
      <c r="AT2066" s="4"/>
      <c r="AU2066" s="4"/>
    </row>
    <row r="2067" spans="27:47" ht="12.95" customHeight="1">
      <c r="AA2067" s="4"/>
      <c r="AB2067" s="4"/>
      <c r="AC2067" s="4"/>
      <c r="AD2067" s="4"/>
      <c r="AE2067" s="4"/>
      <c r="AG2067" s="159"/>
      <c r="AN2067" s="4"/>
      <c r="AO2067" s="4"/>
      <c r="AP2067" s="4"/>
      <c r="AQ2067" s="4"/>
      <c r="AR2067" s="4"/>
      <c r="AS2067" s="4"/>
      <c r="AT2067" s="4"/>
      <c r="AU2067" s="4"/>
    </row>
    <row r="2068" spans="27:47" ht="12.95" customHeight="1">
      <c r="AA2068" s="4"/>
      <c r="AB2068" s="4"/>
      <c r="AC2068" s="4"/>
      <c r="AD2068" s="4"/>
      <c r="AE2068" s="4"/>
      <c r="AG2068" s="159"/>
      <c r="AN2068" s="4"/>
      <c r="AO2068" s="4"/>
      <c r="AP2068" s="4"/>
      <c r="AQ2068" s="4"/>
      <c r="AR2068" s="4"/>
      <c r="AS2068" s="4"/>
      <c r="AT2068" s="4"/>
      <c r="AU2068" s="4"/>
    </row>
    <row r="2069" spans="27:47" ht="12.95" customHeight="1">
      <c r="AA2069" s="4"/>
      <c r="AB2069" s="4"/>
      <c r="AC2069" s="4"/>
      <c r="AD2069" s="4"/>
      <c r="AE2069" s="4"/>
      <c r="AG2069" s="159"/>
      <c r="AN2069" s="4"/>
      <c r="AO2069" s="4"/>
      <c r="AP2069" s="4"/>
      <c r="AQ2069" s="4"/>
      <c r="AR2069" s="4"/>
      <c r="AS2069" s="4"/>
      <c r="AT2069" s="4"/>
      <c r="AU2069" s="4"/>
    </row>
    <row r="2070" spans="27:47" ht="12.95" customHeight="1">
      <c r="AA2070" s="4"/>
      <c r="AB2070" s="4"/>
      <c r="AC2070" s="4"/>
      <c r="AD2070" s="4"/>
      <c r="AE2070" s="4"/>
      <c r="AG2070" s="159"/>
      <c r="AN2070" s="4"/>
      <c r="AO2070" s="4"/>
      <c r="AP2070" s="4"/>
      <c r="AQ2070" s="4"/>
      <c r="AR2070" s="4"/>
      <c r="AS2070" s="4"/>
      <c r="AT2070" s="4"/>
      <c r="AU2070" s="4"/>
    </row>
    <row r="2071" spans="27:47" ht="12.95" customHeight="1">
      <c r="AA2071" s="4"/>
      <c r="AB2071" s="4"/>
      <c r="AC2071" s="4"/>
      <c r="AD2071" s="4"/>
      <c r="AE2071" s="4"/>
      <c r="AF2071" s="194"/>
      <c r="AG2071" s="159"/>
      <c r="AN2071" s="4"/>
      <c r="AO2071" s="4"/>
      <c r="AP2071" s="4"/>
      <c r="AQ2071" s="4"/>
      <c r="AR2071" s="4"/>
      <c r="AS2071" s="4"/>
      <c r="AT2071" s="4"/>
      <c r="AU2071" s="4"/>
    </row>
    <row r="2072" spans="27:47" ht="12.95" customHeight="1">
      <c r="AA2072" s="4"/>
      <c r="AB2072" s="4"/>
      <c r="AC2072" s="4"/>
      <c r="AD2072" s="4"/>
      <c r="AE2072" s="4"/>
      <c r="AF2072" s="194"/>
      <c r="AG2072" s="159"/>
      <c r="AN2072" s="4"/>
      <c r="AO2072" s="4"/>
      <c r="AP2072" s="4"/>
      <c r="AQ2072" s="4"/>
      <c r="AR2072" s="4"/>
      <c r="AS2072" s="4"/>
      <c r="AT2072" s="4"/>
      <c r="AU2072" s="4"/>
    </row>
    <row r="2073" spans="27:47" ht="12.95" customHeight="1">
      <c r="AA2073" s="4"/>
      <c r="AB2073" s="4"/>
      <c r="AC2073" s="4"/>
      <c r="AD2073" s="4"/>
      <c r="AE2073" s="4"/>
      <c r="AF2073" s="194"/>
      <c r="AG2073" s="159"/>
      <c r="AN2073" s="4"/>
      <c r="AO2073" s="4"/>
      <c r="AP2073" s="4"/>
      <c r="AQ2073" s="4"/>
      <c r="AR2073" s="4"/>
      <c r="AS2073" s="4"/>
      <c r="AT2073" s="4"/>
      <c r="AU2073" s="4"/>
    </row>
    <row r="2074" spans="27:47" ht="12.95" customHeight="1">
      <c r="AA2074" s="4"/>
      <c r="AB2074" s="4"/>
      <c r="AC2074" s="4"/>
      <c r="AD2074" s="4"/>
      <c r="AE2074" s="4"/>
      <c r="AF2074" s="194"/>
      <c r="AG2074" s="159"/>
      <c r="AN2074" s="4"/>
      <c r="AO2074" s="4"/>
      <c r="AP2074" s="4"/>
      <c r="AQ2074" s="4"/>
      <c r="AR2074" s="4"/>
      <c r="AS2074" s="4"/>
      <c r="AT2074" s="4"/>
      <c r="AU2074" s="4"/>
    </row>
    <row r="2075" spans="27:47" ht="12.95" customHeight="1">
      <c r="AA2075" s="4"/>
      <c r="AB2075" s="4"/>
      <c r="AC2075" s="4"/>
      <c r="AD2075" s="4"/>
      <c r="AE2075" s="4"/>
      <c r="AF2075" s="194"/>
      <c r="AG2075" s="159"/>
      <c r="AN2075" s="4"/>
      <c r="AO2075" s="4"/>
      <c r="AP2075" s="4"/>
      <c r="AQ2075" s="4"/>
      <c r="AR2075" s="4"/>
      <c r="AS2075" s="4"/>
      <c r="AT2075" s="4"/>
      <c r="AU2075" s="4"/>
    </row>
    <row r="2076" spans="27:47" ht="12.95" customHeight="1">
      <c r="AA2076" s="4"/>
      <c r="AB2076" s="4"/>
      <c r="AC2076" s="4"/>
      <c r="AD2076" s="4"/>
      <c r="AE2076" s="4"/>
      <c r="AF2076" s="194"/>
      <c r="AG2076" s="159"/>
      <c r="AN2076" s="4"/>
      <c r="AO2076" s="4"/>
      <c r="AP2076" s="4"/>
      <c r="AQ2076" s="4"/>
      <c r="AR2076" s="4"/>
      <c r="AS2076" s="4"/>
      <c r="AT2076" s="4"/>
      <c r="AU2076" s="4"/>
    </row>
    <row r="2077" spans="27:47" ht="12.95" customHeight="1">
      <c r="AA2077" s="4"/>
      <c r="AB2077" s="4"/>
      <c r="AC2077" s="4"/>
      <c r="AD2077" s="4"/>
      <c r="AE2077" s="4"/>
      <c r="AF2077" s="194"/>
      <c r="AG2077" s="159"/>
      <c r="AN2077" s="4"/>
      <c r="AO2077" s="4"/>
      <c r="AP2077" s="4"/>
      <c r="AQ2077" s="4"/>
      <c r="AR2077" s="4"/>
      <c r="AS2077" s="4"/>
      <c r="AT2077" s="4"/>
      <c r="AU2077" s="4"/>
    </row>
    <row r="2078" spans="27:47" ht="12.95" customHeight="1">
      <c r="AA2078" s="4"/>
      <c r="AB2078" s="4"/>
      <c r="AC2078" s="4"/>
      <c r="AD2078" s="4"/>
      <c r="AE2078" s="4"/>
      <c r="AF2078" s="194"/>
      <c r="AG2078" s="159"/>
      <c r="AN2078" s="4"/>
      <c r="AO2078" s="4"/>
      <c r="AP2078" s="4"/>
      <c r="AQ2078" s="4"/>
      <c r="AR2078" s="4"/>
      <c r="AS2078" s="4"/>
      <c r="AT2078" s="4"/>
      <c r="AU2078" s="4"/>
    </row>
    <row r="2079" spans="27:47" ht="12.95" customHeight="1">
      <c r="AA2079" s="4"/>
      <c r="AB2079" s="4"/>
      <c r="AC2079" s="4"/>
      <c r="AD2079" s="4"/>
      <c r="AE2079" s="4"/>
      <c r="AF2079" s="194"/>
      <c r="AG2079" s="159"/>
      <c r="AN2079" s="4"/>
      <c r="AO2079" s="4"/>
      <c r="AP2079" s="4"/>
      <c r="AQ2079" s="4"/>
      <c r="AR2079" s="4"/>
      <c r="AS2079" s="4"/>
      <c r="AT2079" s="4"/>
      <c r="AU2079" s="4"/>
    </row>
    <row r="2080" spans="27:47" ht="12.95" customHeight="1">
      <c r="AA2080" s="4"/>
      <c r="AB2080" s="4"/>
      <c r="AC2080" s="4"/>
      <c r="AD2080" s="4"/>
      <c r="AE2080" s="4"/>
      <c r="AF2080" s="194"/>
      <c r="AG2080" s="159"/>
      <c r="AN2080" s="4"/>
      <c r="AO2080" s="4"/>
      <c r="AP2080" s="4"/>
      <c r="AQ2080" s="4"/>
      <c r="AR2080" s="4"/>
      <c r="AS2080" s="4"/>
      <c r="AT2080" s="4"/>
      <c r="AU2080" s="4"/>
    </row>
    <row r="2081" spans="27:47" ht="12.95" customHeight="1">
      <c r="AA2081" s="4"/>
      <c r="AB2081" s="4"/>
      <c r="AC2081" s="4"/>
      <c r="AD2081" s="4"/>
      <c r="AE2081" s="4"/>
      <c r="AF2081" s="194"/>
      <c r="AG2081" s="159"/>
      <c r="AN2081" s="4"/>
      <c r="AO2081" s="4"/>
      <c r="AP2081" s="4"/>
      <c r="AQ2081" s="4"/>
      <c r="AR2081" s="4"/>
      <c r="AS2081" s="4"/>
      <c r="AT2081" s="4"/>
      <c r="AU2081" s="4"/>
    </row>
    <row r="2082" spans="27:47" ht="12.95" customHeight="1">
      <c r="AA2082" s="4"/>
      <c r="AB2082" s="4"/>
      <c r="AC2082" s="4"/>
      <c r="AD2082" s="4"/>
      <c r="AE2082" s="4"/>
      <c r="AF2082" s="194"/>
      <c r="AG2082" s="159"/>
      <c r="AN2082" s="4"/>
      <c r="AO2082" s="4"/>
      <c r="AP2082" s="4"/>
      <c r="AQ2082" s="4"/>
      <c r="AR2082" s="4"/>
      <c r="AS2082" s="4"/>
      <c r="AT2082" s="4"/>
      <c r="AU2082" s="4"/>
    </row>
    <row r="2083" spans="27:47" ht="12.95" customHeight="1">
      <c r="AA2083" s="4"/>
      <c r="AB2083" s="4"/>
      <c r="AC2083" s="4"/>
      <c r="AD2083" s="4"/>
      <c r="AE2083" s="4"/>
      <c r="AF2083" s="194"/>
      <c r="AG2083" s="159"/>
      <c r="AN2083" s="4"/>
      <c r="AO2083" s="4"/>
      <c r="AP2083" s="4"/>
      <c r="AQ2083" s="4"/>
      <c r="AR2083" s="4"/>
      <c r="AS2083" s="4"/>
      <c r="AT2083" s="4"/>
      <c r="AU2083" s="4"/>
    </row>
    <row r="2084" spans="27:47" ht="12.95" customHeight="1">
      <c r="AA2084" s="4"/>
      <c r="AB2084" s="4"/>
      <c r="AC2084" s="4"/>
      <c r="AD2084" s="4"/>
      <c r="AE2084" s="4"/>
      <c r="AF2084" s="194"/>
      <c r="AG2084" s="159"/>
      <c r="AN2084" s="4"/>
      <c r="AO2084" s="4"/>
      <c r="AP2084" s="4"/>
      <c r="AQ2084" s="4"/>
      <c r="AR2084" s="4"/>
      <c r="AS2084" s="4"/>
      <c r="AT2084" s="4"/>
      <c r="AU2084" s="4"/>
    </row>
    <row r="2085" spans="27:47" ht="12.95" customHeight="1">
      <c r="AA2085" s="4"/>
      <c r="AB2085" s="4"/>
      <c r="AC2085" s="4"/>
      <c r="AD2085" s="4"/>
      <c r="AE2085" s="4"/>
      <c r="AF2085" s="194"/>
      <c r="AG2085" s="159"/>
      <c r="AN2085" s="4"/>
      <c r="AO2085" s="4"/>
      <c r="AP2085" s="4"/>
      <c r="AQ2085" s="4"/>
      <c r="AR2085" s="4"/>
      <c r="AS2085" s="4"/>
      <c r="AT2085" s="4"/>
      <c r="AU2085" s="4"/>
    </row>
    <row r="2086" spans="27:47" ht="12.95" customHeight="1">
      <c r="AA2086" s="4"/>
      <c r="AB2086" s="4"/>
      <c r="AC2086" s="4"/>
      <c r="AD2086" s="4"/>
      <c r="AE2086" s="4"/>
      <c r="AF2086" s="194"/>
      <c r="AG2086" s="159"/>
      <c r="AN2086" s="4"/>
      <c r="AO2086" s="4"/>
      <c r="AP2086" s="4"/>
      <c r="AQ2086" s="4"/>
      <c r="AR2086" s="4"/>
      <c r="AS2086" s="4"/>
      <c r="AT2086" s="4"/>
      <c r="AU2086" s="4"/>
    </row>
    <row r="2087" spans="27:47" ht="12.95" customHeight="1">
      <c r="AA2087" s="4"/>
      <c r="AB2087" s="4"/>
      <c r="AC2087" s="4"/>
      <c r="AD2087" s="4"/>
      <c r="AE2087" s="4"/>
      <c r="AF2087" s="194"/>
      <c r="AG2087" s="159"/>
      <c r="AN2087" s="4"/>
      <c r="AO2087" s="4"/>
      <c r="AP2087" s="4"/>
      <c r="AQ2087" s="4"/>
      <c r="AR2087" s="4"/>
      <c r="AS2087" s="4"/>
      <c r="AT2087" s="4"/>
      <c r="AU2087" s="4"/>
    </row>
    <row r="2088" spans="27:47" ht="12.95" customHeight="1">
      <c r="AA2088" s="4"/>
      <c r="AB2088" s="4"/>
      <c r="AC2088" s="4"/>
      <c r="AD2088" s="4"/>
      <c r="AE2088" s="4"/>
      <c r="AF2088" s="194"/>
      <c r="AG2088" s="159"/>
      <c r="AN2088" s="4"/>
      <c r="AO2088" s="4"/>
      <c r="AP2088" s="4"/>
      <c r="AQ2088" s="4"/>
      <c r="AR2088" s="4"/>
      <c r="AS2088" s="4"/>
      <c r="AT2088" s="4"/>
      <c r="AU2088" s="4"/>
    </row>
    <row r="2089" spans="27:47" ht="12.95" customHeight="1">
      <c r="AA2089" s="4"/>
      <c r="AB2089" s="4"/>
      <c r="AC2089" s="4"/>
      <c r="AD2089" s="4"/>
      <c r="AE2089" s="4"/>
      <c r="AF2089" s="194"/>
      <c r="AG2089" s="159"/>
      <c r="AN2089" s="4"/>
      <c r="AO2089" s="4"/>
      <c r="AP2089" s="4"/>
      <c r="AQ2089" s="4"/>
      <c r="AR2089" s="4"/>
      <c r="AS2089" s="4"/>
      <c r="AT2089" s="4"/>
      <c r="AU2089" s="4"/>
    </row>
    <row r="2090" spans="27:47" ht="12.95" customHeight="1">
      <c r="AA2090" s="4"/>
      <c r="AB2090" s="4"/>
      <c r="AC2090" s="4"/>
      <c r="AD2090" s="4"/>
      <c r="AE2090" s="4"/>
      <c r="AF2090" s="194"/>
      <c r="AG2090" s="159"/>
      <c r="AN2090" s="4"/>
      <c r="AO2090" s="4"/>
      <c r="AP2090" s="4"/>
      <c r="AQ2090" s="4"/>
      <c r="AR2090" s="4"/>
      <c r="AS2090" s="4"/>
      <c r="AT2090" s="4"/>
      <c r="AU2090" s="4"/>
    </row>
    <row r="2091" spans="27:47" ht="12.95" customHeight="1">
      <c r="AA2091" s="4"/>
      <c r="AB2091" s="4"/>
      <c r="AC2091" s="4"/>
      <c r="AD2091" s="4"/>
      <c r="AE2091" s="4"/>
      <c r="AF2091" s="194"/>
      <c r="AG2091" s="159"/>
      <c r="AN2091" s="4"/>
      <c r="AO2091" s="4"/>
      <c r="AP2091" s="4"/>
      <c r="AQ2091" s="4"/>
      <c r="AR2091" s="4"/>
      <c r="AS2091" s="4"/>
      <c r="AT2091" s="4"/>
      <c r="AU2091" s="4"/>
    </row>
    <row r="2092" spans="27:47" ht="12.95" customHeight="1">
      <c r="AA2092" s="4"/>
      <c r="AB2092" s="4"/>
      <c r="AC2092" s="4"/>
      <c r="AD2092" s="4"/>
      <c r="AE2092" s="4"/>
      <c r="AF2092" s="194"/>
      <c r="AG2092" s="159"/>
      <c r="AN2092" s="4"/>
      <c r="AO2092" s="4"/>
      <c r="AP2092" s="4"/>
      <c r="AQ2092" s="4"/>
      <c r="AR2092" s="4"/>
      <c r="AS2092" s="4"/>
      <c r="AT2092" s="4"/>
      <c r="AU2092" s="4"/>
    </row>
    <row r="2093" spans="27:47" ht="12.95" customHeight="1">
      <c r="AA2093" s="4"/>
      <c r="AB2093" s="4"/>
      <c r="AC2093" s="4"/>
      <c r="AD2093" s="4"/>
      <c r="AE2093" s="4"/>
      <c r="AF2093" s="194"/>
      <c r="AG2093" s="159"/>
      <c r="AN2093" s="4"/>
      <c r="AO2093" s="4"/>
      <c r="AP2093" s="4"/>
      <c r="AQ2093" s="4"/>
      <c r="AR2093" s="4"/>
      <c r="AS2093" s="4"/>
      <c r="AT2093" s="4"/>
      <c r="AU2093" s="4"/>
    </row>
    <row r="2094" spans="27:47" ht="12.95" customHeight="1">
      <c r="AA2094" s="4"/>
      <c r="AB2094" s="4"/>
      <c r="AC2094" s="4"/>
      <c r="AD2094" s="4"/>
      <c r="AE2094" s="4"/>
      <c r="AF2094" s="194"/>
      <c r="AG2094" s="159"/>
      <c r="AN2094" s="4"/>
      <c r="AO2094" s="4"/>
      <c r="AP2094" s="4"/>
      <c r="AQ2094" s="4"/>
      <c r="AR2094" s="4"/>
      <c r="AS2094" s="4"/>
      <c r="AT2094" s="4"/>
      <c r="AU2094" s="4"/>
    </row>
    <row r="2095" spans="27:47" ht="12.95" customHeight="1">
      <c r="AA2095" s="4"/>
      <c r="AB2095" s="4"/>
      <c r="AC2095" s="4"/>
      <c r="AD2095" s="4"/>
      <c r="AE2095" s="4"/>
      <c r="AF2095" s="194"/>
      <c r="AG2095" s="159"/>
      <c r="AN2095" s="4"/>
      <c r="AO2095" s="4"/>
      <c r="AP2095" s="4"/>
      <c r="AQ2095" s="4"/>
      <c r="AR2095" s="4"/>
      <c r="AS2095" s="4"/>
      <c r="AT2095" s="4"/>
      <c r="AU2095" s="4"/>
    </row>
    <row r="2096" spans="27:47" ht="12.95" customHeight="1">
      <c r="AA2096" s="4"/>
      <c r="AB2096" s="4"/>
      <c r="AC2096" s="4"/>
      <c r="AD2096" s="4"/>
      <c r="AE2096" s="4"/>
      <c r="AF2096" s="194"/>
      <c r="AG2096" s="159"/>
      <c r="AN2096" s="4"/>
      <c r="AO2096" s="4"/>
      <c r="AP2096" s="4"/>
      <c r="AQ2096" s="4"/>
      <c r="AR2096" s="4"/>
      <c r="AS2096" s="4"/>
      <c r="AT2096" s="4"/>
      <c r="AU2096" s="4"/>
    </row>
    <row r="2097" spans="27:47" ht="12.95" customHeight="1">
      <c r="AA2097" s="4"/>
      <c r="AB2097" s="4"/>
      <c r="AC2097" s="4"/>
      <c r="AD2097" s="4"/>
      <c r="AE2097" s="4"/>
      <c r="AF2097" s="194"/>
      <c r="AG2097" s="159"/>
      <c r="AN2097" s="4"/>
      <c r="AO2097" s="4"/>
      <c r="AP2097" s="4"/>
      <c r="AQ2097" s="4"/>
      <c r="AR2097" s="4"/>
      <c r="AS2097" s="4"/>
      <c r="AT2097" s="4"/>
      <c r="AU2097" s="4"/>
    </row>
    <row r="2098" spans="27:47" ht="12.95" customHeight="1">
      <c r="AA2098" s="4"/>
      <c r="AB2098" s="4"/>
      <c r="AC2098" s="4"/>
      <c r="AD2098" s="4"/>
      <c r="AE2098" s="4"/>
      <c r="AF2098" s="194"/>
      <c r="AG2098" s="159"/>
      <c r="AN2098" s="4"/>
      <c r="AO2098" s="4"/>
      <c r="AP2098" s="4"/>
      <c r="AQ2098" s="4"/>
      <c r="AR2098" s="4"/>
      <c r="AS2098" s="4"/>
      <c r="AT2098" s="4"/>
      <c r="AU2098" s="4"/>
    </row>
    <row r="2099" spans="27:47" ht="12.95" customHeight="1">
      <c r="AA2099" s="4"/>
      <c r="AB2099" s="4"/>
      <c r="AC2099" s="4"/>
      <c r="AD2099" s="4"/>
      <c r="AE2099" s="4"/>
      <c r="AF2099" s="194"/>
      <c r="AG2099" s="159"/>
      <c r="AN2099" s="4"/>
      <c r="AO2099" s="4"/>
      <c r="AP2099" s="4"/>
      <c r="AQ2099" s="4"/>
      <c r="AR2099" s="4"/>
      <c r="AS2099" s="4"/>
      <c r="AT2099" s="4"/>
      <c r="AU2099" s="4"/>
    </row>
    <row r="2100" spans="27:47" ht="12.95" customHeight="1">
      <c r="AA2100" s="4"/>
      <c r="AB2100" s="4"/>
      <c r="AC2100" s="4"/>
      <c r="AD2100" s="4"/>
      <c r="AE2100" s="4"/>
      <c r="AF2100" s="194"/>
      <c r="AG2100" s="159"/>
      <c r="AN2100" s="4"/>
      <c r="AO2100" s="4"/>
      <c r="AP2100" s="4"/>
      <c r="AQ2100" s="4"/>
      <c r="AR2100" s="4"/>
      <c r="AS2100" s="4"/>
      <c r="AT2100" s="4"/>
      <c r="AU2100" s="4"/>
    </row>
    <row r="2101" spans="27:47" ht="12.95" customHeight="1">
      <c r="AA2101" s="4"/>
      <c r="AB2101" s="4"/>
      <c r="AC2101" s="4"/>
      <c r="AD2101" s="4"/>
      <c r="AE2101" s="4"/>
      <c r="AF2101" s="194"/>
      <c r="AG2101" s="159"/>
      <c r="AN2101" s="4"/>
      <c r="AO2101" s="4"/>
      <c r="AP2101" s="4"/>
      <c r="AQ2101" s="4"/>
      <c r="AR2101" s="4"/>
      <c r="AS2101" s="4"/>
      <c r="AT2101" s="4"/>
      <c r="AU2101" s="4"/>
    </row>
    <row r="2102" spans="27:47" ht="12.95" customHeight="1">
      <c r="AA2102" s="4"/>
      <c r="AB2102" s="4"/>
      <c r="AC2102" s="4"/>
      <c r="AD2102" s="4"/>
      <c r="AE2102" s="4"/>
      <c r="AF2102" s="194"/>
      <c r="AG2102" s="159"/>
      <c r="AN2102" s="4"/>
      <c r="AO2102" s="4"/>
      <c r="AP2102" s="4"/>
      <c r="AQ2102" s="4"/>
      <c r="AR2102" s="4"/>
      <c r="AS2102" s="4"/>
      <c r="AT2102" s="4"/>
      <c r="AU2102" s="4"/>
    </row>
    <row r="2103" spans="27:47" ht="12.95" customHeight="1">
      <c r="AA2103" s="4"/>
      <c r="AB2103" s="4"/>
      <c r="AC2103" s="4"/>
      <c r="AD2103" s="4"/>
      <c r="AE2103" s="4"/>
      <c r="AF2103" s="194"/>
      <c r="AG2103" s="159"/>
      <c r="AN2103" s="4"/>
      <c r="AO2103" s="4"/>
      <c r="AP2103" s="4"/>
      <c r="AQ2103" s="4"/>
      <c r="AR2103" s="4"/>
      <c r="AS2103" s="4"/>
      <c r="AT2103" s="4"/>
      <c r="AU2103" s="4"/>
    </row>
    <row r="2104" spans="27:47" ht="12.95" customHeight="1">
      <c r="AA2104" s="4"/>
      <c r="AB2104" s="4"/>
      <c r="AC2104" s="4"/>
      <c r="AD2104" s="4"/>
      <c r="AE2104" s="4"/>
      <c r="AF2104" s="194"/>
      <c r="AG2104" s="159"/>
      <c r="AN2104" s="4"/>
      <c r="AO2104" s="4"/>
      <c r="AP2104" s="4"/>
      <c r="AQ2104" s="4"/>
      <c r="AR2104" s="4"/>
      <c r="AS2104" s="4"/>
      <c r="AT2104" s="4"/>
      <c r="AU2104" s="4"/>
    </row>
    <row r="2105" spans="27:47" ht="12.95" customHeight="1">
      <c r="AA2105" s="4"/>
      <c r="AB2105" s="4"/>
      <c r="AC2105" s="4"/>
      <c r="AD2105" s="4"/>
      <c r="AE2105" s="4"/>
      <c r="AF2105" s="194"/>
      <c r="AG2105" s="159"/>
      <c r="AN2105" s="4"/>
      <c r="AO2105" s="4"/>
      <c r="AP2105" s="4"/>
      <c r="AQ2105" s="4"/>
      <c r="AR2105" s="4"/>
      <c r="AS2105" s="4"/>
      <c r="AT2105" s="4"/>
      <c r="AU2105" s="4"/>
    </row>
    <row r="2106" spans="27:47" ht="12.95" customHeight="1">
      <c r="AA2106" s="4"/>
      <c r="AB2106" s="4"/>
      <c r="AC2106" s="4"/>
      <c r="AD2106" s="4"/>
      <c r="AE2106" s="4"/>
      <c r="AF2106" s="194"/>
      <c r="AG2106" s="159"/>
      <c r="AN2106" s="4"/>
      <c r="AO2106" s="4"/>
      <c r="AP2106" s="4"/>
      <c r="AQ2106" s="4"/>
      <c r="AR2106" s="4"/>
      <c r="AS2106" s="4"/>
      <c r="AT2106" s="4"/>
      <c r="AU2106" s="4"/>
    </row>
    <row r="2107" spans="27:47" ht="12.95" customHeight="1">
      <c r="AA2107" s="4"/>
      <c r="AB2107" s="4"/>
      <c r="AC2107" s="4"/>
      <c r="AD2107" s="4"/>
      <c r="AE2107" s="4"/>
      <c r="AF2107" s="194"/>
      <c r="AG2107" s="159"/>
      <c r="AN2107" s="4"/>
      <c r="AO2107" s="4"/>
      <c r="AP2107" s="4"/>
      <c r="AQ2107" s="4"/>
      <c r="AR2107" s="4"/>
      <c r="AS2107" s="4"/>
      <c r="AT2107" s="4"/>
      <c r="AU2107" s="4"/>
    </row>
    <row r="2108" spans="27:47" ht="12.95" customHeight="1">
      <c r="AA2108" s="4"/>
      <c r="AB2108" s="4"/>
      <c r="AC2108" s="4"/>
      <c r="AD2108" s="4"/>
      <c r="AE2108" s="4"/>
      <c r="AF2108" s="194"/>
      <c r="AG2108" s="159"/>
      <c r="AN2108" s="4"/>
      <c r="AO2108" s="4"/>
      <c r="AP2108" s="4"/>
      <c r="AQ2108" s="4"/>
      <c r="AR2108" s="4"/>
      <c r="AS2108" s="4"/>
      <c r="AT2108" s="4"/>
      <c r="AU2108" s="4"/>
    </row>
    <row r="2109" spans="27:47" ht="12.95" customHeight="1">
      <c r="AA2109" s="4"/>
      <c r="AB2109" s="4"/>
      <c r="AC2109" s="4"/>
      <c r="AD2109" s="4"/>
      <c r="AE2109" s="4"/>
      <c r="AF2109" s="194"/>
      <c r="AG2109" s="159"/>
      <c r="AN2109" s="4"/>
      <c r="AO2109" s="4"/>
      <c r="AP2109" s="4"/>
      <c r="AQ2109" s="4"/>
      <c r="AR2109" s="4"/>
      <c r="AS2109" s="4"/>
      <c r="AT2109" s="4"/>
      <c r="AU2109" s="4"/>
    </row>
    <row r="2110" spans="27:47" ht="12.95" customHeight="1">
      <c r="AA2110" s="4"/>
      <c r="AB2110" s="4"/>
      <c r="AC2110" s="4"/>
      <c r="AD2110" s="4"/>
      <c r="AE2110" s="4"/>
      <c r="AF2110" s="194"/>
      <c r="AG2110" s="159"/>
      <c r="AN2110" s="4"/>
      <c r="AO2110" s="4"/>
      <c r="AP2110" s="4"/>
      <c r="AQ2110" s="4"/>
      <c r="AR2110" s="4"/>
      <c r="AS2110" s="4"/>
      <c r="AT2110" s="4"/>
      <c r="AU2110" s="4"/>
    </row>
    <row r="2111" spans="27:47" ht="12.95" customHeight="1">
      <c r="AA2111" s="4"/>
      <c r="AB2111" s="4"/>
      <c r="AC2111" s="4"/>
      <c r="AD2111" s="4"/>
      <c r="AE2111" s="4"/>
      <c r="AF2111" s="194"/>
      <c r="AG2111" s="159"/>
      <c r="AN2111" s="4"/>
      <c r="AO2111" s="4"/>
      <c r="AP2111" s="4"/>
      <c r="AQ2111" s="4"/>
      <c r="AR2111" s="4"/>
      <c r="AS2111" s="4"/>
      <c r="AT2111" s="4"/>
      <c r="AU2111" s="4"/>
    </row>
    <row r="2112" spans="27:47" ht="12.95" customHeight="1">
      <c r="AA2112" s="4"/>
      <c r="AB2112" s="4"/>
      <c r="AC2112" s="4"/>
      <c r="AD2112" s="4"/>
      <c r="AE2112" s="4"/>
      <c r="AF2112" s="194"/>
      <c r="AG2112" s="159"/>
      <c r="AN2112" s="4"/>
      <c r="AO2112" s="4"/>
      <c r="AP2112" s="4"/>
      <c r="AQ2112" s="4"/>
      <c r="AR2112" s="4"/>
      <c r="AS2112" s="4"/>
      <c r="AT2112" s="4"/>
      <c r="AU2112" s="4"/>
    </row>
    <row r="2113" spans="27:47" ht="12.95" customHeight="1">
      <c r="AA2113" s="4"/>
      <c r="AB2113" s="4"/>
      <c r="AC2113" s="4"/>
      <c r="AD2113" s="4"/>
      <c r="AE2113" s="4"/>
      <c r="AF2113" s="194"/>
      <c r="AG2113" s="159"/>
      <c r="AN2113" s="4"/>
      <c r="AO2113" s="4"/>
      <c r="AP2113" s="4"/>
      <c r="AQ2113" s="4"/>
      <c r="AR2113" s="4"/>
      <c r="AS2113" s="4"/>
      <c r="AT2113" s="4"/>
      <c r="AU2113" s="4"/>
    </row>
    <row r="2114" spans="27:47" ht="12.95" customHeight="1">
      <c r="AA2114" s="4"/>
      <c r="AB2114" s="4"/>
      <c r="AC2114" s="4"/>
      <c r="AD2114" s="4"/>
      <c r="AE2114" s="4"/>
      <c r="AF2114" s="194"/>
      <c r="AG2114" s="159"/>
      <c r="AN2114" s="4"/>
      <c r="AO2114" s="4"/>
      <c r="AP2114" s="4"/>
      <c r="AQ2114" s="4"/>
      <c r="AR2114" s="4"/>
      <c r="AS2114" s="4"/>
      <c r="AT2114" s="4"/>
      <c r="AU2114" s="4"/>
    </row>
    <row r="2115" spans="27:47" ht="12.95" customHeight="1">
      <c r="AA2115" s="4"/>
      <c r="AB2115" s="4"/>
      <c r="AC2115" s="4"/>
      <c r="AD2115" s="4"/>
      <c r="AE2115" s="4"/>
      <c r="AF2115" s="194"/>
      <c r="AG2115" s="159"/>
      <c r="AN2115" s="4"/>
      <c r="AO2115" s="4"/>
      <c r="AP2115" s="4"/>
      <c r="AQ2115" s="4"/>
      <c r="AR2115" s="4"/>
      <c r="AS2115" s="4"/>
      <c r="AT2115" s="4"/>
      <c r="AU2115" s="4"/>
    </row>
    <row r="2116" spans="27:47" ht="12.95" customHeight="1">
      <c r="AA2116" s="4"/>
      <c r="AB2116" s="4"/>
      <c r="AC2116" s="4"/>
      <c r="AD2116" s="4"/>
      <c r="AE2116" s="4"/>
      <c r="AF2116" s="194"/>
      <c r="AG2116" s="159"/>
      <c r="AN2116" s="4"/>
      <c r="AO2116" s="4"/>
      <c r="AP2116" s="4"/>
      <c r="AQ2116" s="4"/>
      <c r="AR2116" s="4"/>
      <c r="AS2116" s="4"/>
      <c r="AT2116" s="4"/>
      <c r="AU2116" s="4"/>
    </row>
    <row r="2117" spans="27:47" ht="12.95" customHeight="1">
      <c r="AA2117" s="4"/>
      <c r="AB2117" s="4"/>
      <c r="AC2117" s="4"/>
      <c r="AD2117" s="4"/>
      <c r="AE2117" s="4"/>
      <c r="AF2117" s="194"/>
      <c r="AG2117" s="159"/>
      <c r="AN2117" s="4"/>
      <c r="AO2117" s="4"/>
      <c r="AP2117" s="4"/>
      <c r="AQ2117" s="4"/>
      <c r="AR2117" s="4"/>
      <c r="AS2117" s="4"/>
      <c r="AT2117" s="4"/>
      <c r="AU2117" s="4"/>
    </row>
    <row r="2118" spans="27:47" ht="12.95" customHeight="1">
      <c r="AA2118" s="4"/>
      <c r="AB2118" s="4"/>
      <c r="AC2118" s="4"/>
      <c r="AD2118" s="4"/>
      <c r="AE2118" s="4"/>
      <c r="AF2118" s="194"/>
      <c r="AG2118" s="159"/>
      <c r="AN2118" s="4"/>
      <c r="AO2118" s="4"/>
      <c r="AP2118" s="4"/>
      <c r="AQ2118" s="4"/>
      <c r="AR2118" s="4"/>
      <c r="AS2118" s="4"/>
      <c r="AT2118" s="4"/>
      <c r="AU2118" s="4"/>
    </row>
    <row r="2119" spans="27:47" ht="12.95" customHeight="1">
      <c r="AA2119" s="4"/>
      <c r="AB2119" s="4"/>
      <c r="AC2119" s="4"/>
      <c r="AD2119" s="4"/>
      <c r="AE2119" s="4"/>
      <c r="AF2119" s="194"/>
      <c r="AG2119" s="159"/>
      <c r="AN2119" s="4"/>
      <c r="AO2119" s="4"/>
      <c r="AP2119" s="4"/>
      <c r="AQ2119" s="4"/>
      <c r="AR2119" s="4"/>
      <c r="AS2119" s="4"/>
      <c r="AT2119" s="4"/>
      <c r="AU2119" s="4"/>
    </row>
    <row r="2120" spans="27:47" ht="12.95" customHeight="1">
      <c r="AA2120" s="4"/>
      <c r="AB2120" s="4"/>
      <c r="AC2120" s="4"/>
      <c r="AD2120" s="4"/>
      <c r="AE2120" s="4"/>
      <c r="AF2120" s="194"/>
      <c r="AG2120" s="159"/>
      <c r="AN2120" s="4"/>
      <c r="AO2120" s="4"/>
      <c r="AP2120" s="4"/>
      <c r="AQ2120" s="4"/>
      <c r="AR2120" s="4"/>
      <c r="AS2120" s="4"/>
      <c r="AT2120" s="4"/>
      <c r="AU2120" s="4"/>
    </row>
    <row r="2121" spans="27:47" ht="12.95" customHeight="1">
      <c r="AA2121" s="4"/>
      <c r="AB2121" s="4"/>
      <c r="AC2121" s="4"/>
      <c r="AD2121" s="4"/>
      <c r="AE2121" s="4"/>
      <c r="AF2121" s="194"/>
      <c r="AG2121" s="159"/>
      <c r="AN2121" s="4"/>
      <c r="AO2121" s="4"/>
      <c r="AP2121" s="4"/>
      <c r="AQ2121" s="4"/>
      <c r="AR2121" s="4"/>
      <c r="AS2121" s="4"/>
      <c r="AT2121" s="4"/>
      <c r="AU2121" s="4"/>
    </row>
    <row r="2122" spans="27:47" ht="12.95" customHeight="1">
      <c r="AA2122" s="4"/>
      <c r="AB2122" s="4"/>
      <c r="AC2122" s="4"/>
      <c r="AD2122" s="4"/>
      <c r="AE2122" s="4"/>
      <c r="AF2122" s="194"/>
      <c r="AG2122" s="159"/>
      <c r="AN2122" s="4"/>
      <c r="AO2122" s="4"/>
      <c r="AP2122" s="4"/>
      <c r="AQ2122" s="4"/>
      <c r="AR2122" s="4"/>
      <c r="AS2122" s="4"/>
      <c r="AT2122" s="4"/>
      <c r="AU2122" s="4"/>
    </row>
    <row r="2123" spans="27:47" ht="12.95" customHeight="1">
      <c r="AA2123" s="4"/>
      <c r="AB2123" s="4"/>
      <c r="AC2123" s="4"/>
      <c r="AD2123" s="4"/>
      <c r="AE2123" s="4"/>
      <c r="AF2123" s="194"/>
      <c r="AG2123" s="159"/>
      <c r="AN2123" s="4"/>
      <c r="AO2123" s="4"/>
      <c r="AP2123" s="4"/>
      <c r="AQ2123" s="4"/>
      <c r="AR2123" s="4"/>
      <c r="AS2123" s="4"/>
      <c r="AT2123" s="4"/>
      <c r="AU2123" s="4"/>
    </row>
    <row r="2124" spans="27:47" ht="12.95" customHeight="1">
      <c r="AA2124" s="4"/>
      <c r="AB2124" s="4"/>
      <c r="AC2124" s="4"/>
      <c r="AD2124" s="4"/>
      <c r="AE2124" s="4"/>
      <c r="AF2124" s="194"/>
      <c r="AG2124" s="159"/>
      <c r="AN2124" s="4"/>
      <c r="AO2124" s="4"/>
      <c r="AP2124" s="4"/>
      <c r="AQ2124" s="4"/>
      <c r="AR2124" s="4"/>
      <c r="AS2124" s="4"/>
      <c r="AT2124" s="4"/>
      <c r="AU2124" s="4"/>
    </row>
    <row r="2125" spans="27:47" ht="12.95" customHeight="1">
      <c r="AA2125" s="4"/>
      <c r="AB2125" s="4"/>
      <c r="AC2125" s="4"/>
      <c r="AD2125" s="4"/>
      <c r="AE2125" s="4"/>
      <c r="AF2125" s="194"/>
      <c r="AG2125" s="159"/>
      <c r="AN2125" s="4"/>
      <c r="AO2125" s="4"/>
      <c r="AP2125" s="4"/>
      <c r="AQ2125" s="4"/>
      <c r="AR2125" s="4"/>
      <c r="AS2125" s="4"/>
      <c r="AT2125" s="4"/>
      <c r="AU2125" s="4"/>
    </row>
    <row r="2126" spans="27:47" ht="12.95" customHeight="1">
      <c r="AA2126" s="4"/>
      <c r="AB2126" s="4"/>
      <c r="AC2126" s="4"/>
      <c r="AD2126" s="4"/>
      <c r="AE2126" s="4"/>
      <c r="AF2126" s="194"/>
      <c r="AG2126" s="159"/>
      <c r="AN2126" s="4"/>
      <c r="AO2126" s="4"/>
      <c r="AP2126" s="4"/>
      <c r="AQ2126" s="4"/>
      <c r="AR2126" s="4"/>
      <c r="AS2126" s="4"/>
      <c r="AT2126" s="4"/>
      <c r="AU2126" s="4"/>
    </row>
    <row r="2127" spans="27:47" ht="12.95" customHeight="1">
      <c r="AA2127" s="4"/>
      <c r="AB2127" s="4"/>
      <c r="AC2127" s="4"/>
      <c r="AD2127" s="4"/>
      <c r="AE2127" s="4"/>
      <c r="AF2127" s="194"/>
      <c r="AG2127" s="159"/>
      <c r="AN2127" s="4"/>
      <c r="AO2127" s="4"/>
      <c r="AP2127" s="4"/>
      <c r="AQ2127" s="4"/>
      <c r="AR2127" s="4"/>
      <c r="AS2127" s="4"/>
      <c r="AT2127" s="4"/>
      <c r="AU2127" s="4"/>
    </row>
    <row r="2128" spans="27:47" ht="12.95" customHeight="1">
      <c r="AA2128" s="4"/>
      <c r="AB2128" s="4"/>
      <c r="AC2128" s="4"/>
      <c r="AD2128" s="4"/>
      <c r="AE2128" s="4"/>
      <c r="AF2128" s="194"/>
      <c r="AG2128" s="159"/>
      <c r="AN2128" s="4"/>
      <c r="AO2128" s="4"/>
      <c r="AP2128" s="4"/>
      <c r="AQ2128" s="4"/>
      <c r="AR2128" s="4"/>
      <c r="AS2128" s="4"/>
      <c r="AT2128" s="4"/>
      <c r="AU2128" s="4"/>
    </row>
    <row r="2129" spans="27:47" ht="12.95" customHeight="1">
      <c r="AA2129" s="4"/>
      <c r="AB2129" s="4"/>
      <c r="AC2129" s="4"/>
      <c r="AD2129" s="4"/>
      <c r="AE2129" s="4"/>
      <c r="AF2129" s="194"/>
      <c r="AG2129" s="159"/>
      <c r="AN2129" s="4"/>
      <c r="AO2129" s="4"/>
      <c r="AP2129" s="4"/>
      <c r="AQ2129" s="4"/>
      <c r="AR2129" s="4"/>
      <c r="AS2129" s="4"/>
      <c r="AT2129" s="4"/>
      <c r="AU2129" s="4"/>
    </row>
    <row r="2130" spans="27:47" ht="12.95" customHeight="1">
      <c r="AA2130" s="4"/>
      <c r="AB2130" s="4"/>
      <c r="AC2130" s="4"/>
      <c r="AD2130" s="4"/>
      <c r="AE2130" s="4"/>
      <c r="AF2130" s="194"/>
      <c r="AG2130" s="159"/>
      <c r="AN2130" s="4"/>
      <c r="AO2130" s="4"/>
      <c r="AP2130" s="4"/>
      <c r="AQ2130" s="4"/>
      <c r="AR2130" s="4"/>
      <c r="AS2130" s="4"/>
      <c r="AT2130" s="4"/>
      <c r="AU2130" s="4"/>
    </row>
    <row r="2131" spans="27:47" ht="12.95" customHeight="1">
      <c r="AA2131" s="4"/>
      <c r="AB2131" s="4"/>
      <c r="AC2131" s="4"/>
      <c r="AD2131" s="4"/>
      <c r="AE2131" s="4"/>
      <c r="AF2131" s="194"/>
      <c r="AG2131" s="159"/>
      <c r="AN2131" s="4"/>
      <c r="AO2131" s="4"/>
      <c r="AP2131" s="4"/>
      <c r="AQ2131" s="4"/>
      <c r="AR2131" s="4"/>
      <c r="AS2131" s="4"/>
      <c r="AT2131" s="4"/>
      <c r="AU2131" s="4"/>
    </row>
    <row r="2132" spans="27:47" ht="12.95" customHeight="1">
      <c r="AA2132" s="4"/>
      <c r="AB2132" s="4"/>
      <c r="AC2132" s="4"/>
      <c r="AD2132" s="4"/>
      <c r="AE2132" s="4"/>
      <c r="AF2132" s="194"/>
      <c r="AG2132" s="159"/>
      <c r="AN2132" s="4"/>
      <c r="AO2132" s="4"/>
      <c r="AP2132" s="4"/>
      <c r="AQ2132" s="4"/>
      <c r="AR2132" s="4"/>
      <c r="AS2132" s="4"/>
      <c r="AT2132" s="4"/>
      <c r="AU2132" s="4"/>
    </row>
    <row r="2133" spans="27:47" ht="12.95" customHeight="1">
      <c r="AA2133" s="4"/>
      <c r="AB2133" s="4"/>
      <c r="AC2133" s="4"/>
      <c r="AD2133" s="4"/>
      <c r="AE2133" s="4"/>
      <c r="AF2133" s="194"/>
      <c r="AG2133" s="159"/>
      <c r="AN2133" s="4"/>
      <c r="AO2133" s="4"/>
      <c r="AP2133" s="4"/>
      <c r="AQ2133" s="4"/>
      <c r="AR2133" s="4"/>
      <c r="AS2133" s="4"/>
      <c r="AT2133" s="4"/>
      <c r="AU2133" s="4"/>
    </row>
    <row r="2134" spans="27:47" ht="12.95" customHeight="1">
      <c r="AA2134" s="4"/>
      <c r="AB2134" s="4"/>
      <c r="AC2134" s="4"/>
      <c r="AD2134" s="4"/>
      <c r="AE2134" s="4"/>
      <c r="AF2134" s="194"/>
      <c r="AG2134" s="159"/>
      <c r="AN2134" s="4"/>
      <c r="AO2134" s="4"/>
      <c r="AP2134" s="4"/>
      <c r="AQ2134" s="4"/>
      <c r="AR2134" s="4"/>
      <c r="AS2134" s="4"/>
      <c r="AT2134" s="4"/>
      <c r="AU2134" s="4"/>
    </row>
    <row r="2135" spans="27:47" ht="12.95" customHeight="1">
      <c r="AA2135" s="4"/>
      <c r="AB2135" s="4"/>
      <c r="AC2135" s="4"/>
      <c r="AD2135" s="4"/>
      <c r="AE2135" s="4"/>
      <c r="AF2135" s="194"/>
      <c r="AG2135" s="159"/>
      <c r="AN2135" s="4"/>
      <c r="AO2135" s="4"/>
      <c r="AP2135" s="4"/>
      <c r="AQ2135" s="4"/>
      <c r="AR2135" s="4"/>
      <c r="AS2135" s="4"/>
      <c r="AT2135" s="4"/>
      <c r="AU2135" s="4"/>
    </row>
    <row r="2136" spans="27:47" ht="12.95" customHeight="1">
      <c r="AA2136" s="4"/>
      <c r="AB2136" s="4"/>
      <c r="AC2136" s="4"/>
      <c r="AD2136" s="4"/>
      <c r="AE2136" s="4"/>
      <c r="AF2136" s="194"/>
      <c r="AG2136" s="159"/>
      <c r="AN2136" s="4"/>
      <c r="AO2136" s="4"/>
      <c r="AP2136" s="4"/>
      <c r="AQ2136" s="4"/>
      <c r="AR2136" s="4"/>
      <c r="AS2136" s="4"/>
      <c r="AT2136" s="4"/>
      <c r="AU2136" s="4"/>
    </row>
    <row r="2137" spans="27:47" ht="12.95" customHeight="1">
      <c r="AA2137" s="4"/>
      <c r="AB2137" s="4"/>
      <c r="AC2137" s="4"/>
      <c r="AD2137" s="4"/>
      <c r="AE2137" s="4"/>
      <c r="AF2137" s="194"/>
      <c r="AG2137" s="159"/>
      <c r="AN2137" s="4"/>
      <c r="AO2137" s="4"/>
      <c r="AP2137" s="4"/>
      <c r="AQ2137" s="4"/>
      <c r="AR2137" s="4"/>
      <c r="AS2137" s="4"/>
      <c r="AT2137" s="4"/>
      <c r="AU2137" s="4"/>
    </row>
    <row r="2138" spans="27:47" ht="12.95" customHeight="1">
      <c r="AA2138" s="4"/>
      <c r="AB2138" s="4"/>
      <c r="AC2138" s="4"/>
      <c r="AD2138" s="4"/>
      <c r="AE2138" s="4"/>
      <c r="AF2138" s="194"/>
      <c r="AG2138" s="159"/>
      <c r="AN2138" s="4"/>
      <c r="AO2138" s="4"/>
      <c r="AP2138" s="4"/>
      <c r="AQ2138" s="4"/>
      <c r="AR2138" s="4"/>
      <c r="AS2138" s="4"/>
      <c r="AT2138" s="4"/>
      <c r="AU2138" s="4"/>
    </row>
    <row r="2139" spans="27:47" ht="12.95" customHeight="1">
      <c r="AA2139" s="4"/>
      <c r="AB2139" s="4"/>
      <c r="AC2139" s="4"/>
      <c r="AD2139" s="4"/>
      <c r="AE2139" s="4"/>
      <c r="AF2139" s="194"/>
      <c r="AG2139" s="159"/>
      <c r="AN2139" s="4"/>
      <c r="AO2139" s="4"/>
      <c r="AP2139" s="4"/>
      <c r="AQ2139" s="4"/>
      <c r="AR2139" s="4"/>
      <c r="AS2139" s="4"/>
      <c r="AT2139" s="4"/>
      <c r="AU2139" s="4"/>
    </row>
    <row r="2140" spans="27:47" ht="12.95" customHeight="1">
      <c r="AA2140" s="4"/>
      <c r="AB2140" s="4"/>
      <c r="AC2140" s="4"/>
      <c r="AD2140" s="4"/>
      <c r="AE2140" s="4"/>
      <c r="AF2140" s="194"/>
      <c r="AG2140" s="159"/>
      <c r="AN2140" s="4"/>
      <c r="AO2140" s="4"/>
      <c r="AP2140" s="4"/>
      <c r="AQ2140" s="4"/>
      <c r="AR2140" s="4"/>
      <c r="AS2140" s="4"/>
      <c r="AT2140" s="4"/>
      <c r="AU2140" s="4"/>
    </row>
    <row r="2141" spans="27:47" ht="12.95" customHeight="1">
      <c r="AA2141" s="4"/>
      <c r="AB2141" s="4"/>
      <c r="AC2141" s="4"/>
      <c r="AD2141" s="4"/>
      <c r="AE2141" s="4"/>
      <c r="AF2141" s="194"/>
      <c r="AG2141" s="159"/>
      <c r="AN2141" s="4"/>
      <c r="AO2141" s="4"/>
      <c r="AP2141" s="4"/>
      <c r="AQ2141" s="4"/>
      <c r="AR2141" s="4"/>
      <c r="AS2141" s="4"/>
      <c r="AT2141" s="4"/>
      <c r="AU2141" s="4"/>
    </row>
    <row r="2142" spans="27:47" ht="12.95" customHeight="1">
      <c r="AA2142" s="4"/>
      <c r="AB2142" s="4"/>
      <c r="AC2142" s="4"/>
      <c r="AD2142" s="4"/>
      <c r="AE2142" s="4"/>
      <c r="AF2142" s="194"/>
      <c r="AG2142" s="159"/>
      <c r="AN2142" s="4"/>
      <c r="AO2142" s="4"/>
      <c r="AP2142" s="4"/>
      <c r="AQ2142" s="4"/>
      <c r="AR2142" s="4"/>
      <c r="AS2142" s="4"/>
      <c r="AT2142" s="4"/>
      <c r="AU2142" s="4"/>
    </row>
    <row r="2143" spans="27:47" ht="12.95" customHeight="1">
      <c r="AA2143" s="4"/>
      <c r="AB2143" s="4"/>
      <c r="AC2143" s="4"/>
      <c r="AD2143" s="4"/>
      <c r="AE2143" s="4"/>
      <c r="AF2143" s="194"/>
      <c r="AG2143" s="159"/>
      <c r="AN2143" s="4"/>
      <c r="AO2143" s="4"/>
      <c r="AP2143" s="4"/>
      <c r="AQ2143" s="4"/>
      <c r="AR2143" s="4"/>
      <c r="AS2143" s="4"/>
      <c r="AT2143" s="4"/>
      <c r="AU2143" s="4"/>
    </row>
    <row r="2144" spans="27:47" ht="12.95" customHeight="1">
      <c r="AA2144" s="4"/>
      <c r="AB2144" s="4"/>
      <c r="AC2144" s="4"/>
      <c r="AD2144" s="4"/>
      <c r="AE2144" s="4"/>
      <c r="AF2144" s="194"/>
      <c r="AG2144" s="159"/>
      <c r="AN2144" s="4"/>
      <c r="AO2144" s="4"/>
      <c r="AP2144" s="4"/>
      <c r="AQ2144" s="4"/>
      <c r="AR2144" s="4"/>
      <c r="AS2144" s="4"/>
      <c r="AT2144" s="4"/>
      <c r="AU2144" s="4"/>
    </row>
    <row r="2145" spans="27:47" ht="12.95" customHeight="1">
      <c r="AA2145" s="4"/>
      <c r="AB2145" s="4"/>
      <c r="AC2145" s="4"/>
      <c r="AD2145" s="4"/>
      <c r="AE2145" s="4"/>
      <c r="AF2145" s="194"/>
      <c r="AG2145" s="159"/>
      <c r="AN2145" s="4"/>
      <c r="AO2145" s="4"/>
      <c r="AP2145" s="4"/>
      <c r="AQ2145" s="4"/>
      <c r="AR2145" s="4"/>
      <c r="AS2145" s="4"/>
      <c r="AT2145" s="4"/>
      <c r="AU2145" s="4"/>
    </row>
    <row r="2146" spans="27:47" ht="12.95" customHeight="1">
      <c r="AA2146" s="4"/>
      <c r="AB2146" s="4"/>
      <c r="AC2146" s="4"/>
      <c r="AD2146" s="4"/>
      <c r="AE2146" s="4"/>
      <c r="AF2146" s="194"/>
      <c r="AG2146" s="159"/>
      <c r="AN2146" s="4"/>
      <c r="AO2146" s="4"/>
      <c r="AP2146" s="4"/>
      <c r="AQ2146" s="4"/>
      <c r="AR2146" s="4"/>
      <c r="AS2146" s="4"/>
      <c r="AT2146" s="4"/>
      <c r="AU2146" s="4"/>
    </row>
    <row r="2147" spans="27:47" ht="12.95" customHeight="1">
      <c r="AA2147" s="4"/>
      <c r="AB2147" s="4"/>
      <c r="AC2147" s="4"/>
      <c r="AD2147" s="4"/>
      <c r="AE2147" s="4"/>
      <c r="AF2147" s="194"/>
      <c r="AG2147" s="159"/>
      <c r="AN2147" s="4"/>
      <c r="AO2147" s="4"/>
      <c r="AP2147" s="4"/>
      <c r="AQ2147" s="4"/>
      <c r="AR2147" s="4"/>
      <c r="AS2147" s="4"/>
      <c r="AT2147" s="4"/>
      <c r="AU2147" s="4"/>
    </row>
    <row r="2148" spans="27:47" ht="12.95" customHeight="1">
      <c r="AA2148" s="4"/>
      <c r="AB2148" s="4"/>
      <c r="AC2148" s="4"/>
      <c r="AD2148" s="4"/>
      <c r="AE2148" s="4"/>
      <c r="AF2148" s="194"/>
      <c r="AG2148" s="159"/>
      <c r="AN2148" s="4"/>
      <c r="AO2148" s="4"/>
      <c r="AP2148" s="4"/>
      <c r="AQ2148" s="4"/>
      <c r="AR2148" s="4"/>
      <c r="AS2148" s="4"/>
      <c r="AT2148" s="4"/>
      <c r="AU2148" s="4"/>
    </row>
    <row r="2149" spans="27:47" ht="12.95" customHeight="1">
      <c r="AA2149" s="4"/>
      <c r="AB2149" s="4"/>
      <c r="AC2149" s="4"/>
      <c r="AD2149" s="4"/>
      <c r="AE2149" s="4"/>
      <c r="AF2149" s="194"/>
      <c r="AG2149" s="159"/>
      <c r="AN2149" s="4"/>
      <c r="AO2149" s="4"/>
      <c r="AP2149" s="4"/>
      <c r="AQ2149" s="4"/>
      <c r="AR2149" s="4"/>
      <c r="AS2149" s="4"/>
      <c r="AT2149" s="4"/>
      <c r="AU2149" s="4"/>
    </row>
    <row r="2150" spans="27:47" ht="12.95" customHeight="1">
      <c r="AA2150" s="4"/>
      <c r="AB2150" s="4"/>
      <c r="AC2150" s="4"/>
      <c r="AD2150" s="4"/>
      <c r="AE2150" s="4"/>
      <c r="AF2150" s="194"/>
      <c r="AG2150" s="159"/>
      <c r="AN2150" s="4"/>
      <c r="AO2150" s="4"/>
      <c r="AP2150" s="4"/>
      <c r="AQ2150" s="4"/>
      <c r="AR2150" s="4"/>
      <c r="AS2150" s="4"/>
      <c r="AT2150" s="4"/>
      <c r="AU2150" s="4"/>
    </row>
    <row r="2151" spans="27:47" ht="12.95" customHeight="1">
      <c r="AA2151" s="4"/>
      <c r="AB2151" s="4"/>
      <c r="AC2151" s="4"/>
      <c r="AD2151" s="4"/>
      <c r="AE2151" s="4"/>
      <c r="AF2151" s="194"/>
      <c r="AG2151" s="159"/>
      <c r="AN2151" s="4"/>
      <c r="AO2151" s="4"/>
      <c r="AP2151" s="4"/>
      <c r="AQ2151" s="4"/>
      <c r="AR2151" s="4"/>
      <c r="AS2151" s="4"/>
      <c r="AT2151" s="4"/>
      <c r="AU2151" s="4"/>
    </row>
    <row r="2152" spans="27:47" ht="12.95" customHeight="1">
      <c r="AA2152" s="4"/>
      <c r="AB2152" s="4"/>
      <c r="AC2152" s="4"/>
      <c r="AD2152" s="4"/>
      <c r="AE2152" s="4"/>
      <c r="AF2152" s="194"/>
      <c r="AG2152" s="159"/>
      <c r="AN2152" s="4"/>
      <c r="AO2152" s="4"/>
      <c r="AP2152" s="4"/>
      <c r="AQ2152" s="4"/>
      <c r="AR2152" s="4"/>
      <c r="AS2152" s="4"/>
      <c r="AT2152" s="4"/>
      <c r="AU2152" s="4"/>
    </row>
    <row r="2153" spans="27:47" ht="12.95" customHeight="1">
      <c r="AA2153" s="4"/>
      <c r="AB2153" s="4"/>
      <c r="AC2153" s="4"/>
      <c r="AD2153" s="4"/>
      <c r="AE2153" s="4"/>
      <c r="AF2153" s="194"/>
      <c r="AG2153" s="159"/>
      <c r="AN2153" s="4"/>
      <c r="AO2153" s="4"/>
      <c r="AP2153" s="4"/>
      <c r="AQ2153" s="4"/>
      <c r="AR2153" s="4"/>
      <c r="AS2153" s="4"/>
      <c r="AT2153" s="4"/>
      <c r="AU2153" s="4"/>
    </row>
    <row r="2154" spans="27:47" ht="12.95" customHeight="1">
      <c r="AA2154" s="4"/>
      <c r="AB2154" s="4"/>
      <c r="AC2154" s="4"/>
      <c r="AD2154" s="4"/>
      <c r="AE2154" s="4"/>
      <c r="AF2154" s="194"/>
      <c r="AG2154" s="159"/>
      <c r="AN2154" s="4"/>
      <c r="AO2154" s="4"/>
      <c r="AP2154" s="4"/>
      <c r="AQ2154" s="4"/>
      <c r="AR2154" s="4"/>
      <c r="AS2154" s="4"/>
      <c r="AT2154" s="4"/>
      <c r="AU2154" s="4"/>
    </row>
    <row r="2155" spans="27:47" ht="12.95" customHeight="1">
      <c r="AA2155" s="4"/>
      <c r="AB2155" s="4"/>
      <c r="AC2155" s="4"/>
      <c r="AD2155" s="4"/>
      <c r="AE2155" s="4"/>
      <c r="AF2155" s="194"/>
      <c r="AG2155" s="159"/>
      <c r="AN2155" s="4"/>
      <c r="AO2155" s="4"/>
      <c r="AP2155" s="4"/>
      <c r="AQ2155" s="4"/>
      <c r="AR2155" s="4"/>
      <c r="AS2155" s="4"/>
      <c r="AT2155" s="4"/>
      <c r="AU2155" s="4"/>
    </row>
    <row r="2156" spans="27:47" ht="12.95" customHeight="1">
      <c r="AA2156" s="4"/>
      <c r="AB2156" s="4"/>
      <c r="AC2156" s="4"/>
      <c r="AD2156" s="4"/>
      <c r="AE2156" s="4"/>
      <c r="AF2156" s="194"/>
      <c r="AG2156" s="159"/>
      <c r="AN2156" s="4"/>
      <c r="AO2156" s="4"/>
      <c r="AP2156" s="4"/>
      <c r="AQ2156" s="4"/>
      <c r="AR2156" s="4"/>
      <c r="AS2156" s="4"/>
      <c r="AT2156" s="4"/>
      <c r="AU2156" s="4"/>
    </row>
    <row r="2157" spans="27:47" ht="12.95" customHeight="1">
      <c r="AA2157" s="4"/>
      <c r="AB2157" s="4"/>
      <c r="AC2157" s="4"/>
      <c r="AD2157" s="4"/>
      <c r="AE2157" s="4"/>
      <c r="AF2157" s="194"/>
      <c r="AG2157" s="159"/>
      <c r="AN2157" s="4"/>
      <c r="AO2157" s="4"/>
      <c r="AP2157" s="4"/>
      <c r="AQ2157" s="4"/>
      <c r="AR2157" s="4"/>
      <c r="AS2157" s="4"/>
      <c r="AT2157" s="4"/>
      <c r="AU2157" s="4"/>
    </row>
    <row r="2158" spans="27:47" ht="12.95" customHeight="1">
      <c r="AA2158" s="4"/>
      <c r="AB2158" s="4"/>
      <c r="AC2158" s="4"/>
      <c r="AD2158" s="4"/>
      <c r="AE2158" s="4"/>
      <c r="AF2158" s="194"/>
      <c r="AG2158" s="159"/>
      <c r="AN2158" s="4"/>
      <c r="AO2158" s="4"/>
      <c r="AP2158" s="4"/>
      <c r="AQ2158" s="4"/>
      <c r="AR2158" s="4"/>
      <c r="AS2158" s="4"/>
      <c r="AT2158" s="4"/>
      <c r="AU2158" s="4"/>
    </row>
    <row r="2159" spans="27:47" ht="12.95" customHeight="1">
      <c r="AA2159" s="4"/>
      <c r="AB2159" s="4"/>
      <c r="AC2159" s="4"/>
      <c r="AD2159" s="4"/>
      <c r="AE2159" s="4"/>
      <c r="AF2159" s="194"/>
      <c r="AG2159" s="159"/>
      <c r="AN2159" s="4"/>
      <c r="AO2159" s="4"/>
      <c r="AP2159" s="4"/>
      <c r="AQ2159" s="4"/>
      <c r="AR2159" s="4"/>
      <c r="AS2159" s="4"/>
      <c r="AT2159" s="4"/>
      <c r="AU2159" s="4"/>
    </row>
    <row r="2160" spans="27:47" ht="12.95" customHeight="1">
      <c r="AA2160" s="4"/>
      <c r="AB2160" s="4"/>
      <c r="AC2160" s="4"/>
      <c r="AD2160" s="4"/>
      <c r="AE2160" s="4"/>
      <c r="AF2160" s="194"/>
      <c r="AG2160" s="159"/>
      <c r="AN2160" s="4"/>
      <c r="AO2160" s="4"/>
      <c r="AP2160" s="4"/>
      <c r="AQ2160" s="4"/>
      <c r="AR2160" s="4"/>
      <c r="AS2160" s="4"/>
      <c r="AT2160" s="4"/>
      <c r="AU2160" s="4"/>
    </row>
    <row r="2161" spans="27:47" ht="12.95" customHeight="1">
      <c r="AA2161" s="4"/>
      <c r="AB2161" s="4"/>
      <c r="AC2161" s="4"/>
      <c r="AD2161" s="4"/>
      <c r="AE2161" s="4"/>
      <c r="AF2161" s="194"/>
      <c r="AG2161" s="159"/>
      <c r="AN2161" s="4"/>
      <c r="AO2161" s="4"/>
      <c r="AP2161" s="4"/>
      <c r="AQ2161" s="4"/>
      <c r="AR2161" s="4"/>
      <c r="AS2161" s="4"/>
      <c r="AT2161" s="4"/>
      <c r="AU2161" s="4"/>
    </row>
    <row r="2162" spans="27:47" ht="12.95" customHeight="1">
      <c r="AA2162" s="4"/>
      <c r="AB2162" s="4"/>
      <c r="AC2162" s="4"/>
      <c r="AD2162" s="4"/>
      <c r="AE2162" s="4"/>
      <c r="AF2162" s="194"/>
      <c r="AG2162" s="159"/>
      <c r="AN2162" s="4"/>
      <c r="AO2162" s="4"/>
      <c r="AP2162" s="4"/>
      <c r="AQ2162" s="4"/>
      <c r="AR2162" s="4"/>
      <c r="AS2162" s="4"/>
      <c r="AT2162" s="4"/>
      <c r="AU2162" s="4"/>
    </row>
    <row r="2163" spans="27:47" ht="12.95" customHeight="1">
      <c r="AA2163" s="4"/>
      <c r="AB2163" s="4"/>
      <c r="AC2163" s="4"/>
      <c r="AD2163" s="4"/>
      <c r="AE2163" s="4"/>
      <c r="AF2163" s="194"/>
      <c r="AG2163" s="159"/>
      <c r="AN2163" s="4"/>
      <c r="AO2163" s="4"/>
      <c r="AP2163" s="4"/>
      <c r="AQ2163" s="4"/>
      <c r="AR2163" s="4"/>
      <c r="AS2163" s="4"/>
      <c r="AT2163" s="4"/>
      <c r="AU2163" s="4"/>
    </row>
    <row r="2164" spans="27:47" ht="12.95" customHeight="1">
      <c r="AA2164" s="4"/>
      <c r="AB2164" s="4"/>
      <c r="AC2164" s="4"/>
      <c r="AD2164" s="4"/>
      <c r="AE2164" s="4"/>
      <c r="AF2164" s="194"/>
      <c r="AG2164" s="159"/>
      <c r="AN2164" s="4"/>
      <c r="AO2164" s="4"/>
      <c r="AP2164" s="4"/>
      <c r="AQ2164" s="4"/>
      <c r="AR2164" s="4"/>
      <c r="AS2164" s="4"/>
      <c r="AT2164" s="4"/>
      <c r="AU2164" s="4"/>
    </row>
    <row r="2165" spans="27:47" ht="12.95" customHeight="1">
      <c r="AA2165" s="4"/>
      <c r="AB2165" s="4"/>
      <c r="AC2165" s="4"/>
      <c r="AD2165" s="4"/>
      <c r="AE2165" s="4"/>
      <c r="AF2165" s="194"/>
      <c r="AG2165" s="159"/>
      <c r="AN2165" s="4"/>
      <c r="AO2165" s="4"/>
      <c r="AP2165" s="4"/>
      <c r="AQ2165" s="4"/>
      <c r="AR2165" s="4"/>
      <c r="AS2165" s="4"/>
      <c r="AT2165" s="4"/>
      <c r="AU2165" s="4"/>
    </row>
    <row r="2166" spans="27:47" ht="12.95" customHeight="1">
      <c r="AA2166" s="4"/>
      <c r="AB2166" s="4"/>
      <c r="AC2166" s="4"/>
      <c r="AD2166" s="4"/>
      <c r="AE2166" s="4"/>
      <c r="AF2166" s="194"/>
      <c r="AG2166" s="159"/>
      <c r="AN2166" s="4"/>
      <c r="AO2166" s="4"/>
      <c r="AP2166" s="4"/>
      <c r="AQ2166" s="4"/>
      <c r="AR2166" s="4"/>
      <c r="AS2166" s="4"/>
      <c r="AT2166" s="4"/>
      <c r="AU2166" s="4"/>
    </row>
    <row r="2167" spans="27:47" ht="12.95" customHeight="1">
      <c r="AA2167" s="4"/>
      <c r="AB2167" s="4"/>
      <c r="AC2167" s="4"/>
      <c r="AD2167" s="4"/>
      <c r="AE2167" s="4"/>
      <c r="AF2167" s="194"/>
      <c r="AG2167" s="159"/>
      <c r="AN2167" s="4"/>
      <c r="AO2167" s="4"/>
      <c r="AP2167" s="4"/>
      <c r="AQ2167" s="4"/>
      <c r="AR2167" s="4"/>
      <c r="AS2167" s="4"/>
      <c r="AT2167" s="4"/>
      <c r="AU2167" s="4"/>
    </row>
    <row r="2168" spans="27:47" ht="12.95" customHeight="1">
      <c r="AA2168" s="4"/>
      <c r="AB2168" s="4"/>
      <c r="AC2168" s="4"/>
      <c r="AD2168" s="4"/>
      <c r="AE2168" s="4"/>
      <c r="AF2168" s="194"/>
      <c r="AG2168" s="159"/>
      <c r="AN2168" s="4"/>
      <c r="AO2168" s="4"/>
      <c r="AP2168" s="4"/>
      <c r="AQ2168" s="4"/>
      <c r="AR2168" s="4"/>
      <c r="AS2168" s="4"/>
      <c r="AT2168" s="4"/>
      <c r="AU2168" s="4"/>
    </row>
    <row r="2169" spans="27:47" ht="12.95" customHeight="1">
      <c r="AA2169" s="4"/>
      <c r="AB2169" s="4"/>
      <c r="AC2169" s="4"/>
      <c r="AD2169" s="4"/>
      <c r="AE2169" s="4"/>
      <c r="AF2169" s="194"/>
      <c r="AG2169" s="159"/>
      <c r="AN2169" s="4"/>
      <c r="AO2169" s="4"/>
      <c r="AP2169" s="4"/>
      <c r="AQ2169" s="4"/>
      <c r="AR2169" s="4"/>
      <c r="AS2169" s="4"/>
      <c r="AT2169" s="4"/>
      <c r="AU2169" s="4"/>
    </row>
    <row r="2170" spans="27:47" ht="12.95" customHeight="1">
      <c r="AA2170" s="4"/>
      <c r="AB2170" s="4"/>
      <c r="AC2170" s="4"/>
      <c r="AD2170" s="4"/>
      <c r="AE2170" s="4"/>
      <c r="AF2170" s="194"/>
      <c r="AG2170" s="159"/>
      <c r="AN2170" s="4"/>
      <c r="AO2170" s="4"/>
      <c r="AP2170" s="4"/>
      <c r="AQ2170" s="4"/>
      <c r="AR2170" s="4"/>
      <c r="AS2170" s="4"/>
      <c r="AT2170" s="4"/>
      <c r="AU2170" s="4"/>
    </row>
    <row r="2171" spans="27:47" ht="12.95" customHeight="1">
      <c r="AA2171" s="4"/>
      <c r="AB2171" s="4"/>
      <c r="AC2171" s="4"/>
      <c r="AD2171" s="4"/>
      <c r="AE2171" s="4"/>
      <c r="AF2171" s="194"/>
      <c r="AG2171" s="159"/>
      <c r="AN2171" s="4"/>
      <c r="AO2171" s="4"/>
      <c r="AP2171" s="4"/>
      <c r="AQ2171" s="4"/>
      <c r="AR2171" s="4"/>
      <c r="AS2171" s="4"/>
      <c r="AT2171" s="4"/>
      <c r="AU2171" s="4"/>
    </row>
    <row r="2172" spans="27:47" ht="12.95" customHeight="1">
      <c r="AA2172" s="4"/>
      <c r="AB2172" s="4"/>
      <c r="AC2172" s="4"/>
      <c r="AD2172" s="4"/>
      <c r="AE2172" s="4"/>
      <c r="AF2172" s="194"/>
      <c r="AG2172" s="159"/>
      <c r="AN2172" s="4"/>
      <c r="AO2172" s="4"/>
      <c r="AP2172" s="4"/>
      <c r="AQ2172" s="4"/>
      <c r="AR2172" s="4"/>
      <c r="AS2172" s="4"/>
      <c r="AT2172" s="4"/>
      <c r="AU2172" s="4"/>
    </row>
    <row r="2173" spans="27:47" ht="12.95" customHeight="1">
      <c r="AA2173" s="4"/>
      <c r="AB2173" s="4"/>
      <c r="AC2173" s="4"/>
      <c r="AD2173" s="4"/>
      <c r="AE2173" s="4"/>
      <c r="AF2173" s="194"/>
      <c r="AG2173" s="159"/>
      <c r="AN2173" s="4"/>
      <c r="AO2173" s="4"/>
      <c r="AP2173" s="4"/>
      <c r="AQ2173" s="4"/>
      <c r="AR2173" s="4"/>
      <c r="AS2173" s="4"/>
      <c r="AT2173" s="4"/>
      <c r="AU2173" s="4"/>
    </row>
    <row r="2174" spans="27:47" ht="12.95" customHeight="1">
      <c r="AA2174" s="4"/>
      <c r="AB2174" s="4"/>
      <c r="AC2174" s="4"/>
      <c r="AD2174" s="4"/>
      <c r="AE2174" s="4"/>
      <c r="AF2174" s="194"/>
      <c r="AG2174" s="159"/>
      <c r="AN2174" s="4"/>
      <c r="AO2174" s="4"/>
      <c r="AP2174" s="4"/>
      <c r="AQ2174" s="4"/>
      <c r="AR2174" s="4"/>
      <c r="AS2174" s="4"/>
      <c r="AT2174" s="4"/>
      <c r="AU2174" s="4"/>
    </row>
    <row r="2175" spans="27:47" ht="12.95" customHeight="1">
      <c r="AA2175" s="4"/>
      <c r="AB2175" s="4"/>
      <c r="AC2175" s="4"/>
      <c r="AD2175" s="4"/>
      <c r="AE2175" s="4"/>
      <c r="AF2175" s="194"/>
      <c r="AG2175" s="159"/>
      <c r="AN2175" s="4"/>
      <c r="AO2175" s="4"/>
      <c r="AP2175" s="4"/>
      <c r="AQ2175" s="4"/>
      <c r="AR2175" s="4"/>
      <c r="AS2175" s="4"/>
      <c r="AT2175" s="4"/>
      <c r="AU2175" s="4"/>
    </row>
    <row r="2176" spans="27:47" ht="12.95" customHeight="1">
      <c r="AA2176" s="4"/>
      <c r="AB2176" s="4"/>
      <c r="AC2176" s="4"/>
      <c r="AD2176" s="4"/>
      <c r="AE2176" s="4"/>
      <c r="AF2176" s="194"/>
      <c r="AG2176" s="159"/>
      <c r="AN2176" s="4"/>
      <c r="AO2176" s="4"/>
      <c r="AP2176" s="4"/>
      <c r="AQ2176" s="4"/>
      <c r="AR2176" s="4"/>
      <c r="AS2176" s="4"/>
      <c r="AT2176" s="4"/>
      <c r="AU2176" s="4"/>
    </row>
    <row r="2177" spans="27:47" ht="12.95" customHeight="1">
      <c r="AA2177" s="4"/>
      <c r="AB2177" s="4"/>
      <c r="AC2177" s="4"/>
      <c r="AD2177" s="4"/>
      <c r="AE2177" s="4"/>
      <c r="AF2177" s="194"/>
      <c r="AG2177" s="159"/>
      <c r="AN2177" s="4"/>
      <c r="AO2177" s="4"/>
      <c r="AP2177" s="4"/>
      <c r="AQ2177" s="4"/>
      <c r="AR2177" s="4"/>
      <c r="AS2177" s="4"/>
      <c r="AT2177" s="4"/>
      <c r="AU2177" s="4"/>
    </row>
    <row r="2178" spans="27:47" ht="12.95" customHeight="1">
      <c r="AA2178" s="4"/>
      <c r="AB2178" s="4"/>
      <c r="AC2178" s="4"/>
      <c r="AD2178" s="4"/>
      <c r="AE2178" s="4"/>
      <c r="AF2178" s="194"/>
      <c r="AG2178" s="159"/>
      <c r="AN2178" s="4"/>
      <c r="AO2178" s="4"/>
      <c r="AP2178" s="4"/>
      <c r="AQ2178" s="4"/>
      <c r="AR2178" s="4"/>
      <c r="AS2178" s="4"/>
      <c r="AT2178" s="4"/>
      <c r="AU2178" s="4"/>
    </row>
    <row r="2179" spans="27:47" ht="12.95" customHeight="1">
      <c r="AA2179" s="4"/>
      <c r="AB2179" s="4"/>
      <c r="AC2179" s="4"/>
      <c r="AD2179" s="4"/>
      <c r="AE2179" s="4"/>
      <c r="AF2179" s="194"/>
      <c r="AG2179" s="159"/>
      <c r="AN2179" s="4"/>
      <c r="AO2179" s="4"/>
      <c r="AP2179" s="4"/>
      <c r="AQ2179" s="4"/>
      <c r="AR2179" s="4"/>
      <c r="AS2179" s="4"/>
      <c r="AT2179" s="4"/>
      <c r="AU2179" s="4"/>
    </row>
    <row r="2180" spans="27:47" ht="12.95" customHeight="1">
      <c r="AA2180" s="4"/>
      <c r="AB2180" s="4"/>
      <c r="AC2180" s="4"/>
      <c r="AD2180" s="4"/>
      <c r="AE2180" s="4"/>
      <c r="AF2180" s="194"/>
      <c r="AG2180" s="159"/>
      <c r="AN2180" s="4"/>
      <c r="AO2180" s="4"/>
      <c r="AP2180" s="4"/>
      <c r="AQ2180" s="4"/>
      <c r="AR2180" s="4"/>
      <c r="AS2180" s="4"/>
      <c r="AT2180" s="4"/>
      <c r="AU2180" s="4"/>
    </row>
    <row r="2181" spans="27:47" ht="12.95" customHeight="1">
      <c r="AA2181" s="4"/>
      <c r="AB2181" s="4"/>
      <c r="AC2181" s="4"/>
      <c r="AD2181" s="4"/>
      <c r="AE2181" s="4"/>
      <c r="AF2181" s="194"/>
      <c r="AG2181" s="159"/>
      <c r="AN2181" s="4"/>
      <c r="AO2181" s="4"/>
      <c r="AP2181" s="4"/>
      <c r="AQ2181" s="4"/>
      <c r="AR2181" s="4"/>
      <c r="AS2181" s="4"/>
      <c r="AT2181" s="4"/>
      <c r="AU2181" s="4"/>
    </row>
    <row r="2182" spans="27:47" ht="12.95" customHeight="1">
      <c r="AA2182" s="4"/>
      <c r="AB2182" s="4"/>
      <c r="AC2182" s="4"/>
      <c r="AD2182" s="4"/>
      <c r="AE2182" s="4"/>
      <c r="AF2182" s="194"/>
      <c r="AG2182" s="159"/>
      <c r="AN2182" s="4"/>
      <c r="AO2182" s="4"/>
      <c r="AP2182" s="4"/>
      <c r="AQ2182" s="4"/>
      <c r="AR2182" s="4"/>
      <c r="AS2182" s="4"/>
      <c r="AT2182" s="4"/>
      <c r="AU2182" s="4"/>
    </row>
    <row r="2183" spans="27:47" ht="12.95" customHeight="1">
      <c r="AA2183" s="4"/>
      <c r="AB2183" s="4"/>
      <c r="AC2183" s="4"/>
      <c r="AD2183" s="4"/>
      <c r="AE2183" s="4"/>
      <c r="AF2183" s="194"/>
      <c r="AG2183" s="159"/>
      <c r="AN2183" s="4"/>
      <c r="AO2183" s="4"/>
      <c r="AP2183" s="4"/>
      <c r="AQ2183" s="4"/>
      <c r="AR2183" s="4"/>
      <c r="AS2183" s="4"/>
      <c r="AT2183" s="4"/>
      <c r="AU2183" s="4"/>
    </row>
    <row r="2184" spans="27:47" ht="12.95" customHeight="1">
      <c r="AA2184" s="4"/>
      <c r="AB2184" s="4"/>
      <c r="AC2184" s="4"/>
      <c r="AD2184" s="4"/>
      <c r="AE2184" s="4"/>
      <c r="AF2184" s="194"/>
      <c r="AG2184" s="159"/>
      <c r="AN2184" s="4"/>
      <c r="AO2184" s="4"/>
      <c r="AP2184" s="4"/>
      <c r="AQ2184" s="4"/>
      <c r="AR2184" s="4"/>
      <c r="AS2184" s="4"/>
      <c r="AT2184" s="4"/>
      <c r="AU2184" s="4"/>
    </row>
    <row r="2185" spans="27:47" ht="12.95" customHeight="1">
      <c r="AA2185" s="4"/>
      <c r="AB2185" s="4"/>
      <c r="AC2185" s="4"/>
      <c r="AD2185" s="4"/>
      <c r="AE2185" s="4"/>
      <c r="AF2185" s="194"/>
      <c r="AG2185" s="159"/>
      <c r="AN2185" s="4"/>
      <c r="AO2185" s="4"/>
      <c r="AP2185" s="4"/>
      <c r="AQ2185" s="4"/>
      <c r="AR2185" s="4"/>
      <c r="AS2185" s="4"/>
      <c r="AT2185" s="4"/>
      <c r="AU2185" s="4"/>
    </row>
    <row r="2186" spans="27:47" ht="12.95" customHeight="1">
      <c r="AA2186" s="4"/>
      <c r="AB2186" s="4"/>
      <c r="AC2186" s="4"/>
      <c r="AD2186" s="4"/>
      <c r="AE2186" s="4"/>
      <c r="AF2186" s="194"/>
      <c r="AG2186" s="159"/>
      <c r="AN2186" s="4"/>
      <c r="AO2186" s="4"/>
      <c r="AP2186" s="4"/>
      <c r="AQ2186" s="4"/>
      <c r="AR2186" s="4"/>
      <c r="AS2186" s="4"/>
      <c r="AT2186" s="4"/>
      <c r="AU2186" s="4"/>
    </row>
    <row r="2187" spans="27:47" ht="12.95" customHeight="1">
      <c r="AA2187" s="4"/>
      <c r="AB2187" s="4"/>
      <c r="AC2187" s="4"/>
      <c r="AD2187" s="4"/>
      <c r="AE2187" s="4"/>
      <c r="AF2187" s="194"/>
      <c r="AG2187" s="159"/>
      <c r="AN2187" s="4"/>
      <c r="AO2187" s="4"/>
      <c r="AP2187" s="4"/>
      <c r="AQ2187" s="4"/>
      <c r="AR2187" s="4"/>
      <c r="AS2187" s="4"/>
      <c r="AT2187" s="4"/>
      <c r="AU2187" s="4"/>
    </row>
    <row r="2188" spans="27:47" ht="12.95" customHeight="1">
      <c r="AA2188" s="4"/>
      <c r="AB2188" s="4"/>
      <c r="AC2188" s="4"/>
      <c r="AD2188" s="4"/>
      <c r="AE2188" s="4"/>
      <c r="AF2188" s="194"/>
      <c r="AG2188" s="159"/>
      <c r="AN2188" s="4"/>
      <c r="AO2188" s="4"/>
      <c r="AP2188" s="4"/>
      <c r="AQ2188" s="4"/>
      <c r="AR2188" s="4"/>
      <c r="AS2188" s="4"/>
      <c r="AT2188" s="4"/>
      <c r="AU2188" s="4"/>
    </row>
    <row r="2189" spans="27:47" ht="12.95" customHeight="1">
      <c r="AA2189" s="4"/>
      <c r="AB2189" s="4"/>
      <c r="AC2189" s="4"/>
      <c r="AD2189" s="4"/>
      <c r="AE2189" s="4"/>
      <c r="AF2189" s="194"/>
      <c r="AG2189" s="159"/>
      <c r="AN2189" s="4"/>
      <c r="AO2189" s="4"/>
      <c r="AP2189" s="4"/>
      <c r="AQ2189" s="4"/>
      <c r="AR2189" s="4"/>
      <c r="AS2189" s="4"/>
      <c r="AT2189" s="4"/>
      <c r="AU2189" s="4"/>
    </row>
    <row r="2190" spans="27:47" ht="12.95" customHeight="1">
      <c r="AA2190" s="4"/>
      <c r="AB2190" s="4"/>
      <c r="AC2190" s="4"/>
      <c r="AD2190" s="4"/>
      <c r="AE2190" s="4"/>
      <c r="AF2190" s="194"/>
      <c r="AG2190" s="159"/>
      <c r="AN2190" s="4"/>
      <c r="AO2190" s="4"/>
      <c r="AP2190" s="4"/>
      <c r="AQ2190" s="4"/>
      <c r="AR2190" s="4"/>
      <c r="AS2190" s="4"/>
      <c r="AT2190" s="4"/>
      <c r="AU2190" s="4"/>
    </row>
    <row r="2191" spans="27:47" ht="12.95" customHeight="1">
      <c r="AA2191" s="4"/>
      <c r="AB2191" s="4"/>
      <c r="AC2191" s="4"/>
      <c r="AD2191" s="4"/>
      <c r="AE2191" s="4"/>
      <c r="AF2191" s="194"/>
      <c r="AG2191" s="159"/>
      <c r="AN2191" s="4"/>
      <c r="AO2191" s="4"/>
      <c r="AP2191" s="4"/>
      <c r="AQ2191" s="4"/>
      <c r="AR2191" s="4"/>
      <c r="AS2191" s="4"/>
      <c r="AT2191" s="4"/>
      <c r="AU2191" s="4"/>
    </row>
    <row r="2192" spans="27:47" ht="12.95" customHeight="1">
      <c r="AA2192" s="4"/>
      <c r="AB2192" s="4"/>
      <c r="AC2192" s="4"/>
      <c r="AD2192" s="4"/>
      <c r="AE2192" s="4"/>
      <c r="AF2192" s="194"/>
      <c r="AG2192" s="159"/>
      <c r="AN2192" s="4"/>
      <c r="AO2192" s="4"/>
      <c r="AP2192" s="4"/>
      <c r="AQ2192" s="4"/>
      <c r="AR2192" s="4"/>
      <c r="AS2192" s="4"/>
      <c r="AT2192" s="4"/>
      <c r="AU2192" s="4"/>
    </row>
    <row r="2193" spans="27:47" ht="12.95" customHeight="1">
      <c r="AA2193" s="4"/>
      <c r="AB2193" s="4"/>
      <c r="AC2193" s="4"/>
      <c r="AD2193" s="4"/>
      <c r="AE2193" s="4"/>
      <c r="AF2193" s="194"/>
      <c r="AG2193" s="159"/>
      <c r="AN2193" s="4"/>
      <c r="AO2193" s="4"/>
      <c r="AP2193" s="4"/>
      <c r="AQ2193" s="4"/>
      <c r="AR2193" s="4"/>
      <c r="AS2193" s="4"/>
      <c r="AT2193" s="4"/>
      <c r="AU2193" s="4"/>
    </row>
    <row r="2194" spans="27:47" ht="12.95" customHeight="1">
      <c r="AA2194" s="4"/>
      <c r="AB2194" s="4"/>
      <c r="AC2194" s="4"/>
      <c r="AD2194" s="4"/>
      <c r="AE2194" s="4"/>
      <c r="AF2194" s="194"/>
      <c r="AG2194" s="159"/>
      <c r="AN2194" s="4"/>
      <c r="AO2194" s="4"/>
      <c r="AP2194" s="4"/>
      <c r="AQ2194" s="4"/>
      <c r="AR2194" s="4"/>
      <c r="AS2194" s="4"/>
      <c r="AT2194" s="4"/>
      <c r="AU2194" s="4"/>
    </row>
    <row r="2195" spans="27:47" ht="12.95" customHeight="1">
      <c r="AA2195" s="4"/>
      <c r="AB2195" s="4"/>
      <c r="AC2195" s="4"/>
      <c r="AD2195" s="4"/>
      <c r="AE2195" s="4"/>
      <c r="AF2195" s="194"/>
      <c r="AG2195" s="159"/>
      <c r="AN2195" s="4"/>
      <c r="AO2195" s="4"/>
      <c r="AP2195" s="4"/>
      <c r="AQ2195" s="4"/>
      <c r="AR2195" s="4"/>
      <c r="AS2195" s="4"/>
      <c r="AT2195" s="4"/>
      <c r="AU2195" s="4"/>
    </row>
    <row r="2196" spans="27:47" ht="12.95" customHeight="1">
      <c r="AA2196" s="4"/>
      <c r="AB2196" s="4"/>
      <c r="AC2196" s="4"/>
      <c r="AD2196" s="4"/>
      <c r="AE2196" s="4"/>
      <c r="AF2196" s="194"/>
      <c r="AG2196" s="159"/>
      <c r="AN2196" s="4"/>
      <c r="AO2196" s="4"/>
      <c r="AP2196" s="4"/>
      <c r="AQ2196" s="4"/>
      <c r="AR2196" s="4"/>
      <c r="AS2196" s="4"/>
      <c r="AT2196" s="4"/>
      <c r="AU2196" s="4"/>
    </row>
    <row r="2197" spans="27:47" ht="12.95" customHeight="1">
      <c r="AA2197" s="4"/>
      <c r="AB2197" s="4"/>
      <c r="AC2197" s="4"/>
      <c r="AD2197" s="4"/>
      <c r="AE2197" s="4"/>
      <c r="AF2197" s="194"/>
      <c r="AG2197" s="159"/>
      <c r="AN2197" s="4"/>
      <c r="AO2197" s="4"/>
      <c r="AP2197" s="4"/>
      <c r="AQ2197" s="4"/>
      <c r="AR2197" s="4"/>
      <c r="AS2197" s="4"/>
      <c r="AT2197" s="4"/>
      <c r="AU2197" s="4"/>
    </row>
    <row r="2198" spans="27:47" ht="12.95" customHeight="1">
      <c r="AA2198" s="4"/>
      <c r="AB2198" s="4"/>
      <c r="AC2198" s="4"/>
      <c r="AD2198" s="4"/>
      <c r="AE2198" s="4"/>
      <c r="AF2198" s="194"/>
      <c r="AG2198" s="159"/>
      <c r="AN2198" s="4"/>
      <c r="AO2198" s="4"/>
      <c r="AP2198" s="4"/>
      <c r="AQ2198" s="4"/>
      <c r="AR2198" s="4"/>
      <c r="AS2198" s="4"/>
      <c r="AT2198" s="4"/>
      <c r="AU2198" s="4"/>
    </row>
    <row r="2199" spans="27:47" ht="12.95" customHeight="1">
      <c r="AA2199" s="4"/>
      <c r="AB2199" s="4"/>
      <c r="AC2199" s="4"/>
      <c r="AD2199" s="4"/>
      <c r="AE2199" s="4"/>
      <c r="AF2199" s="194"/>
      <c r="AG2199" s="159"/>
      <c r="AN2199" s="4"/>
      <c r="AO2199" s="4"/>
      <c r="AP2199" s="4"/>
      <c r="AQ2199" s="4"/>
      <c r="AR2199" s="4"/>
      <c r="AS2199" s="4"/>
      <c r="AT2199" s="4"/>
      <c r="AU2199" s="4"/>
    </row>
    <row r="2200" spans="27:47" ht="12.95" customHeight="1">
      <c r="AA2200" s="4"/>
      <c r="AB2200" s="4"/>
      <c r="AC2200" s="4"/>
      <c r="AD2200" s="4"/>
      <c r="AE2200" s="4"/>
      <c r="AF2200" s="194"/>
      <c r="AG2200" s="159"/>
      <c r="AN2200" s="4"/>
      <c r="AO2200" s="4"/>
      <c r="AP2200" s="4"/>
      <c r="AQ2200" s="4"/>
      <c r="AR2200" s="4"/>
      <c r="AS2200" s="4"/>
      <c r="AT2200" s="4"/>
      <c r="AU2200" s="4"/>
    </row>
    <row r="2201" spans="27:47" ht="12.95" customHeight="1">
      <c r="AA2201" s="4"/>
      <c r="AB2201" s="4"/>
      <c r="AC2201" s="4"/>
      <c r="AD2201" s="4"/>
      <c r="AE2201" s="4"/>
      <c r="AF2201" s="194"/>
      <c r="AG2201" s="159"/>
      <c r="AN2201" s="4"/>
      <c r="AO2201" s="4"/>
      <c r="AP2201" s="4"/>
      <c r="AQ2201" s="4"/>
      <c r="AR2201" s="4"/>
      <c r="AS2201" s="4"/>
      <c r="AT2201" s="4"/>
      <c r="AU2201" s="4"/>
    </row>
    <row r="2202" spans="27:47" ht="12.95" customHeight="1">
      <c r="AA2202" s="4"/>
      <c r="AB2202" s="4"/>
      <c r="AC2202" s="4"/>
      <c r="AD2202" s="4"/>
      <c r="AE2202" s="4"/>
      <c r="AF2202" s="194"/>
      <c r="AG2202" s="159"/>
      <c r="AN2202" s="4"/>
      <c r="AO2202" s="4"/>
      <c r="AP2202" s="4"/>
      <c r="AQ2202" s="4"/>
      <c r="AR2202" s="4"/>
      <c r="AS2202" s="4"/>
      <c r="AT2202" s="4"/>
      <c r="AU2202" s="4"/>
    </row>
    <row r="2203" spans="27:47" ht="12.95" customHeight="1">
      <c r="AA2203" s="4"/>
      <c r="AB2203" s="4"/>
      <c r="AC2203" s="4"/>
      <c r="AD2203" s="4"/>
      <c r="AE2203" s="4"/>
      <c r="AF2203" s="194"/>
      <c r="AG2203" s="159"/>
      <c r="AN2203" s="4"/>
      <c r="AO2203" s="4"/>
      <c r="AP2203" s="4"/>
      <c r="AQ2203" s="4"/>
      <c r="AR2203" s="4"/>
      <c r="AS2203" s="4"/>
      <c r="AT2203" s="4"/>
      <c r="AU2203" s="4"/>
    </row>
    <row r="2204" spans="27:47" ht="12.95" customHeight="1">
      <c r="AA2204" s="4"/>
      <c r="AB2204" s="4"/>
      <c r="AC2204" s="4"/>
      <c r="AD2204" s="4"/>
      <c r="AE2204" s="4"/>
      <c r="AF2204" s="194"/>
      <c r="AG2204" s="159"/>
      <c r="AN2204" s="4"/>
      <c r="AO2204" s="4"/>
      <c r="AP2204" s="4"/>
      <c r="AQ2204" s="4"/>
      <c r="AR2204" s="4"/>
      <c r="AS2204" s="4"/>
      <c r="AT2204" s="4"/>
      <c r="AU2204" s="4"/>
    </row>
    <row r="2205" spans="27:47" ht="12.95" customHeight="1">
      <c r="AA2205" s="4"/>
      <c r="AB2205" s="4"/>
      <c r="AC2205" s="4"/>
      <c r="AD2205" s="4"/>
      <c r="AE2205" s="4"/>
      <c r="AF2205" s="194"/>
      <c r="AG2205" s="159"/>
      <c r="AN2205" s="4"/>
      <c r="AO2205" s="4"/>
      <c r="AP2205" s="4"/>
      <c r="AQ2205" s="4"/>
      <c r="AR2205" s="4"/>
      <c r="AS2205" s="4"/>
      <c r="AT2205" s="4"/>
      <c r="AU2205" s="4"/>
    </row>
    <row r="2206" spans="27:47" ht="12.95" customHeight="1">
      <c r="AA2206" s="4"/>
      <c r="AB2206" s="4"/>
      <c r="AC2206" s="4"/>
      <c r="AD2206" s="4"/>
      <c r="AE2206" s="4"/>
      <c r="AF2206" s="194"/>
      <c r="AG2206" s="159"/>
      <c r="AN2206" s="4"/>
      <c r="AO2206" s="4"/>
      <c r="AP2206" s="4"/>
      <c r="AQ2206" s="4"/>
      <c r="AR2206" s="4"/>
      <c r="AS2206" s="4"/>
      <c r="AT2206" s="4"/>
      <c r="AU2206" s="4"/>
    </row>
    <row r="2207" spans="27:47" ht="12.95" customHeight="1">
      <c r="AA2207" s="4"/>
      <c r="AB2207" s="4"/>
      <c r="AC2207" s="4"/>
      <c r="AD2207" s="4"/>
      <c r="AE2207" s="4"/>
      <c r="AF2207" s="194"/>
      <c r="AG2207" s="159"/>
      <c r="AN2207" s="4"/>
      <c r="AO2207" s="4"/>
      <c r="AP2207" s="4"/>
      <c r="AQ2207" s="4"/>
      <c r="AR2207" s="4"/>
      <c r="AS2207" s="4"/>
      <c r="AT2207" s="4"/>
      <c r="AU2207" s="4"/>
    </row>
    <row r="2208" spans="27:47" ht="12.95" customHeight="1">
      <c r="AA2208" s="4"/>
      <c r="AB2208" s="4"/>
      <c r="AC2208" s="4"/>
      <c r="AD2208" s="4"/>
      <c r="AE2208" s="4"/>
      <c r="AF2208" s="194"/>
      <c r="AG2208" s="159"/>
      <c r="AN2208" s="4"/>
      <c r="AO2208" s="4"/>
      <c r="AP2208" s="4"/>
      <c r="AQ2208" s="4"/>
      <c r="AR2208" s="4"/>
      <c r="AS2208" s="4"/>
      <c r="AT2208" s="4"/>
      <c r="AU2208" s="4"/>
    </row>
    <row r="2209" spans="27:47" ht="12.95" customHeight="1">
      <c r="AA2209" s="4"/>
      <c r="AB2209" s="4"/>
      <c r="AC2209" s="4"/>
      <c r="AD2209" s="4"/>
      <c r="AE2209" s="4"/>
      <c r="AF2209" s="194"/>
      <c r="AG2209" s="159"/>
      <c r="AN2209" s="4"/>
      <c r="AO2209" s="4"/>
      <c r="AP2209" s="4"/>
      <c r="AQ2209" s="4"/>
      <c r="AR2209" s="4"/>
      <c r="AS2209" s="4"/>
      <c r="AT2209" s="4"/>
      <c r="AU2209" s="4"/>
    </row>
    <row r="2210" spans="27:47" ht="12.95" customHeight="1">
      <c r="AA2210" s="4"/>
      <c r="AB2210" s="4"/>
      <c r="AC2210" s="4"/>
      <c r="AD2210" s="4"/>
      <c r="AE2210" s="4"/>
      <c r="AF2210" s="194"/>
      <c r="AG2210" s="159"/>
      <c r="AN2210" s="4"/>
      <c r="AO2210" s="4"/>
      <c r="AP2210" s="4"/>
      <c r="AQ2210" s="4"/>
      <c r="AR2210" s="4"/>
      <c r="AS2210" s="4"/>
      <c r="AT2210" s="4"/>
      <c r="AU2210" s="4"/>
    </row>
    <row r="2211" spans="27:47" ht="12.95" customHeight="1">
      <c r="AA2211" s="4"/>
      <c r="AB2211" s="4"/>
      <c r="AC2211" s="4"/>
      <c r="AD2211" s="4"/>
      <c r="AE2211" s="4"/>
      <c r="AF2211" s="194"/>
      <c r="AG2211" s="159"/>
      <c r="AN2211" s="4"/>
      <c r="AO2211" s="4"/>
      <c r="AP2211" s="4"/>
      <c r="AQ2211" s="4"/>
      <c r="AR2211" s="4"/>
      <c r="AS2211" s="4"/>
      <c r="AT2211" s="4"/>
      <c r="AU2211" s="4"/>
    </row>
    <row r="2212" spans="27:47" ht="12.95" customHeight="1">
      <c r="AA2212" s="4"/>
      <c r="AB2212" s="4"/>
      <c r="AC2212" s="4"/>
      <c r="AD2212" s="4"/>
      <c r="AE2212" s="4"/>
      <c r="AF2212" s="194"/>
      <c r="AG2212" s="159"/>
      <c r="AN2212" s="4"/>
      <c r="AO2212" s="4"/>
      <c r="AP2212" s="4"/>
      <c r="AQ2212" s="4"/>
      <c r="AR2212" s="4"/>
      <c r="AS2212" s="4"/>
      <c r="AT2212" s="4"/>
      <c r="AU2212" s="4"/>
    </row>
    <row r="2213" spans="27:47" ht="12.95" customHeight="1">
      <c r="AA2213" s="4"/>
      <c r="AB2213" s="4"/>
      <c r="AC2213" s="4"/>
      <c r="AD2213" s="4"/>
      <c r="AE2213" s="4"/>
      <c r="AF2213" s="194"/>
      <c r="AG2213" s="159"/>
      <c r="AN2213" s="4"/>
      <c r="AO2213" s="4"/>
      <c r="AP2213" s="4"/>
      <c r="AQ2213" s="4"/>
      <c r="AR2213" s="4"/>
      <c r="AS2213" s="4"/>
      <c r="AT2213" s="4"/>
      <c r="AU2213" s="4"/>
    </row>
    <row r="2214" spans="27:47" ht="12.95" customHeight="1">
      <c r="AA2214" s="4"/>
      <c r="AB2214" s="4"/>
      <c r="AC2214" s="4"/>
      <c r="AD2214" s="4"/>
      <c r="AE2214" s="4"/>
      <c r="AF2214" s="194"/>
      <c r="AG2214" s="159"/>
      <c r="AN2214" s="4"/>
      <c r="AO2214" s="4"/>
      <c r="AP2214" s="4"/>
      <c r="AQ2214" s="4"/>
      <c r="AR2214" s="4"/>
      <c r="AS2214" s="4"/>
      <c r="AT2214" s="4"/>
      <c r="AU2214" s="4"/>
    </row>
    <row r="2215" spans="27:47" ht="12.95" customHeight="1">
      <c r="AA2215" s="4"/>
      <c r="AB2215" s="4"/>
      <c r="AC2215" s="4"/>
      <c r="AD2215" s="4"/>
      <c r="AE2215" s="4"/>
      <c r="AF2215" s="194"/>
      <c r="AG2215" s="159"/>
      <c r="AN2215" s="4"/>
      <c r="AO2215" s="4"/>
      <c r="AP2215" s="4"/>
      <c r="AQ2215" s="4"/>
      <c r="AR2215" s="4"/>
      <c r="AS2215" s="4"/>
      <c r="AT2215" s="4"/>
      <c r="AU2215" s="4"/>
    </row>
    <row r="2216" spans="27:47" ht="12.95" customHeight="1">
      <c r="AA2216" s="4"/>
      <c r="AB2216" s="4"/>
      <c r="AC2216" s="4"/>
      <c r="AD2216" s="4"/>
      <c r="AE2216" s="4"/>
      <c r="AF2216" s="194"/>
      <c r="AG2216" s="159"/>
      <c r="AN2216" s="4"/>
      <c r="AO2216" s="4"/>
      <c r="AP2216" s="4"/>
      <c r="AQ2216" s="4"/>
      <c r="AR2216" s="4"/>
      <c r="AS2216" s="4"/>
      <c r="AT2216" s="4"/>
      <c r="AU2216" s="4"/>
    </row>
    <row r="2217" spans="27:47" ht="12.95" customHeight="1">
      <c r="AA2217" s="4"/>
      <c r="AB2217" s="4"/>
      <c r="AC2217" s="4"/>
      <c r="AD2217" s="4"/>
      <c r="AE2217" s="4"/>
      <c r="AF2217" s="194"/>
      <c r="AG2217" s="159"/>
      <c r="AN2217" s="4"/>
      <c r="AO2217" s="4"/>
      <c r="AP2217" s="4"/>
      <c r="AQ2217" s="4"/>
      <c r="AR2217" s="4"/>
      <c r="AS2217" s="4"/>
      <c r="AT2217" s="4"/>
      <c r="AU2217" s="4"/>
    </row>
    <row r="2218" spans="27:47" ht="12.95" customHeight="1">
      <c r="AA2218" s="4"/>
      <c r="AB2218" s="4"/>
      <c r="AC2218" s="4"/>
      <c r="AD2218" s="4"/>
      <c r="AE2218" s="4"/>
      <c r="AF2218" s="194"/>
      <c r="AG2218" s="159"/>
      <c r="AN2218" s="4"/>
      <c r="AO2218" s="4"/>
      <c r="AP2218" s="4"/>
      <c r="AQ2218" s="4"/>
      <c r="AR2218" s="4"/>
      <c r="AS2218" s="4"/>
      <c r="AT2218" s="4"/>
      <c r="AU2218" s="4"/>
    </row>
    <row r="2219" spans="27:47" ht="12.95" customHeight="1">
      <c r="AA2219" s="4"/>
      <c r="AB2219" s="4"/>
      <c r="AC2219" s="4"/>
      <c r="AD2219" s="4"/>
      <c r="AE2219" s="4"/>
      <c r="AF2219" s="194"/>
      <c r="AG2219" s="159"/>
      <c r="AN2219" s="4"/>
      <c r="AO2219" s="4"/>
      <c r="AP2219" s="4"/>
      <c r="AQ2219" s="4"/>
      <c r="AR2219" s="4"/>
      <c r="AS2219" s="4"/>
      <c r="AT2219" s="4"/>
      <c r="AU2219" s="4"/>
    </row>
    <row r="2220" spans="27:47" ht="12.95" customHeight="1">
      <c r="AA2220" s="4"/>
      <c r="AB2220" s="4"/>
      <c r="AC2220" s="4"/>
      <c r="AD2220" s="4"/>
      <c r="AE2220" s="4"/>
      <c r="AF2220" s="194"/>
      <c r="AG2220" s="159"/>
      <c r="AN2220" s="4"/>
      <c r="AO2220" s="4"/>
      <c r="AP2220" s="4"/>
      <c r="AQ2220" s="4"/>
      <c r="AR2220" s="4"/>
      <c r="AS2220" s="4"/>
      <c r="AT2220" s="4"/>
      <c r="AU2220" s="4"/>
    </row>
    <row r="2221" spans="27:47" ht="12.95" customHeight="1">
      <c r="AA2221" s="4"/>
      <c r="AB2221" s="4"/>
      <c r="AC2221" s="4"/>
      <c r="AD2221" s="4"/>
      <c r="AE2221" s="4"/>
      <c r="AF2221" s="194"/>
      <c r="AG2221" s="159"/>
      <c r="AN2221" s="4"/>
      <c r="AO2221" s="4"/>
      <c r="AP2221" s="4"/>
      <c r="AQ2221" s="4"/>
      <c r="AR2221" s="4"/>
      <c r="AS2221" s="4"/>
      <c r="AT2221" s="4"/>
      <c r="AU2221" s="4"/>
    </row>
    <row r="2222" spans="27:47" ht="12.95" customHeight="1">
      <c r="AA2222" s="4"/>
      <c r="AB2222" s="4"/>
      <c r="AC2222" s="4"/>
      <c r="AD2222" s="4"/>
      <c r="AE2222" s="4"/>
      <c r="AF2222" s="194"/>
      <c r="AG2222" s="159"/>
      <c r="AN2222" s="4"/>
      <c r="AO2222" s="4"/>
      <c r="AP2222" s="4"/>
      <c r="AQ2222" s="4"/>
      <c r="AR2222" s="4"/>
      <c r="AS2222" s="4"/>
      <c r="AT2222" s="4"/>
      <c r="AU2222" s="4"/>
    </row>
    <row r="2223" spans="27:47" ht="12.95" customHeight="1">
      <c r="AA2223" s="4"/>
      <c r="AB2223" s="4"/>
      <c r="AC2223" s="4"/>
      <c r="AD2223" s="4"/>
      <c r="AE2223" s="4"/>
      <c r="AF2223" s="194"/>
      <c r="AG2223" s="159"/>
      <c r="AN2223" s="4"/>
      <c r="AO2223" s="4"/>
      <c r="AP2223" s="4"/>
      <c r="AQ2223" s="4"/>
      <c r="AR2223" s="4"/>
      <c r="AS2223" s="4"/>
      <c r="AT2223" s="4"/>
      <c r="AU2223" s="4"/>
    </row>
    <row r="2224" spans="27:47" ht="12.95" customHeight="1">
      <c r="AA2224" s="4"/>
      <c r="AB2224" s="4"/>
      <c r="AC2224" s="4"/>
      <c r="AD2224" s="4"/>
      <c r="AE2224" s="4"/>
      <c r="AF2224" s="194"/>
      <c r="AG2224" s="159"/>
      <c r="AN2224" s="4"/>
      <c r="AO2224" s="4"/>
      <c r="AP2224" s="4"/>
      <c r="AQ2224" s="4"/>
      <c r="AR2224" s="4"/>
      <c r="AS2224" s="4"/>
      <c r="AT2224" s="4"/>
      <c r="AU2224" s="4"/>
    </row>
    <row r="2225" spans="27:47" ht="12.95" customHeight="1">
      <c r="AA2225" s="4"/>
      <c r="AB2225" s="4"/>
      <c r="AC2225" s="4"/>
      <c r="AD2225" s="4"/>
      <c r="AE2225" s="4"/>
      <c r="AF2225" s="194"/>
      <c r="AG2225" s="159"/>
      <c r="AN2225" s="4"/>
      <c r="AO2225" s="4"/>
      <c r="AP2225" s="4"/>
      <c r="AQ2225" s="4"/>
      <c r="AR2225" s="4"/>
      <c r="AS2225" s="4"/>
      <c r="AT2225" s="4"/>
      <c r="AU2225" s="4"/>
    </row>
    <row r="2226" spans="27:47" ht="12.95" customHeight="1">
      <c r="AA2226" s="4"/>
      <c r="AB2226" s="4"/>
      <c r="AC2226" s="4"/>
      <c r="AD2226" s="4"/>
      <c r="AE2226" s="4"/>
      <c r="AF2226" s="194"/>
      <c r="AG2226" s="159"/>
      <c r="AN2226" s="4"/>
      <c r="AO2226" s="4"/>
      <c r="AP2226" s="4"/>
      <c r="AQ2226" s="4"/>
      <c r="AR2226" s="4"/>
      <c r="AS2226" s="4"/>
      <c r="AT2226" s="4"/>
      <c r="AU2226" s="4"/>
    </row>
    <row r="2227" spans="27:47" ht="12.95" customHeight="1">
      <c r="AA2227" s="4"/>
      <c r="AB2227" s="4"/>
      <c r="AC2227" s="4"/>
      <c r="AD2227" s="4"/>
      <c r="AE2227" s="4"/>
      <c r="AF2227" s="194"/>
      <c r="AG2227" s="159"/>
      <c r="AN2227" s="4"/>
      <c r="AO2227" s="4"/>
      <c r="AP2227" s="4"/>
      <c r="AQ2227" s="4"/>
      <c r="AR2227" s="4"/>
      <c r="AS2227" s="4"/>
      <c r="AT2227" s="4"/>
      <c r="AU2227" s="4"/>
    </row>
    <row r="2228" spans="27:47" ht="12.95" customHeight="1">
      <c r="AA2228" s="4"/>
      <c r="AB2228" s="4"/>
      <c r="AC2228" s="4"/>
      <c r="AD2228" s="4"/>
      <c r="AE2228" s="4"/>
      <c r="AF2228" s="194"/>
      <c r="AG2228" s="159"/>
      <c r="AN2228" s="4"/>
      <c r="AO2228" s="4"/>
      <c r="AP2228" s="4"/>
      <c r="AQ2228" s="4"/>
      <c r="AR2228" s="4"/>
      <c r="AS2228" s="4"/>
      <c r="AT2228" s="4"/>
      <c r="AU2228" s="4"/>
    </row>
    <row r="2229" spans="27:47" ht="12.95" customHeight="1">
      <c r="AA2229" s="4"/>
      <c r="AB2229" s="4"/>
      <c r="AC2229" s="4"/>
      <c r="AD2229" s="4"/>
      <c r="AE2229" s="4"/>
      <c r="AF2229" s="194"/>
      <c r="AG2229" s="159"/>
      <c r="AN2229" s="4"/>
      <c r="AO2229" s="4"/>
      <c r="AP2229" s="4"/>
      <c r="AQ2229" s="4"/>
      <c r="AR2229" s="4"/>
      <c r="AS2229" s="4"/>
      <c r="AT2229" s="4"/>
      <c r="AU2229" s="4"/>
    </row>
    <row r="2230" spans="27:47" ht="12.95" customHeight="1">
      <c r="AA2230" s="4"/>
      <c r="AB2230" s="4"/>
      <c r="AC2230" s="4"/>
      <c r="AD2230" s="4"/>
      <c r="AE2230" s="4"/>
      <c r="AF2230" s="194"/>
      <c r="AG2230" s="159"/>
      <c r="AN2230" s="4"/>
      <c r="AO2230" s="4"/>
      <c r="AP2230" s="4"/>
      <c r="AQ2230" s="4"/>
      <c r="AR2230" s="4"/>
      <c r="AS2230" s="4"/>
      <c r="AT2230" s="4"/>
      <c r="AU2230" s="4"/>
    </row>
    <row r="2231" spans="27:47" ht="12.95" customHeight="1">
      <c r="AA2231" s="4"/>
      <c r="AB2231" s="4"/>
      <c r="AC2231" s="4"/>
      <c r="AD2231" s="4"/>
      <c r="AE2231" s="4"/>
      <c r="AF2231" s="194"/>
      <c r="AG2231" s="159"/>
      <c r="AN2231" s="4"/>
      <c r="AO2231" s="4"/>
      <c r="AP2231" s="4"/>
      <c r="AQ2231" s="4"/>
      <c r="AR2231" s="4"/>
      <c r="AS2231" s="4"/>
      <c r="AT2231" s="4"/>
      <c r="AU2231" s="4"/>
    </row>
    <row r="2232" spans="27:47" ht="12.95" customHeight="1">
      <c r="AA2232" s="4"/>
      <c r="AB2232" s="4"/>
      <c r="AC2232" s="4"/>
      <c r="AD2232" s="4"/>
      <c r="AE2232" s="4"/>
      <c r="AF2232" s="194"/>
      <c r="AG2232" s="159"/>
      <c r="AN2232" s="4"/>
      <c r="AO2232" s="4"/>
      <c r="AP2232" s="4"/>
      <c r="AQ2232" s="4"/>
      <c r="AR2232" s="4"/>
      <c r="AS2232" s="4"/>
      <c r="AT2232" s="4"/>
      <c r="AU2232" s="4"/>
    </row>
    <row r="2233" spans="27:47" ht="12.95" customHeight="1">
      <c r="AA2233" s="4"/>
      <c r="AB2233" s="4"/>
      <c r="AC2233" s="4"/>
      <c r="AD2233" s="4"/>
      <c r="AE2233" s="4"/>
      <c r="AF2233" s="194"/>
      <c r="AG2233" s="159"/>
      <c r="AN2233" s="4"/>
      <c r="AO2233" s="4"/>
      <c r="AP2233" s="4"/>
      <c r="AQ2233" s="4"/>
      <c r="AR2233" s="4"/>
      <c r="AS2233" s="4"/>
      <c r="AT2233" s="4"/>
      <c r="AU2233" s="4"/>
    </row>
    <row r="2234" spans="27:47" ht="12.95" customHeight="1">
      <c r="AA2234" s="4"/>
      <c r="AB2234" s="4"/>
      <c r="AC2234" s="4"/>
      <c r="AD2234" s="4"/>
      <c r="AE2234" s="4"/>
      <c r="AF2234" s="194"/>
      <c r="AG2234" s="159"/>
      <c r="AN2234" s="4"/>
      <c r="AO2234" s="4"/>
      <c r="AP2234" s="4"/>
      <c r="AQ2234" s="4"/>
      <c r="AR2234" s="4"/>
      <c r="AS2234" s="4"/>
      <c r="AT2234" s="4"/>
      <c r="AU2234" s="4"/>
    </row>
    <row r="2235" spans="27:47" ht="12.95" customHeight="1">
      <c r="AA2235" s="4"/>
      <c r="AB2235" s="4"/>
      <c r="AC2235" s="4"/>
      <c r="AD2235" s="4"/>
      <c r="AE2235" s="4"/>
      <c r="AF2235" s="194"/>
      <c r="AG2235" s="159"/>
      <c r="AN2235" s="4"/>
      <c r="AO2235" s="4"/>
      <c r="AP2235" s="4"/>
      <c r="AQ2235" s="4"/>
      <c r="AR2235" s="4"/>
      <c r="AS2235" s="4"/>
      <c r="AT2235" s="4"/>
      <c r="AU2235" s="4"/>
    </row>
    <row r="2236" spans="27:47" ht="12.95" customHeight="1">
      <c r="AA2236" s="4"/>
      <c r="AB2236" s="4"/>
      <c r="AC2236" s="4"/>
      <c r="AD2236" s="4"/>
      <c r="AE2236" s="4"/>
      <c r="AF2236" s="194"/>
      <c r="AG2236" s="159"/>
      <c r="AN2236" s="4"/>
      <c r="AO2236" s="4"/>
      <c r="AP2236" s="4"/>
      <c r="AQ2236" s="4"/>
      <c r="AR2236" s="4"/>
      <c r="AS2236" s="4"/>
      <c r="AT2236" s="4"/>
      <c r="AU2236" s="4"/>
    </row>
    <row r="2237" spans="27:47" ht="12.95" customHeight="1">
      <c r="AA2237" s="4"/>
      <c r="AB2237" s="4"/>
      <c r="AC2237" s="4"/>
      <c r="AD2237" s="4"/>
      <c r="AE2237" s="4"/>
      <c r="AF2237" s="194"/>
      <c r="AG2237" s="159"/>
      <c r="AN2237" s="4"/>
      <c r="AO2237" s="4"/>
      <c r="AP2237" s="4"/>
      <c r="AQ2237" s="4"/>
      <c r="AR2237" s="4"/>
      <c r="AS2237" s="4"/>
      <c r="AT2237" s="4"/>
      <c r="AU2237" s="4"/>
    </row>
    <row r="2238" spans="27:47" ht="12.95" customHeight="1">
      <c r="AA2238" s="4"/>
      <c r="AB2238" s="4"/>
      <c r="AC2238" s="4"/>
      <c r="AD2238" s="4"/>
      <c r="AE2238" s="4"/>
      <c r="AF2238" s="194"/>
      <c r="AG2238" s="159"/>
      <c r="AN2238" s="4"/>
      <c r="AO2238" s="4"/>
      <c r="AP2238" s="4"/>
      <c r="AQ2238" s="4"/>
      <c r="AR2238" s="4"/>
      <c r="AS2238" s="4"/>
      <c r="AT2238" s="4"/>
      <c r="AU2238" s="4"/>
    </row>
    <row r="2239" spans="27:47" ht="12.95" customHeight="1">
      <c r="AA2239" s="4"/>
      <c r="AB2239" s="4"/>
      <c r="AC2239" s="4"/>
      <c r="AD2239" s="4"/>
      <c r="AE2239" s="4"/>
      <c r="AF2239" s="194"/>
      <c r="AG2239" s="159"/>
      <c r="AN2239" s="4"/>
      <c r="AO2239" s="4"/>
      <c r="AP2239" s="4"/>
      <c r="AQ2239" s="4"/>
      <c r="AR2239" s="4"/>
      <c r="AS2239" s="4"/>
      <c r="AT2239" s="4"/>
      <c r="AU2239" s="4"/>
    </row>
    <row r="2240" spans="27:47" ht="12.95" customHeight="1">
      <c r="AA2240" s="4"/>
      <c r="AB2240" s="4"/>
      <c r="AC2240" s="4"/>
      <c r="AD2240" s="4"/>
      <c r="AE2240" s="4"/>
      <c r="AF2240" s="194"/>
      <c r="AG2240" s="159"/>
      <c r="AN2240" s="4"/>
      <c r="AO2240" s="4"/>
      <c r="AP2240" s="4"/>
      <c r="AQ2240" s="4"/>
      <c r="AR2240" s="4"/>
      <c r="AS2240" s="4"/>
      <c r="AT2240" s="4"/>
      <c r="AU2240" s="4"/>
    </row>
    <row r="2241" spans="27:47" ht="12.95" customHeight="1">
      <c r="AA2241" s="4"/>
      <c r="AB2241" s="4"/>
      <c r="AC2241" s="4"/>
      <c r="AD2241" s="4"/>
      <c r="AE2241" s="4"/>
      <c r="AF2241" s="194"/>
      <c r="AG2241" s="159"/>
      <c r="AN2241" s="4"/>
      <c r="AO2241" s="4"/>
      <c r="AP2241" s="4"/>
      <c r="AQ2241" s="4"/>
      <c r="AR2241" s="4"/>
      <c r="AS2241" s="4"/>
      <c r="AT2241" s="4"/>
      <c r="AU2241" s="4"/>
    </row>
    <row r="2242" spans="27:47" ht="12.95" customHeight="1">
      <c r="AA2242" s="4"/>
      <c r="AB2242" s="4"/>
      <c r="AC2242" s="4"/>
      <c r="AD2242" s="4"/>
      <c r="AE2242" s="4"/>
      <c r="AF2242" s="194"/>
      <c r="AG2242" s="159"/>
      <c r="AN2242" s="4"/>
      <c r="AO2242" s="4"/>
      <c r="AP2242" s="4"/>
      <c r="AQ2242" s="4"/>
      <c r="AR2242" s="4"/>
      <c r="AS2242" s="4"/>
      <c r="AT2242" s="4"/>
      <c r="AU2242" s="4"/>
    </row>
    <row r="2243" spans="27:47" ht="12.95" customHeight="1">
      <c r="AA2243" s="4"/>
      <c r="AB2243" s="4"/>
      <c r="AC2243" s="4"/>
      <c r="AD2243" s="4"/>
      <c r="AE2243" s="4"/>
      <c r="AF2243" s="194"/>
      <c r="AG2243" s="159"/>
      <c r="AN2243" s="4"/>
      <c r="AO2243" s="4"/>
      <c r="AP2243" s="4"/>
      <c r="AQ2243" s="4"/>
      <c r="AR2243" s="4"/>
      <c r="AS2243" s="4"/>
      <c r="AT2243" s="4"/>
      <c r="AU2243" s="4"/>
    </row>
    <row r="2244" spans="27:47" ht="12.95" customHeight="1">
      <c r="AA2244" s="4"/>
      <c r="AB2244" s="4"/>
      <c r="AC2244" s="4"/>
      <c r="AD2244" s="4"/>
      <c r="AE2244" s="4"/>
      <c r="AF2244" s="194"/>
      <c r="AG2244" s="159"/>
      <c r="AN2244" s="4"/>
      <c r="AO2244" s="4"/>
      <c r="AP2244" s="4"/>
      <c r="AQ2244" s="4"/>
      <c r="AR2244" s="4"/>
      <c r="AS2244" s="4"/>
      <c r="AT2244" s="4"/>
      <c r="AU2244" s="4"/>
    </row>
    <row r="2245" spans="27:47" ht="12.95" customHeight="1">
      <c r="AA2245" s="4"/>
      <c r="AB2245" s="4"/>
      <c r="AC2245" s="4"/>
      <c r="AD2245" s="4"/>
      <c r="AE2245" s="4"/>
      <c r="AF2245" s="194"/>
      <c r="AG2245" s="159"/>
      <c r="AN2245" s="4"/>
      <c r="AO2245" s="4"/>
      <c r="AP2245" s="4"/>
      <c r="AQ2245" s="4"/>
      <c r="AR2245" s="4"/>
      <c r="AS2245" s="4"/>
      <c r="AT2245" s="4"/>
      <c r="AU2245" s="4"/>
    </row>
    <row r="2246" spans="27:47" ht="12.95" customHeight="1">
      <c r="AA2246" s="4"/>
      <c r="AB2246" s="4"/>
      <c r="AC2246" s="4"/>
      <c r="AD2246" s="4"/>
      <c r="AE2246" s="4"/>
      <c r="AF2246" s="194"/>
      <c r="AG2246" s="159"/>
      <c r="AN2246" s="4"/>
      <c r="AO2246" s="4"/>
      <c r="AP2246" s="4"/>
      <c r="AQ2246" s="4"/>
      <c r="AR2246" s="4"/>
      <c r="AS2246" s="4"/>
      <c r="AT2246" s="4"/>
      <c r="AU2246" s="4"/>
    </row>
    <row r="2247" spans="27:47" ht="12.95" customHeight="1">
      <c r="AA2247" s="4"/>
      <c r="AB2247" s="4"/>
      <c r="AC2247" s="4"/>
      <c r="AD2247" s="4"/>
      <c r="AE2247" s="4"/>
      <c r="AF2247" s="194"/>
      <c r="AG2247" s="159"/>
      <c r="AN2247" s="4"/>
      <c r="AO2247" s="4"/>
      <c r="AP2247" s="4"/>
      <c r="AQ2247" s="4"/>
      <c r="AR2247" s="4"/>
      <c r="AS2247" s="4"/>
      <c r="AT2247" s="4"/>
      <c r="AU2247" s="4"/>
    </row>
    <row r="2248" spans="27:47" ht="12.95" customHeight="1">
      <c r="AA2248" s="4"/>
      <c r="AB2248" s="4"/>
      <c r="AC2248" s="4"/>
      <c r="AD2248" s="4"/>
      <c r="AE2248" s="4"/>
      <c r="AF2248" s="194"/>
      <c r="AG2248" s="159"/>
      <c r="AN2248" s="4"/>
      <c r="AO2248" s="4"/>
      <c r="AP2248" s="4"/>
      <c r="AQ2248" s="4"/>
      <c r="AR2248" s="4"/>
      <c r="AS2248" s="4"/>
      <c r="AT2248" s="4"/>
      <c r="AU2248" s="4"/>
    </row>
    <row r="2249" spans="27:47" ht="12.95" customHeight="1">
      <c r="AA2249" s="4"/>
      <c r="AB2249" s="4"/>
      <c r="AC2249" s="4"/>
      <c r="AD2249" s="4"/>
      <c r="AE2249" s="4"/>
      <c r="AF2249" s="194"/>
      <c r="AG2249" s="159"/>
      <c r="AN2249" s="4"/>
      <c r="AO2249" s="4"/>
      <c r="AP2249" s="4"/>
      <c r="AQ2249" s="4"/>
      <c r="AR2249" s="4"/>
      <c r="AS2249" s="4"/>
      <c r="AT2249" s="4"/>
      <c r="AU2249" s="4"/>
    </row>
    <row r="2250" spans="27:47" ht="12.95" customHeight="1">
      <c r="AA2250" s="4"/>
      <c r="AB2250" s="4"/>
      <c r="AC2250" s="4"/>
      <c r="AD2250" s="4"/>
      <c r="AE2250" s="4"/>
      <c r="AF2250" s="194"/>
      <c r="AG2250" s="159"/>
      <c r="AN2250" s="4"/>
      <c r="AO2250" s="4"/>
      <c r="AP2250" s="4"/>
      <c r="AQ2250" s="4"/>
      <c r="AR2250" s="4"/>
      <c r="AS2250" s="4"/>
      <c r="AT2250" s="4"/>
      <c r="AU2250" s="4"/>
    </row>
    <row r="2251" spans="27:47" ht="12.95" customHeight="1">
      <c r="AA2251" s="4"/>
      <c r="AB2251" s="4"/>
      <c r="AC2251" s="4"/>
      <c r="AD2251" s="4"/>
      <c r="AE2251" s="4"/>
      <c r="AF2251" s="194"/>
      <c r="AG2251" s="159"/>
      <c r="AN2251" s="4"/>
      <c r="AO2251" s="4"/>
      <c r="AP2251" s="4"/>
      <c r="AQ2251" s="4"/>
      <c r="AR2251" s="4"/>
      <c r="AS2251" s="4"/>
      <c r="AT2251" s="4"/>
      <c r="AU2251" s="4"/>
    </row>
    <row r="2252" spans="27:47" ht="12.95" customHeight="1">
      <c r="AA2252" s="4"/>
      <c r="AB2252" s="4"/>
      <c r="AC2252" s="4"/>
      <c r="AD2252" s="4"/>
      <c r="AE2252" s="4"/>
      <c r="AF2252" s="194"/>
      <c r="AG2252" s="159"/>
      <c r="AN2252" s="4"/>
      <c r="AO2252" s="4"/>
      <c r="AP2252" s="4"/>
      <c r="AQ2252" s="4"/>
      <c r="AR2252" s="4"/>
      <c r="AS2252" s="4"/>
      <c r="AT2252" s="4"/>
      <c r="AU2252" s="4"/>
    </row>
    <row r="2253" spans="27:47" ht="12.95" customHeight="1">
      <c r="AA2253" s="4"/>
      <c r="AB2253" s="4"/>
      <c r="AC2253" s="4"/>
      <c r="AD2253" s="4"/>
      <c r="AE2253" s="4"/>
      <c r="AF2253" s="194"/>
      <c r="AG2253" s="159"/>
      <c r="AN2253" s="4"/>
      <c r="AO2253" s="4"/>
      <c r="AP2253" s="4"/>
      <c r="AQ2253" s="4"/>
      <c r="AR2253" s="4"/>
      <c r="AS2253" s="4"/>
      <c r="AT2253" s="4"/>
      <c r="AU2253" s="4"/>
    </row>
    <row r="2254" spans="27:47" ht="12.95" customHeight="1">
      <c r="AA2254" s="4"/>
      <c r="AB2254" s="4"/>
      <c r="AC2254" s="4"/>
      <c r="AD2254" s="4"/>
      <c r="AE2254" s="4"/>
      <c r="AF2254" s="194"/>
      <c r="AG2254" s="159"/>
      <c r="AN2254" s="4"/>
      <c r="AO2254" s="4"/>
      <c r="AP2254" s="4"/>
      <c r="AQ2254" s="4"/>
      <c r="AR2254" s="4"/>
      <c r="AS2254" s="4"/>
      <c r="AT2254" s="4"/>
      <c r="AU2254" s="4"/>
    </row>
    <row r="2255" spans="27:47" ht="12.95" customHeight="1">
      <c r="AA2255" s="4"/>
      <c r="AB2255" s="4"/>
      <c r="AC2255" s="4"/>
      <c r="AD2255" s="4"/>
      <c r="AE2255" s="4"/>
      <c r="AF2255" s="194"/>
      <c r="AG2255" s="159"/>
      <c r="AN2255" s="4"/>
      <c r="AO2255" s="4"/>
      <c r="AP2255" s="4"/>
      <c r="AQ2255" s="4"/>
      <c r="AR2255" s="4"/>
      <c r="AS2255" s="4"/>
      <c r="AT2255" s="4"/>
      <c r="AU2255" s="4"/>
    </row>
    <row r="2256" spans="27:47" ht="12.95" customHeight="1">
      <c r="AA2256" s="4"/>
      <c r="AB2256" s="4"/>
      <c r="AC2256" s="4"/>
      <c r="AD2256" s="4"/>
      <c r="AE2256" s="4"/>
      <c r="AF2256" s="194"/>
      <c r="AG2256" s="159"/>
      <c r="AN2256" s="4"/>
      <c r="AO2256" s="4"/>
      <c r="AP2256" s="4"/>
      <c r="AQ2256" s="4"/>
      <c r="AR2256" s="4"/>
      <c r="AS2256" s="4"/>
      <c r="AT2256" s="4"/>
      <c r="AU2256" s="4"/>
    </row>
    <row r="2257" spans="27:47" ht="12.95" customHeight="1">
      <c r="AA2257" s="4"/>
      <c r="AB2257" s="4"/>
      <c r="AC2257" s="4"/>
      <c r="AD2257" s="4"/>
      <c r="AE2257" s="4"/>
      <c r="AF2257" s="194"/>
      <c r="AG2257" s="159"/>
      <c r="AN2257" s="4"/>
      <c r="AO2257" s="4"/>
      <c r="AP2257" s="4"/>
      <c r="AQ2257" s="4"/>
      <c r="AR2257" s="4"/>
      <c r="AS2257" s="4"/>
      <c r="AT2257" s="4"/>
      <c r="AU2257" s="4"/>
    </row>
    <row r="2258" spans="27:47" ht="12.95" customHeight="1">
      <c r="AA2258" s="4"/>
      <c r="AB2258" s="4"/>
      <c r="AC2258" s="4"/>
      <c r="AD2258" s="4"/>
      <c r="AE2258" s="4"/>
      <c r="AF2258" s="194"/>
      <c r="AG2258" s="159"/>
      <c r="AN2258" s="4"/>
      <c r="AO2258" s="4"/>
      <c r="AP2258" s="4"/>
      <c r="AQ2258" s="4"/>
      <c r="AR2258" s="4"/>
      <c r="AS2258" s="4"/>
      <c r="AT2258" s="4"/>
      <c r="AU2258" s="4"/>
    </row>
    <row r="2259" spans="27:47" ht="12.95" customHeight="1">
      <c r="AA2259" s="4"/>
      <c r="AB2259" s="4"/>
      <c r="AC2259" s="4"/>
      <c r="AD2259" s="4"/>
      <c r="AE2259" s="4"/>
      <c r="AF2259" s="194"/>
      <c r="AG2259" s="159"/>
      <c r="AN2259" s="4"/>
      <c r="AO2259" s="4"/>
      <c r="AP2259" s="4"/>
      <c r="AQ2259" s="4"/>
      <c r="AR2259" s="4"/>
      <c r="AS2259" s="4"/>
      <c r="AT2259" s="4"/>
      <c r="AU2259" s="4"/>
    </row>
    <row r="2260" spans="27:47" ht="12.95" customHeight="1">
      <c r="AA2260" s="4"/>
      <c r="AB2260" s="4"/>
      <c r="AC2260" s="4"/>
      <c r="AD2260" s="4"/>
      <c r="AE2260" s="4"/>
      <c r="AF2260" s="194"/>
      <c r="AG2260" s="159"/>
      <c r="AN2260" s="4"/>
      <c r="AO2260" s="4"/>
      <c r="AP2260" s="4"/>
      <c r="AQ2260" s="4"/>
      <c r="AR2260" s="4"/>
      <c r="AS2260" s="4"/>
      <c r="AT2260" s="4"/>
      <c r="AU2260" s="4"/>
    </row>
    <row r="2261" spans="27:47" ht="12.95" customHeight="1">
      <c r="AA2261" s="4"/>
      <c r="AB2261" s="4"/>
      <c r="AC2261" s="4"/>
      <c r="AD2261" s="4"/>
      <c r="AE2261" s="4"/>
      <c r="AF2261" s="194"/>
      <c r="AG2261" s="159"/>
      <c r="AN2261" s="4"/>
      <c r="AO2261" s="4"/>
      <c r="AP2261" s="4"/>
      <c r="AQ2261" s="4"/>
      <c r="AR2261" s="4"/>
      <c r="AS2261" s="4"/>
      <c r="AT2261" s="4"/>
      <c r="AU2261" s="4"/>
    </row>
    <row r="2262" spans="27:47" ht="12.95" customHeight="1">
      <c r="AA2262" s="4"/>
      <c r="AB2262" s="4"/>
      <c r="AC2262" s="4"/>
      <c r="AD2262" s="4"/>
      <c r="AE2262" s="4"/>
      <c r="AF2262" s="194"/>
      <c r="AG2262" s="159"/>
      <c r="AN2262" s="4"/>
      <c r="AO2262" s="4"/>
      <c r="AP2262" s="4"/>
      <c r="AQ2262" s="4"/>
      <c r="AR2262" s="4"/>
      <c r="AS2262" s="4"/>
      <c r="AT2262" s="4"/>
      <c r="AU2262" s="4"/>
    </row>
    <row r="2263" spans="27:47" ht="12.95" customHeight="1">
      <c r="AA2263" s="4"/>
      <c r="AB2263" s="4"/>
      <c r="AC2263" s="4"/>
      <c r="AD2263" s="4"/>
      <c r="AE2263" s="4"/>
      <c r="AF2263" s="194"/>
      <c r="AG2263" s="159"/>
      <c r="AN2263" s="4"/>
      <c r="AO2263" s="4"/>
      <c r="AP2263" s="4"/>
      <c r="AQ2263" s="4"/>
      <c r="AR2263" s="4"/>
      <c r="AS2263" s="4"/>
      <c r="AT2263" s="4"/>
      <c r="AU2263" s="4"/>
    </row>
    <row r="2264" spans="27:47" ht="12.95" customHeight="1">
      <c r="AA2264" s="4"/>
      <c r="AB2264" s="4"/>
      <c r="AC2264" s="4"/>
      <c r="AD2264" s="4"/>
      <c r="AE2264" s="4"/>
      <c r="AF2264" s="194"/>
      <c r="AG2264" s="159"/>
      <c r="AN2264" s="4"/>
      <c r="AO2264" s="4"/>
      <c r="AP2264" s="4"/>
      <c r="AQ2264" s="4"/>
      <c r="AR2264" s="4"/>
      <c r="AS2264" s="4"/>
      <c r="AT2264" s="4"/>
      <c r="AU2264" s="4"/>
    </row>
    <row r="2265" spans="27:47" ht="12.95" customHeight="1">
      <c r="AA2265" s="4"/>
      <c r="AB2265" s="4"/>
      <c r="AC2265" s="4"/>
      <c r="AD2265" s="4"/>
      <c r="AE2265" s="4"/>
      <c r="AF2265" s="194"/>
      <c r="AG2265" s="159"/>
      <c r="AN2265" s="4"/>
      <c r="AO2265" s="4"/>
      <c r="AP2265" s="4"/>
      <c r="AQ2265" s="4"/>
      <c r="AR2265" s="4"/>
      <c r="AS2265" s="4"/>
      <c r="AT2265" s="4"/>
      <c r="AU2265" s="4"/>
    </row>
    <row r="2266" spans="27:47" ht="12.95" customHeight="1">
      <c r="AA2266" s="4"/>
      <c r="AB2266" s="4"/>
      <c r="AC2266" s="4"/>
      <c r="AD2266" s="4"/>
      <c r="AE2266" s="4"/>
      <c r="AF2266" s="194"/>
      <c r="AG2266" s="159"/>
      <c r="AN2266" s="4"/>
      <c r="AO2266" s="4"/>
      <c r="AP2266" s="4"/>
      <c r="AQ2266" s="4"/>
      <c r="AR2266" s="4"/>
      <c r="AS2266" s="4"/>
      <c r="AT2266" s="4"/>
      <c r="AU2266" s="4"/>
    </row>
    <row r="2267" spans="27:47" ht="12.95" customHeight="1">
      <c r="AA2267" s="4"/>
      <c r="AB2267" s="4"/>
      <c r="AC2267" s="4"/>
      <c r="AD2267" s="4"/>
      <c r="AE2267" s="4"/>
      <c r="AF2267" s="194"/>
      <c r="AG2267" s="159"/>
      <c r="AN2267" s="4"/>
      <c r="AO2267" s="4"/>
      <c r="AP2267" s="4"/>
      <c r="AQ2267" s="4"/>
      <c r="AR2267" s="4"/>
      <c r="AS2267" s="4"/>
      <c r="AT2267" s="4"/>
      <c r="AU2267" s="4"/>
    </row>
    <row r="2268" spans="27:47" ht="12.95" customHeight="1">
      <c r="AA2268" s="4"/>
      <c r="AB2268" s="4"/>
      <c r="AC2268" s="4"/>
      <c r="AD2268" s="4"/>
      <c r="AE2268" s="4"/>
      <c r="AF2268" s="194"/>
      <c r="AG2268" s="159"/>
      <c r="AN2268" s="4"/>
      <c r="AO2268" s="4"/>
      <c r="AP2268" s="4"/>
      <c r="AQ2268" s="4"/>
      <c r="AR2268" s="4"/>
      <c r="AS2268" s="4"/>
      <c r="AT2268" s="4"/>
      <c r="AU2268" s="4"/>
    </row>
    <row r="2269" spans="27:47" ht="12.95" customHeight="1">
      <c r="AA2269" s="4"/>
      <c r="AB2269" s="4"/>
      <c r="AC2269" s="4"/>
      <c r="AD2269" s="4"/>
      <c r="AE2269" s="4"/>
      <c r="AF2269" s="194"/>
      <c r="AG2269" s="159"/>
      <c r="AN2269" s="4"/>
      <c r="AO2269" s="4"/>
      <c r="AP2269" s="4"/>
      <c r="AQ2269" s="4"/>
      <c r="AR2269" s="4"/>
      <c r="AS2269" s="4"/>
      <c r="AT2269" s="4"/>
      <c r="AU2269" s="4"/>
    </row>
    <row r="2270" spans="27:47" ht="12.95" customHeight="1">
      <c r="AA2270" s="4"/>
      <c r="AB2270" s="4"/>
      <c r="AC2270" s="4"/>
      <c r="AD2270" s="4"/>
      <c r="AE2270" s="4"/>
      <c r="AF2270" s="194"/>
      <c r="AG2270" s="159"/>
      <c r="AN2270" s="4"/>
      <c r="AO2270" s="4"/>
      <c r="AP2270" s="4"/>
      <c r="AQ2270" s="4"/>
      <c r="AR2270" s="4"/>
      <c r="AS2270" s="4"/>
      <c r="AT2270" s="4"/>
      <c r="AU2270" s="4"/>
    </row>
    <row r="2271" spans="27:47" ht="12.95" customHeight="1">
      <c r="AA2271" s="4"/>
      <c r="AB2271" s="4"/>
      <c r="AC2271" s="4"/>
      <c r="AD2271" s="4"/>
      <c r="AE2271" s="4"/>
      <c r="AF2271" s="194"/>
      <c r="AG2271" s="159"/>
      <c r="AN2271" s="4"/>
      <c r="AO2271" s="4"/>
      <c r="AP2271" s="4"/>
      <c r="AQ2271" s="4"/>
      <c r="AR2271" s="4"/>
      <c r="AS2271" s="4"/>
      <c r="AT2271" s="4"/>
      <c r="AU2271" s="4"/>
    </row>
    <row r="2272" spans="27:47" ht="12.95" customHeight="1">
      <c r="AA2272" s="4"/>
      <c r="AB2272" s="4"/>
      <c r="AC2272" s="4"/>
      <c r="AD2272" s="4"/>
      <c r="AE2272" s="4"/>
      <c r="AF2272" s="194"/>
      <c r="AG2272" s="159"/>
      <c r="AN2272" s="4"/>
      <c r="AO2272" s="4"/>
      <c r="AP2272" s="4"/>
      <c r="AQ2272" s="4"/>
      <c r="AR2272" s="4"/>
      <c r="AS2272" s="4"/>
      <c r="AT2272" s="4"/>
      <c r="AU2272" s="4"/>
    </row>
    <row r="2273" spans="27:47" ht="12.95" customHeight="1">
      <c r="AA2273" s="4"/>
      <c r="AB2273" s="4"/>
      <c r="AC2273" s="4"/>
      <c r="AD2273" s="4"/>
      <c r="AE2273" s="4"/>
      <c r="AF2273" s="194"/>
      <c r="AG2273" s="159"/>
      <c r="AN2273" s="4"/>
      <c r="AO2273" s="4"/>
      <c r="AP2273" s="4"/>
      <c r="AQ2273" s="4"/>
      <c r="AR2273" s="4"/>
      <c r="AS2273" s="4"/>
      <c r="AT2273" s="4"/>
      <c r="AU2273" s="4"/>
    </row>
    <row r="2274" spans="27:47" ht="12.95" customHeight="1">
      <c r="AA2274" s="4"/>
      <c r="AB2274" s="4"/>
      <c r="AC2274" s="4"/>
      <c r="AD2274" s="4"/>
      <c r="AE2274" s="4"/>
      <c r="AF2274" s="194"/>
      <c r="AG2274" s="159"/>
      <c r="AN2274" s="4"/>
      <c r="AO2274" s="4"/>
      <c r="AP2274" s="4"/>
      <c r="AQ2274" s="4"/>
      <c r="AR2274" s="4"/>
      <c r="AS2274" s="4"/>
      <c r="AT2274" s="4"/>
      <c r="AU2274" s="4"/>
    </row>
    <row r="2275" spans="27:47" ht="12.95" customHeight="1">
      <c r="AA2275" s="4"/>
      <c r="AB2275" s="4"/>
      <c r="AC2275" s="4"/>
      <c r="AD2275" s="4"/>
      <c r="AE2275" s="4"/>
      <c r="AF2275" s="194"/>
      <c r="AG2275" s="159"/>
      <c r="AN2275" s="4"/>
      <c r="AO2275" s="4"/>
      <c r="AP2275" s="4"/>
      <c r="AQ2275" s="4"/>
      <c r="AR2275" s="4"/>
      <c r="AS2275" s="4"/>
      <c r="AT2275" s="4"/>
      <c r="AU2275" s="4"/>
    </row>
    <row r="2276" spans="27:47" ht="12.95" customHeight="1">
      <c r="AA2276" s="4"/>
      <c r="AB2276" s="4"/>
      <c r="AC2276" s="4"/>
      <c r="AD2276" s="4"/>
      <c r="AE2276" s="4"/>
      <c r="AF2276" s="194"/>
      <c r="AG2276" s="159"/>
      <c r="AN2276" s="4"/>
      <c r="AO2276" s="4"/>
      <c r="AP2276" s="4"/>
      <c r="AQ2276" s="4"/>
      <c r="AR2276" s="4"/>
      <c r="AS2276" s="4"/>
      <c r="AT2276" s="4"/>
      <c r="AU2276" s="4"/>
    </row>
    <row r="2277" spans="27:47" ht="12.95" customHeight="1">
      <c r="AA2277" s="4"/>
      <c r="AB2277" s="4"/>
      <c r="AC2277" s="4"/>
      <c r="AD2277" s="4"/>
      <c r="AE2277" s="4"/>
      <c r="AF2277" s="194"/>
      <c r="AG2277" s="159"/>
      <c r="AN2277" s="4"/>
      <c r="AO2277" s="4"/>
      <c r="AP2277" s="4"/>
      <c r="AQ2277" s="4"/>
      <c r="AR2277" s="4"/>
      <c r="AS2277" s="4"/>
      <c r="AT2277" s="4"/>
      <c r="AU2277" s="4"/>
    </row>
    <row r="2278" spans="27:47" ht="12.95" customHeight="1">
      <c r="AA2278" s="4"/>
      <c r="AB2278" s="4"/>
      <c r="AC2278" s="4"/>
      <c r="AD2278" s="4"/>
      <c r="AE2278" s="4"/>
      <c r="AF2278" s="194"/>
      <c r="AG2278" s="159"/>
      <c r="AN2278" s="4"/>
      <c r="AO2278" s="4"/>
      <c r="AP2278" s="4"/>
      <c r="AQ2278" s="4"/>
      <c r="AR2278" s="4"/>
      <c r="AS2278" s="4"/>
      <c r="AT2278" s="4"/>
      <c r="AU2278" s="4"/>
    </row>
    <row r="2279" spans="27:47" ht="12.95" customHeight="1">
      <c r="AA2279" s="4"/>
      <c r="AB2279" s="4"/>
      <c r="AC2279" s="4"/>
      <c r="AD2279" s="4"/>
      <c r="AE2279" s="4"/>
      <c r="AF2279" s="194"/>
      <c r="AG2279" s="159"/>
      <c r="AN2279" s="4"/>
      <c r="AO2279" s="4"/>
      <c r="AP2279" s="4"/>
      <c r="AQ2279" s="4"/>
      <c r="AR2279" s="4"/>
      <c r="AS2279" s="4"/>
      <c r="AT2279" s="4"/>
      <c r="AU2279" s="4"/>
    </row>
    <row r="2280" spans="27:47" ht="12.95" customHeight="1">
      <c r="AA2280" s="4"/>
      <c r="AB2280" s="4"/>
      <c r="AC2280" s="4"/>
      <c r="AD2280" s="4"/>
      <c r="AE2280" s="4"/>
      <c r="AF2280" s="194"/>
      <c r="AG2280" s="159"/>
      <c r="AN2280" s="4"/>
      <c r="AO2280" s="4"/>
      <c r="AP2280" s="4"/>
      <c r="AQ2280" s="4"/>
      <c r="AR2280" s="4"/>
      <c r="AS2280" s="4"/>
      <c r="AT2280" s="4"/>
      <c r="AU2280" s="4"/>
    </row>
    <row r="2281" spans="27:47" ht="12.95" customHeight="1">
      <c r="AA2281" s="4"/>
      <c r="AB2281" s="4"/>
      <c r="AC2281" s="4"/>
      <c r="AD2281" s="4"/>
      <c r="AE2281" s="4"/>
      <c r="AF2281" s="194"/>
      <c r="AG2281" s="159"/>
      <c r="AN2281" s="4"/>
      <c r="AO2281" s="4"/>
      <c r="AP2281" s="4"/>
      <c r="AQ2281" s="4"/>
      <c r="AR2281" s="4"/>
      <c r="AS2281" s="4"/>
      <c r="AT2281" s="4"/>
      <c r="AU2281" s="4"/>
    </row>
    <row r="2282" spans="27:47" ht="12.95" customHeight="1">
      <c r="AA2282" s="4"/>
      <c r="AB2282" s="4"/>
      <c r="AC2282" s="4"/>
      <c r="AD2282" s="4"/>
      <c r="AE2282" s="4"/>
      <c r="AF2282" s="194"/>
      <c r="AG2282" s="159"/>
      <c r="AN2282" s="4"/>
      <c r="AO2282" s="4"/>
      <c r="AP2282" s="4"/>
      <c r="AQ2282" s="4"/>
      <c r="AR2282" s="4"/>
      <c r="AS2282" s="4"/>
      <c r="AT2282" s="4"/>
      <c r="AU2282" s="4"/>
    </row>
    <row r="2283" spans="27:47" ht="12.95" customHeight="1">
      <c r="AA2283" s="4"/>
      <c r="AB2283" s="4"/>
      <c r="AC2283" s="4"/>
      <c r="AD2283" s="4"/>
      <c r="AE2283" s="4"/>
      <c r="AF2283" s="194"/>
      <c r="AG2283" s="159"/>
      <c r="AN2283" s="4"/>
      <c r="AO2283" s="4"/>
      <c r="AP2283" s="4"/>
      <c r="AQ2283" s="4"/>
      <c r="AR2283" s="4"/>
      <c r="AS2283" s="4"/>
      <c r="AT2283" s="4"/>
      <c r="AU2283" s="4"/>
    </row>
    <row r="2284" spans="27:47" ht="12.95" customHeight="1">
      <c r="AA2284" s="4"/>
      <c r="AB2284" s="4"/>
      <c r="AC2284" s="4"/>
      <c r="AD2284" s="4"/>
      <c r="AE2284" s="4"/>
      <c r="AF2284" s="194"/>
      <c r="AG2284" s="159"/>
      <c r="AN2284" s="4"/>
      <c r="AO2284" s="4"/>
      <c r="AP2284" s="4"/>
      <c r="AQ2284" s="4"/>
      <c r="AR2284" s="4"/>
      <c r="AS2284" s="4"/>
      <c r="AT2284" s="4"/>
      <c r="AU2284" s="4"/>
    </row>
    <row r="2285" spans="27:47" ht="12.95" customHeight="1">
      <c r="AA2285" s="4"/>
      <c r="AB2285" s="4"/>
      <c r="AC2285" s="4"/>
      <c r="AD2285" s="4"/>
      <c r="AE2285" s="4"/>
      <c r="AF2285" s="194"/>
      <c r="AG2285" s="159"/>
      <c r="AN2285" s="4"/>
      <c r="AO2285" s="4"/>
      <c r="AP2285" s="4"/>
      <c r="AQ2285" s="4"/>
      <c r="AR2285" s="4"/>
      <c r="AS2285" s="4"/>
      <c r="AT2285" s="4"/>
      <c r="AU2285" s="4"/>
    </row>
    <row r="2286" spans="27:47" ht="12.95" customHeight="1">
      <c r="AA2286" s="4"/>
      <c r="AB2286" s="4"/>
      <c r="AC2286" s="4"/>
      <c r="AD2286" s="4"/>
      <c r="AE2286" s="4"/>
      <c r="AF2286" s="194"/>
      <c r="AG2286" s="159"/>
      <c r="AN2286" s="4"/>
      <c r="AO2286" s="4"/>
      <c r="AP2286" s="4"/>
      <c r="AQ2286" s="4"/>
      <c r="AR2286" s="4"/>
      <c r="AS2286" s="4"/>
      <c r="AT2286" s="4"/>
      <c r="AU2286" s="4"/>
    </row>
    <row r="2287" spans="27:47" ht="12.95" customHeight="1">
      <c r="AA2287" s="4"/>
      <c r="AB2287" s="4"/>
      <c r="AC2287" s="4"/>
      <c r="AD2287" s="4"/>
      <c r="AE2287" s="4"/>
      <c r="AF2287" s="194"/>
      <c r="AG2287" s="159"/>
      <c r="AN2287" s="4"/>
      <c r="AO2287" s="4"/>
      <c r="AP2287" s="4"/>
      <c r="AQ2287" s="4"/>
      <c r="AR2287" s="4"/>
      <c r="AS2287" s="4"/>
      <c r="AT2287" s="4"/>
      <c r="AU2287" s="4"/>
    </row>
    <row r="2288" spans="27:47" ht="12.95" customHeight="1">
      <c r="AA2288" s="4"/>
      <c r="AB2288" s="4"/>
      <c r="AC2288" s="4"/>
      <c r="AD2288" s="4"/>
      <c r="AE2288" s="4"/>
      <c r="AF2288" s="194"/>
      <c r="AG2288" s="159"/>
      <c r="AN2288" s="4"/>
      <c r="AO2288" s="4"/>
      <c r="AP2288" s="4"/>
      <c r="AQ2288" s="4"/>
      <c r="AR2288" s="4"/>
      <c r="AS2288" s="4"/>
      <c r="AT2288" s="4"/>
      <c r="AU2288" s="4"/>
    </row>
    <row r="2289" spans="27:47" ht="12.95" customHeight="1">
      <c r="AA2289" s="4"/>
      <c r="AB2289" s="4"/>
      <c r="AC2289" s="4"/>
      <c r="AD2289" s="4"/>
      <c r="AE2289" s="4"/>
      <c r="AF2289" s="194"/>
      <c r="AG2289" s="159"/>
      <c r="AN2289" s="4"/>
      <c r="AO2289" s="4"/>
      <c r="AP2289" s="4"/>
      <c r="AQ2289" s="4"/>
      <c r="AR2289" s="4"/>
      <c r="AS2289" s="4"/>
      <c r="AT2289" s="4"/>
      <c r="AU2289" s="4"/>
    </row>
    <row r="2290" spans="27:47" ht="12.95" customHeight="1">
      <c r="AA2290" s="4"/>
      <c r="AB2290" s="4"/>
      <c r="AC2290" s="4"/>
      <c r="AD2290" s="4"/>
      <c r="AE2290" s="4"/>
      <c r="AF2290" s="194"/>
      <c r="AG2290" s="159"/>
      <c r="AN2290" s="4"/>
      <c r="AO2290" s="4"/>
      <c r="AP2290" s="4"/>
      <c r="AQ2290" s="4"/>
      <c r="AR2290" s="4"/>
      <c r="AS2290" s="4"/>
      <c r="AT2290" s="4"/>
      <c r="AU2290" s="4"/>
    </row>
    <row r="2291" spans="27:47" ht="12.95" customHeight="1">
      <c r="AA2291" s="4"/>
      <c r="AB2291" s="4"/>
      <c r="AC2291" s="4"/>
      <c r="AD2291" s="4"/>
      <c r="AE2291" s="4"/>
      <c r="AF2291" s="194"/>
      <c r="AG2291" s="159"/>
      <c r="AN2291" s="4"/>
      <c r="AO2291" s="4"/>
      <c r="AP2291" s="4"/>
      <c r="AQ2291" s="4"/>
      <c r="AR2291" s="4"/>
      <c r="AS2291" s="4"/>
      <c r="AT2291" s="4"/>
      <c r="AU2291" s="4"/>
    </row>
    <row r="2292" spans="27:47" ht="12.95" customHeight="1">
      <c r="AA2292" s="4"/>
      <c r="AB2292" s="4"/>
      <c r="AC2292" s="4"/>
      <c r="AD2292" s="4"/>
      <c r="AE2292" s="4"/>
      <c r="AF2292" s="194"/>
      <c r="AG2292" s="159"/>
      <c r="AN2292" s="4"/>
      <c r="AO2292" s="4"/>
      <c r="AP2292" s="4"/>
      <c r="AQ2292" s="4"/>
      <c r="AR2292" s="4"/>
      <c r="AS2292" s="4"/>
      <c r="AT2292" s="4"/>
      <c r="AU2292" s="4"/>
    </row>
    <row r="2293" spans="27:47" ht="12.95" customHeight="1">
      <c r="AA2293" s="4"/>
      <c r="AB2293" s="4"/>
      <c r="AC2293" s="4"/>
      <c r="AD2293" s="4"/>
      <c r="AE2293" s="4"/>
      <c r="AF2293" s="194"/>
      <c r="AG2293" s="159"/>
      <c r="AN2293" s="4"/>
      <c r="AO2293" s="4"/>
      <c r="AP2293" s="4"/>
      <c r="AQ2293" s="4"/>
      <c r="AR2293" s="4"/>
      <c r="AS2293" s="4"/>
      <c r="AT2293" s="4"/>
      <c r="AU2293" s="4"/>
    </row>
    <row r="2294" spans="27:47" ht="12.95" customHeight="1">
      <c r="AA2294" s="4"/>
      <c r="AB2294" s="4"/>
      <c r="AC2294" s="4"/>
      <c r="AD2294" s="4"/>
      <c r="AE2294" s="4"/>
      <c r="AF2294" s="194"/>
      <c r="AG2294" s="159"/>
      <c r="AN2294" s="4"/>
      <c r="AO2294" s="4"/>
      <c r="AP2294" s="4"/>
      <c r="AQ2294" s="4"/>
      <c r="AR2294" s="4"/>
      <c r="AS2294" s="4"/>
      <c r="AT2294" s="4"/>
      <c r="AU2294" s="4"/>
    </row>
    <row r="2295" spans="27:47" ht="12.95" customHeight="1">
      <c r="AA2295" s="4"/>
      <c r="AB2295" s="4"/>
      <c r="AC2295" s="4"/>
      <c r="AD2295" s="4"/>
      <c r="AE2295" s="4"/>
      <c r="AF2295" s="194"/>
      <c r="AG2295" s="159"/>
      <c r="AN2295" s="4"/>
      <c r="AO2295" s="4"/>
      <c r="AP2295" s="4"/>
      <c r="AQ2295" s="4"/>
      <c r="AR2295" s="4"/>
      <c r="AS2295" s="4"/>
      <c r="AT2295" s="4"/>
      <c r="AU2295" s="4"/>
    </row>
    <row r="2296" spans="27:47" ht="12.95" customHeight="1">
      <c r="AA2296" s="4"/>
      <c r="AB2296" s="4"/>
      <c r="AC2296" s="4"/>
      <c r="AD2296" s="4"/>
      <c r="AE2296" s="4"/>
      <c r="AF2296" s="194"/>
      <c r="AG2296" s="159"/>
      <c r="AN2296" s="4"/>
      <c r="AO2296" s="4"/>
      <c r="AP2296" s="4"/>
      <c r="AQ2296" s="4"/>
      <c r="AR2296" s="4"/>
      <c r="AS2296" s="4"/>
      <c r="AT2296" s="4"/>
      <c r="AU2296" s="4"/>
    </row>
    <row r="2297" spans="27:47" ht="12.95" customHeight="1">
      <c r="AA2297" s="4"/>
      <c r="AB2297" s="4"/>
      <c r="AC2297" s="4"/>
      <c r="AD2297" s="4"/>
      <c r="AE2297" s="4"/>
      <c r="AF2297" s="194"/>
      <c r="AG2297" s="159"/>
      <c r="AN2297" s="4"/>
      <c r="AO2297" s="4"/>
      <c r="AP2297" s="4"/>
      <c r="AQ2297" s="4"/>
      <c r="AR2297" s="4"/>
      <c r="AS2297" s="4"/>
      <c r="AT2297" s="4"/>
      <c r="AU2297" s="4"/>
    </row>
    <row r="2298" spans="27:47" ht="12.95" customHeight="1">
      <c r="AA2298" s="4"/>
      <c r="AB2298" s="4"/>
      <c r="AC2298" s="4"/>
      <c r="AD2298" s="4"/>
      <c r="AE2298" s="4"/>
      <c r="AF2298" s="194"/>
      <c r="AG2298" s="159"/>
      <c r="AN2298" s="4"/>
      <c r="AO2298" s="4"/>
      <c r="AP2298" s="4"/>
      <c r="AQ2298" s="4"/>
      <c r="AR2298" s="4"/>
      <c r="AS2298" s="4"/>
      <c r="AT2298" s="4"/>
      <c r="AU2298" s="4"/>
    </row>
    <row r="2299" spans="27:47" ht="12.95" customHeight="1">
      <c r="AA2299" s="4"/>
      <c r="AB2299" s="4"/>
      <c r="AC2299" s="4"/>
      <c r="AD2299" s="4"/>
      <c r="AE2299" s="4"/>
      <c r="AF2299" s="194"/>
      <c r="AG2299" s="159"/>
      <c r="AN2299" s="4"/>
      <c r="AO2299" s="4"/>
      <c r="AP2299" s="4"/>
      <c r="AQ2299" s="4"/>
      <c r="AR2299" s="4"/>
      <c r="AS2299" s="4"/>
      <c r="AT2299" s="4"/>
      <c r="AU2299" s="4"/>
    </row>
    <row r="2300" spans="27:47" ht="12.95" customHeight="1">
      <c r="AA2300" s="4"/>
      <c r="AB2300" s="4"/>
      <c r="AC2300" s="4"/>
      <c r="AD2300" s="4"/>
      <c r="AE2300" s="4"/>
      <c r="AF2300" s="194"/>
      <c r="AG2300" s="159"/>
      <c r="AN2300" s="4"/>
      <c r="AO2300" s="4"/>
      <c r="AP2300" s="4"/>
      <c r="AQ2300" s="4"/>
      <c r="AR2300" s="4"/>
      <c r="AS2300" s="4"/>
      <c r="AT2300" s="4"/>
      <c r="AU2300" s="4"/>
    </row>
    <row r="2301" spans="27:47" ht="12.95" customHeight="1">
      <c r="AA2301" s="4"/>
      <c r="AB2301" s="4"/>
      <c r="AC2301" s="4"/>
      <c r="AD2301" s="4"/>
      <c r="AE2301" s="4"/>
      <c r="AF2301" s="194"/>
      <c r="AG2301" s="159"/>
      <c r="AN2301" s="4"/>
      <c r="AO2301" s="4"/>
      <c r="AP2301" s="4"/>
      <c r="AQ2301" s="4"/>
      <c r="AR2301" s="4"/>
      <c r="AS2301" s="4"/>
      <c r="AT2301" s="4"/>
      <c r="AU2301" s="4"/>
    </row>
    <row r="2302" spans="27:47" ht="12.95" customHeight="1">
      <c r="AA2302" s="4"/>
      <c r="AB2302" s="4"/>
      <c r="AC2302" s="4"/>
      <c r="AD2302" s="4"/>
      <c r="AE2302" s="4"/>
      <c r="AF2302" s="194"/>
      <c r="AG2302" s="159"/>
      <c r="AN2302" s="4"/>
      <c r="AO2302" s="4"/>
      <c r="AP2302" s="4"/>
      <c r="AQ2302" s="4"/>
      <c r="AR2302" s="4"/>
      <c r="AS2302" s="4"/>
      <c r="AT2302" s="4"/>
      <c r="AU2302" s="4"/>
    </row>
    <row r="2303" spans="27:47" ht="12.95" customHeight="1">
      <c r="AA2303" s="4"/>
      <c r="AB2303" s="4"/>
      <c r="AC2303" s="4"/>
      <c r="AD2303" s="4"/>
      <c r="AE2303" s="4"/>
      <c r="AF2303" s="194"/>
      <c r="AG2303" s="159"/>
      <c r="AN2303" s="4"/>
      <c r="AO2303" s="4"/>
      <c r="AP2303" s="4"/>
      <c r="AQ2303" s="4"/>
      <c r="AR2303" s="4"/>
      <c r="AS2303" s="4"/>
      <c r="AT2303" s="4"/>
      <c r="AU2303" s="4"/>
    </row>
    <row r="2304" spans="27:47" ht="12.95" customHeight="1">
      <c r="AA2304" s="4"/>
      <c r="AB2304" s="4"/>
      <c r="AC2304" s="4"/>
      <c r="AD2304" s="4"/>
      <c r="AE2304" s="4"/>
      <c r="AF2304" s="194"/>
      <c r="AG2304" s="159"/>
      <c r="AN2304" s="4"/>
      <c r="AO2304" s="4"/>
      <c r="AP2304" s="4"/>
      <c r="AQ2304" s="4"/>
      <c r="AR2304" s="4"/>
      <c r="AS2304" s="4"/>
      <c r="AT2304" s="4"/>
      <c r="AU2304" s="4"/>
    </row>
    <row r="2305" spans="27:47" ht="12.95" customHeight="1">
      <c r="AA2305" s="4"/>
      <c r="AB2305" s="4"/>
      <c r="AC2305" s="4"/>
      <c r="AD2305" s="4"/>
      <c r="AE2305" s="4"/>
      <c r="AF2305" s="194"/>
      <c r="AG2305" s="159"/>
      <c r="AN2305" s="4"/>
      <c r="AO2305" s="4"/>
      <c r="AP2305" s="4"/>
      <c r="AQ2305" s="4"/>
      <c r="AR2305" s="4"/>
      <c r="AS2305" s="4"/>
      <c r="AT2305" s="4"/>
      <c r="AU2305" s="4"/>
    </row>
    <row r="2306" spans="27:47" ht="12.95" customHeight="1">
      <c r="AA2306" s="4"/>
      <c r="AB2306" s="4"/>
      <c r="AC2306" s="4"/>
      <c r="AD2306" s="4"/>
      <c r="AE2306" s="4"/>
      <c r="AF2306" s="194"/>
      <c r="AG2306" s="159"/>
      <c r="AN2306" s="4"/>
      <c r="AO2306" s="4"/>
      <c r="AP2306" s="4"/>
      <c r="AQ2306" s="4"/>
      <c r="AR2306" s="4"/>
      <c r="AS2306" s="4"/>
      <c r="AT2306" s="4"/>
      <c r="AU2306" s="4"/>
    </row>
    <row r="2307" spans="27:47" ht="12.95" customHeight="1">
      <c r="AA2307" s="4"/>
      <c r="AB2307" s="4"/>
      <c r="AC2307" s="4"/>
      <c r="AD2307" s="4"/>
      <c r="AE2307" s="4"/>
      <c r="AF2307" s="194"/>
      <c r="AG2307" s="159"/>
      <c r="AN2307" s="4"/>
      <c r="AO2307" s="4"/>
      <c r="AP2307" s="4"/>
      <c r="AQ2307" s="4"/>
      <c r="AR2307" s="4"/>
      <c r="AS2307" s="4"/>
      <c r="AT2307" s="4"/>
      <c r="AU2307" s="4"/>
    </row>
    <row r="2308" spans="27:47" ht="12.95" customHeight="1">
      <c r="AA2308" s="4"/>
      <c r="AB2308" s="4"/>
      <c r="AC2308" s="4"/>
      <c r="AD2308" s="4"/>
      <c r="AE2308" s="4"/>
      <c r="AF2308" s="194"/>
      <c r="AG2308" s="159"/>
      <c r="AN2308" s="4"/>
      <c r="AO2308" s="4"/>
      <c r="AP2308" s="4"/>
      <c r="AQ2308" s="4"/>
      <c r="AR2308" s="4"/>
      <c r="AS2308" s="4"/>
      <c r="AT2308" s="4"/>
      <c r="AU2308" s="4"/>
    </row>
    <row r="2309" spans="27:47" ht="12.95" customHeight="1">
      <c r="AA2309" s="4"/>
      <c r="AB2309" s="4"/>
      <c r="AC2309" s="4"/>
      <c r="AD2309" s="4"/>
      <c r="AE2309" s="4"/>
      <c r="AF2309" s="194"/>
      <c r="AG2309" s="159"/>
      <c r="AN2309" s="4"/>
      <c r="AO2309" s="4"/>
      <c r="AP2309" s="4"/>
      <c r="AQ2309" s="4"/>
      <c r="AR2309" s="4"/>
      <c r="AS2309" s="4"/>
      <c r="AT2309" s="4"/>
      <c r="AU2309" s="4"/>
    </row>
    <row r="2310" spans="27:47" ht="12.95" customHeight="1">
      <c r="AA2310" s="4"/>
      <c r="AB2310" s="4"/>
      <c r="AC2310" s="4"/>
      <c r="AD2310" s="4"/>
      <c r="AE2310" s="4"/>
      <c r="AF2310" s="194"/>
      <c r="AG2310" s="159"/>
      <c r="AN2310" s="4"/>
      <c r="AO2310" s="4"/>
      <c r="AP2310" s="4"/>
      <c r="AQ2310" s="4"/>
      <c r="AR2310" s="4"/>
      <c r="AS2310" s="4"/>
      <c r="AT2310" s="4"/>
      <c r="AU2310" s="4"/>
    </row>
    <row r="2311" spans="27:47" ht="12.95" customHeight="1">
      <c r="AA2311" s="4"/>
      <c r="AB2311" s="4"/>
      <c r="AC2311" s="4"/>
      <c r="AD2311" s="4"/>
      <c r="AE2311" s="4"/>
      <c r="AF2311" s="194"/>
      <c r="AG2311" s="159"/>
      <c r="AN2311" s="4"/>
      <c r="AO2311" s="4"/>
      <c r="AP2311" s="4"/>
      <c r="AQ2311" s="4"/>
      <c r="AR2311" s="4"/>
      <c r="AS2311" s="4"/>
      <c r="AT2311" s="4"/>
      <c r="AU2311" s="4"/>
    </row>
    <row r="2312" spans="27:47" ht="12.95" customHeight="1">
      <c r="AA2312" s="4"/>
      <c r="AB2312" s="4"/>
      <c r="AC2312" s="4"/>
      <c r="AD2312" s="4"/>
      <c r="AE2312" s="4"/>
      <c r="AF2312" s="194"/>
      <c r="AG2312" s="159"/>
      <c r="AN2312" s="4"/>
      <c r="AO2312" s="4"/>
      <c r="AP2312" s="4"/>
      <c r="AQ2312" s="4"/>
      <c r="AR2312" s="4"/>
      <c r="AS2312" s="4"/>
      <c r="AT2312" s="4"/>
      <c r="AU2312" s="4"/>
    </row>
    <row r="2313" spans="27:47" ht="12.95" customHeight="1">
      <c r="AA2313" s="4"/>
      <c r="AB2313" s="4"/>
      <c r="AC2313" s="4"/>
      <c r="AD2313" s="4"/>
      <c r="AE2313" s="4"/>
      <c r="AF2313" s="194"/>
      <c r="AG2313" s="159"/>
      <c r="AN2313" s="4"/>
      <c r="AO2313" s="4"/>
      <c r="AP2313" s="4"/>
      <c r="AQ2313" s="4"/>
      <c r="AR2313" s="4"/>
      <c r="AS2313" s="4"/>
      <c r="AT2313" s="4"/>
      <c r="AU2313" s="4"/>
    </row>
    <row r="2314" spans="27:47" ht="12.95" customHeight="1">
      <c r="AA2314" s="4"/>
      <c r="AB2314" s="4"/>
      <c r="AC2314" s="4"/>
      <c r="AD2314" s="4"/>
      <c r="AE2314" s="4"/>
      <c r="AF2314" s="194"/>
      <c r="AG2314" s="159"/>
      <c r="AN2314" s="4"/>
      <c r="AO2314" s="4"/>
      <c r="AP2314" s="4"/>
      <c r="AQ2314" s="4"/>
      <c r="AR2314" s="4"/>
      <c r="AS2314" s="4"/>
      <c r="AT2314" s="4"/>
      <c r="AU2314" s="4"/>
    </row>
    <row r="2315" spans="27:47" ht="12.95" customHeight="1">
      <c r="AA2315" s="4"/>
      <c r="AB2315" s="4"/>
      <c r="AC2315" s="4"/>
      <c r="AD2315" s="4"/>
      <c r="AE2315" s="4"/>
      <c r="AF2315" s="194"/>
      <c r="AG2315" s="159"/>
      <c r="AN2315" s="4"/>
      <c r="AO2315" s="4"/>
      <c r="AP2315" s="4"/>
      <c r="AQ2315" s="4"/>
      <c r="AR2315" s="4"/>
      <c r="AS2315" s="4"/>
      <c r="AT2315" s="4"/>
      <c r="AU2315" s="4"/>
    </row>
    <row r="2316" spans="27:47" ht="12.95" customHeight="1">
      <c r="AA2316" s="4"/>
      <c r="AB2316" s="4"/>
      <c r="AC2316" s="4"/>
      <c r="AD2316" s="4"/>
      <c r="AE2316" s="4"/>
      <c r="AF2316" s="194"/>
      <c r="AG2316" s="159"/>
      <c r="AN2316" s="4"/>
      <c r="AO2316" s="4"/>
      <c r="AP2316" s="4"/>
      <c r="AQ2316" s="4"/>
      <c r="AR2316" s="4"/>
      <c r="AS2316" s="4"/>
      <c r="AT2316" s="4"/>
      <c r="AU2316" s="4"/>
    </row>
    <row r="2317" spans="27:47" ht="12.95" customHeight="1">
      <c r="AA2317" s="4"/>
      <c r="AB2317" s="4"/>
      <c r="AC2317" s="4"/>
      <c r="AD2317" s="4"/>
      <c r="AE2317" s="4"/>
      <c r="AF2317" s="194"/>
      <c r="AG2317" s="159"/>
      <c r="AN2317" s="4"/>
      <c r="AO2317" s="4"/>
      <c r="AP2317" s="4"/>
      <c r="AQ2317" s="4"/>
      <c r="AR2317" s="4"/>
      <c r="AS2317" s="4"/>
      <c r="AT2317" s="4"/>
      <c r="AU2317" s="4"/>
    </row>
    <row r="2318" spans="27:47" ht="12.95" customHeight="1">
      <c r="AA2318" s="4"/>
      <c r="AB2318" s="4"/>
      <c r="AC2318" s="4"/>
      <c r="AD2318" s="4"/>
      <c r="AE2318" s="4"/>
      <c r="AF2318" s="194"/>
      <c r="AG2318" s="159"/>
      <c r="AN2318" s="4"/>
      <c r="AO2318" s="4"/>
      <c r="AP2318" s="4"/>
      <c r="AQ2318" s="4"/>
      <c r="AR2318" s="4"/>
      <c r="AS2318" s="4"/>
      <c r="AT2318" s="4"/>
      <c r="AU2318" s="4"/>
    </row>
    <row r="2319" spans="27:47" ht="12.95" customHeight="1">
      <c r="AA2319" s="4"/>
      <c r="AB2319" s="4"/>
      <c r="AC2319" s="4"/>
      <c r="AD2319" s="4"/>
      <c r="AE2319" s="4"/>
      <c r="AF2319" s="194"/>
      <c r="AG2319" s="159"/>
      <c r="AN2319" s="4"/>
      <c r="AO2319" s="4"/>
      <c r="AP2319" s="4"/>
      <c r="AQ2319" s="4"/>
      <c r="AR2319" s="4"/>
      <c r="AS2319" s="4"/>
      <c r="AT2319" s="4"/>
      <c r="AU2319" s="4"/>
    </row>
    <row r="2320" spans="27:47" ht="12.95" customHeight="1">
      <c r="AA2320" s="4"/>
      <c r="AB2320" s="4"/>
      <c r="AC2320" s="4"/>
      <c r="AD2320" s="4"/>
      <c r="AE2320" s="4"/>
      <c r="AF2320" s="194"/>
      <c r="AG2320" s="159"/>
      <c r="AN2320" s="4"/>
      <c r="AO2320" s="4"/>
      <c r="AP2320" s="4"/>
      <c r="AQ2320" s="4"/>
      <c r="AR2320" s="4"/>
      <c r="AS2320" s="4"/>
      <c r="AT2320" s="4"/>
      <c r="AU2320" s="4"/>
    </row>
    <row r="2321" spans="27:47" ht="12.95" customHeight="1">
      <c r="AA2321" s="4"/>
      <c r="AB2321" s="4"/>
      <c r="AC2321" s="4"/>
      <c r="AD2321" s="4"/>
      <c r="AE2321" s="4"/>
      <c r="AF2321" s="194"/>
      <c r="AG2321" s="159"/>
      <c r="AN2321" s="4"/>
      <c r="AO2321" s="4"/>
      <c r="AP2321" s="4"/>
      <c r="AQ2321" s="4"/>
      <c r="AR2321" s="4"/>
      <c r="AS2321" s="4"/>
      <c r="AT2321" s="4"/>
      <c r="AU2321" s="4"/>
    </row>
    <row r="2322" spans="27:47" ht="12.95" customHeight="1">
      <c r="AA2322" s="4"/>
      <c r="AB2322" s="4"/>
      <c r="AC2322" s="4"/>
      <c r="AD2322" s="4"/>
      <c r="AE2322" s="4"/>
      <c r="AF2322" s="194"/>
      <c r="AG2322" s="159"/>
      <c r="AN2322" s="4"/>
      <c r="AO2322" s="4"/>
      <c r="AP2322" s="4"/>
      <c r="AQ2322" s="4"/>
      <c r="AR2322" s="4"/>
      <c r="AS2322" s="4"/>
      <c r="AT2322" s="4"/>
      <c r="AU2322" s="4"/>
    </row>
    <row r="2323" spans="27:47" ht="12.95" customHeight="1">
      <c r="AA2323" s="4"/>
      <c r="AB2323" s="4"/>
      <c r="AC2323" s="4"/>
      <c r="AD2323" s="4"/>
      <c r="AE2323" s="4"/>
      <c r="AF2323" s="194"/>
      <c r="AG2323" s="159"/>
      <c r="AN2323" s="4"/>
      <c r="AO2323" s="4"/>
      <c r="AP2323" s="4"/>
      <c r="AQ2323" s="4"/>
      <c r="AR2323" s="4"/>
      <c r="AS2323" s="4"/>
      <c r="AT2323" s="4"/>
      <c r="AU2323" s="4"/>
    </row>
    <row r="2324" spans="27:47" ht="12.95" customHeight="1">
      <c r="AA2324" s="4"/>
      <c r="AB2324" s="4"/>
      <c r="AC2324" s="4"/>
      <c r="AD2324" s="4"/>
      <c r="AE2324" s="4"/>
      <c r="AF2324" s="194"/>
      <c r="AG2324" s="159"/>
      <c r="AN2324" s="4"/>
      <c r="AO2324" s="4"/>
      <c r="AP2324" s="4"/>
      <c r="AQ2324" s="4"/>
      <c r="AR2324" s="4"/>
      <c r="AS2324" s="4"/>
      <c r="AT2324" s="4"/>
      <c r="AU2324" s="4"/>
    </row>
    <row r="2325" spans="27:47" ht="12.95" customHeight="1">
      <c r="AA2325" s="4"/>
      <c r="AB2325" s="4"/>
      <c r="AC2325" s="4"/>
      <c r="AD2325" s="4"/>
      <c r="AE2325" s="4"/>
      <c r="AF2325" s="194"/>
      <c r="AG2325" s="159"/>
      <c r="AN2325" s="4"/>
      <c r="AO2325" s="4"/>
      <c r="AP2325" s="4"/>
      <c r="AQ2325" s="4"/>
      <c r="AR2325" s="4"/>
      <c r="AS2325" s="4"/>
      <c r="AT2325" s="4"/>
      <c r="AU2325" s="4"/>
    </row>
    <row r="2326" spans="27:47" ht="12.95" customHeight="1">
      <c r="AA2326" s="4"/>
      <c r="AB2326" s="4"/>
      <c r="AC2326" s="4"/>
      <c r="AD2326" s="4"/>
      <c r="AE2326" s="4"/>
      <c r="AF2326" s="194"/>
      <c r="AG2326" s="159"/>
      <c r="AN2326" s="4"/>
      <c r="AO2326" s="4"/>
      <c r="AP2326" s="4"/>
      <c r="AQ2326" s="4"/>
      <c r="AR2326" s="4"/>
      <c r="AS2326" s="4"/>
      <c r="AT2326" s="4"/>
      <c r="AU2326" s="4"/>
    </row>
    <row r="2327" spans="27:47" ht="12.95" customHeight="1">
      <c r="AA2327" s="4"/>
      <c r="AB2327" s="4"/>
      <c r="AC2327" s="4"/>
      <c r="AD2327" s="4"/>
      <c r="AE2327" s="4"/>
      <c r="AF2327" s="194"/>
      <c r="AG2327" s="159"/>
      <c r="AN2327" s="4"/>
      <c r="AO2327" s="4"/>
      <c r="AP2327" s="4"/>
      <c r="AQ2327" s="4"/>
      <c r="AR2327" s="4"/>
      <c r="AS2327" s="4"/>
      <c r="AT2327" s="4"/>
      <c r="AU2327" s="4"/>
    </row>
    <row r="2328" spans="27:47" ht="12.95" customHeight="1">
      <c r="AA2328" s="4"/>
      <c r="AB2328" s="4"/>
      <c r="AC2328" s="4"/>
      <c r="AD2328" s="4"/>
      <c r="AE2328" s="4"/>
      <c r="AF2328" s="194"/>
      <c r="AG2328" s="159"/>
      <c r="AN2328" s="4"/>
      <c r="AO2328" s="4"/>
      <c r="AP2328" s="4"/>
      <c r="AQ2328" s="4"/>
      <c r="AR2328" s="4"/>
      <c r="AS2328" s="4"/>
      <c r="AT2328" s="4"/>
      <c r="AU2328" s="4"/>
    </row>
    <row r="2329" spans="27:47" ht="12.95" customHeight="1">
      <c r="AA2329" s="4"/>
      <c r="AB2329" s="4"/>
      <c r="AC2329" s="4"/>
      <c r="AD2329" s="4"/>
      <c r="AE2329" s="4"/>
      <c r="AF2329" s="194"/>
      <c r="AG2329" s="159"/>
      <c r="AN2329" s="4"/>
      <c r="AO2329" s="4"/>
      <c r="AP2329" s="4"/>
      <c r="AQ2329" s="4"/>
      <c r="AR2329" s="4"/>
      <c r="AS2329" s="4"/>
      <c r="AT2329" s="4"/>
      <c r="AU2329" s="4"/>
    </row>
    <row r="2330" spans="27:47" ht="12.95" customHeight="1">
      <c r="AA2330" s="4"/>
      <c r="AB2330" s="4"/>
      <c r="AC2330" s="4"/>
      <c r="AD2330" s="4"/>
      <c r="AE2330" s="4"/>
      <c r="AF2330" s="194"/>
      <c r="AG2330" s="159"/>
      <c r="AN2330" s="4"/>
      <c r="AO2330" s="4"/>
      <c r="AP2330" s="4"/>
      <c r="AQ2330" s="4"/>
      <c r="AR2330" s="4"/>
      <c r="AS2330" s="4"/>
      <c r="AT2330" s="4"/>
      <c r="AU2330" s="4"/>
    </row>
    <row r="2331" spans="27:47" ht="12.95" customHeight="1">
      <c r="AA2331" s="4"/>
      <c r="AB2331" s="4"/>
      <c r="AC2331" s="4"/>
      <c r="AD2331" s="4"/>
      <c r="AE2331" s="4"/>
      <c r="AF2331" s="194"/>
      <c r="AG2331" s="159"/>
      <c r="AN2331" s="4"/>
      <c r="AO2331" s="4"/>
      <c r="AP2331" s="4"/>
      <c r="AQ2331" s="4"/>
      <c r="AR2331" s="4"/>
      <c r="AS2331" s="4"/>
      <c r="AT2331" s="4"/>
      <c r="AU2331" s="4"/>
    </row>
    <row r="2332" spans="27:47" ht="12.95" customHeight="1">
      <c r="AA2332" s="4"/>
      <c r="AB2332" s="4"/>
      <c r="AC2332" s="4"/>
      <c r="AD2332" s="4"/>
      <c r="AE2332" s="4"/>
      <c r="AF2332" s="194"/>
      <c r="AG2332" s="159"/>
      <c r="AN2332" s="4"/>
      <c r="AO2332" s="4"/>
      <c r="AP2332" s="4"/>
      <c r="AQ2332" s="4"/>
      <c r="AR2332" s="4"/>
      <c r="AS2332" s="4"/>
      <c r="AT2332" s="4"/>
      <c r="AU2332" s="4"/>
    </row>
    <row r="2333" spans="27:47" ht="12.95" customHeight="1">
      <c r="AA2333" s="4"/>
      <c r="AB2333" s="4"/>
      <c r="AC2333" s="4"/>
      <c r="AD2333" s="4"/>
      <c r="AE2333" s="4"/>
      <c r="AF2333" s="194"/>
      <c r="AG2333" s="159"/>
      <c r="AN2333" s="4"/>
      <c r="AO2333" s="4"/>
      <c r="AP2333" s="4"/>
      <c r="AQ2333" s="4"/>
      <c r="AR2333" s="4"/>
      <c r="AS2333" s="4"/>
      <c r="AT2333" s="4"/>
      <c r="AU2333" s="4"/>
    </row>
    <row r="2334" spans="27:47" ht="12.95" customHeight="1">
      <c r="AA2334" s="4"/>
      <c r="AB2334" s="4"/>
      <c r="AC2334" s="4"/>
      <c r="AD2334" s="4"/>
      <c r="AE2334" s="4"/>
      <c r="AF2334" s="194"/>
      <c r="AG2334" s="159"/>
      <c r="AN2334" s="4"/>
      <c r="AO2334" s="4"/>
      <c r="AP2334" s="4"/>
      <c r="AQ2334" s="4"/>
      <c r="AR2334" s="4"/>
      <c r="AS2334" s="4"/>
      <c r="AT2334" s="4"/>
      <c r="AU2334" s="4"/>
    </row>
    <row r="2335" spans="27:47" ht="12.95" customHeight="1">
      <c r="AA2335" s="4"/>
      <c r="AB2335" s="4"/>
      <c r="AC2335" s="4"/>
      <c r="AD2335" s="4"/>
      <c r="AE2335" s="4"/>
      <c r="AF2335" s="194"/>
      <c r="AG2335" s="159"/>
      <c r="AN2335" s="4"/>
      <c r="AO2335" s="4"/>
      <c r="AP2335" s="4"/>
      <c r="AQ2335" s="4"/>
      <c r="AR2335" s="4"/>
      <c r="AS2335" s="4"/>
      <c r="AT2335" s="4"/>
      <c r="AU2335" s="4"/>
    </row>
    <row r="2336" spans="27:47" ht="12.95" customHeight="1">
      <c r="AA2336" s="4"/>
      <c r="AB2336" s="4"/>
      <c r="AC2336" s="4"/>
      <c r="AD2336" s="4"/>
      <c r="AE2336" s="4"/>
      <c r="AF2336" s="194"/>
      <c r="AG2336" s="159"/>
      <c r="AN2336" s="4"/>
      <c r="AO2336" s="4"/>
      <c r="AP2336" s="4"/>
      <c r="AQ2336" s="4"/>
      <c r="AR2336" s="4"/>
      <c r="AS2336" s="4"/>
      <c r="AT2336" s="4"/>
      <c r="AU2336" s="4"/>
    </row>
    <row r="2337" spans="27:47" ht="12.95" customHeight="1">
      <c r="AA2337" s="4"/>
      <c r="AB2337" s="4"/>
      <c r="AC2337" s="4"/>
      <c r="AD2337" s="4"/>
      <c r="AE2337" s="4"/>
      <c r="AF2337" s="194"/>
      <c r="AG2337" s="159"/>
      <c r="AN2337" s="4"/>
      <c r="AO2337" s="4"/>
      <c r="AP2337" s="4"/>
      <c r="AQ2337" s="4"/>
      <c r="AR2337" s="4"/>
      <c r="AS2337" s="4"/>
      <c r="AT2337" s="4"/>
      <c r="AU2337" s="4"/>
    </row>
    <row r="2338" spans="27:47" ht="12.95" customHeight="1">
      <c r="AA2338" s="4"/>
      <c r="AB2338" s="4"/>
      <c r="AC2338" s="4"/>
      <c r="AD2338" s="4"/>
      <c r="AE2338" s="4"/>
      <c r="AF2338" s="194"/>
      <c r="AG2338" s="159"/>
      <c r="AN2338" s="4"/>
      <c r="AO2338" s="4"/>
      <c r="AP2338" s="4"/>
      <c r="AQ2338" s="4"/>
      <c r="AR2338" s="4"/>
      <c r="AS2338" s="4"/>
      <c r="AT2338" s="4"/>
      <c r="AU2338" s="4"/>
    </row>
    <row r="2339" spans="27:47" ht="12.95" customHeight="1">
      <c r="AA2339" s="4"/>
      <c r="AB2339" s="4"/>
      <c r="AC2339" s="4"/>
      <c r="AD2339" s="4"/>
      <c r="AE2339" s="4"/>
      <c r="AF2339" s="194"/>
      <c r="AG2339" s="159"/>
      <c r="AN2339" s="4"/>
      <c r="AO2339" s="4"/>
      <c r="AP2339" s="4"/>
      <c r="AQ2339" s="4"/>
      <c r="AR2339" s="4"/>
      <c r="AS2339" s="4"/>
      <c r="AT2339" s="4"/>
      <c r="AU2339" s="4"/>
    </row>
    <row r="2340" spans="27:47" ht="12.95" customHeight="1">
      <c r="AA2340" s="4"/>
      <c r="AB2340" s="4"/>
      <c r="AC2340" s="4"/>
      <c r="AD2340" s="4"/>
      <c r="AE2340" s="4"/>
      <c r="AF2340" s="194"/>
      <c r="AG2340" s="159"/>
      <c r="AN2340" s="4"/>
      <c r="AO2340" s="4"/>
      <c r="AP2340" s="4"/>
      <c r="AQ2340" s="4"/>
      <c r="AR2340" s="4"/>
      <c r="AS2340" s="4"/>
      <c r="AT2340" s="4"/>
      <c r="AU2340" s="4"/>
    </row>
    <row r="2341" spans="27:47" ht="12.95" customHeight="1">
      <c r="AA2341" s="4"/>
      <c r="AB2341" s="4"/>
      <c r="AC2341" s="4"/>
      <c r="AD2341" s="4"/>
      <c r="AE2341" s="4"/>
      <c r="AF2341" s="194"/>
      <c r="AG2341" s="159"/>
      <c r="AN2341" s="4"/>
      <c r="AO2341" s="4"/>
      <c r="AP2341" s="4"/>
      <c r="AQ2341" s="4"/>
      <c r="AR2341" s="4"/>
      <c r="AS2341" s="4"/>
      <c r="AT2341" s="4"/>
      <c r="AU2341" s="4"/>
    </row>
    <row r="2342" spans="27:47" ht="12.95" customHeight="1">
      <c r="AA2342" s="4"/>
      <c r="AB2342" s="4"/>
      <c r="AC2342" s="4"/>
      <c r="AD2342" s="4"/>
      <c r="AE2342" s="4"/>
      <c r="AF2342" s="194"/>
      <c r="AG2342" s="159"/>
      <c r="AN2342" s="4"/>
      <c r="AO2342" s="4"/>
      <c r="AP2342" s="4"/>
      <c r="AQ2342" s="4"/>
      <c r="AR2342" s="4"/>
      <c r="AS2342" s="4"/>
      <c r="AT2342" s="4"/>
      <c r="AU2342" s="4"/>
    </row>
    <row r="2343" spans="27:47" ht="12.95" customHeight="1">
      <c r="AA2343" s="4"/>
      <c r="AB2343" s="4"/>
      <c r="AC2343" s="4"/>
      <c r="AD2343" s="4"/>
      <c r="AE2343" s="4"/>
      <c r="AF2343" s="194"/>
      <c r="AG2343" s="159"/>
      <c r="AN2343" s="4"/>
      <c r="AO2343" s="4"/>
      <c r="AP2343" s="4"/>
      <c r="AQ2343" s="4"/>
      <c r="AR2343" s="4"/>
      <c r="AS2343" s="4"/>
      <c r="AT2343" s="4"/>
      <c r="AU2343" s="4"/>
    </row>
    <row r="2344" spans="27:47" ht="12.95" customHeight="1">
      <c r="AA2344" s="4"/>
      <c r="AB2344" s="4"/>
      <c r="AC2344" s="4"/>
      <c r="AD2344" s="4"/>
      <c r="AE2344" s="4"/>
      <c r="AF2344" s="194"/>
      <c r="AG2344" s="159"/>
      <c r="AN2344" s="4"/>
      <c r="AO2344" s="4"/>
      <c r="AP2344" s="4"/>
      <c r="AQ2344" s="4"/>
      <c r="AR2344" s="4"/>
      <c r="AS2344" s="4"/>
      <c r="AT2344" s="4"/>
      <c r="AU2344" s="4"/>
    </row>
    <row r="2345" spans="27:47" ht="12.95" customHeight="1">
      <c r="AA2345" s="4"/>
      <c r="AB2345" s="4"/>
      <c r="AC2345" s="4"/>
      <c r="AD2345" s="4"/>
      <c r="AE2345" s="4"/>
      <c r="AF2345" s="194"/>
      <c r="AG2345" s="159"/>
      <c r="AN2345" s="4"/>
      <c r="AO2345" s="4"/>
      <c r="AP2345" s="4"/>
      <c r="AQ2345" s="4"/>
      <c r="AR2345" s="4"/>
      <c r="AS2345" s="4"/>
      <c r="AT2345" s="4"/>
      <c r="AU2345" s="4"/>
    </row>
    <row r="2346" spans="27:47" ht="12.95" customHeight="1">
      <c r="AA2346" s="4"/>
      <c r="AB2346" s="4"/>
      <c r="AC2346" s="4"/>
      <c r="AD2346" s="4"/>
      <c r="AE2346" s="4"/>
      <c r="AF2346" s="194"/>
      <c r="AG2346" s="159"/>
      <c r="AN2346" s="4"/>
      <c r="AO2346" s="4"/>
      <c r="AP2346" s="4"/>
      <c r="AQ2346" s="4"/>
      <c r="AR2346" s="4"/>
      <c r="AS2346" s="4"/>
      <c r="AT2346" s="4"/>
      <c r="AU2346" s="4"/>
    </row>
    <row r="2347" spans="27:47" ht="12.95" customHeight="1">
      <c r="AA2347" s="4"/>
      <c r="AB2347" s="4"/>
      <c r="AC2347" s="4"/>
      <c r="AD2347" s="4"/>
      <c r="AE2347" s="4"/>
      <c r="AF2347" s="194"/>
      <c r="AG2347" s="159"/>
      <c r="AN2347" s="4"/>
      <c r="AO2347" s="4"/>
      <c r="AP2347" s="4"/>
      <c r="AQ2347" s="4"/>
      <c r="AR2347" s="4"/>
      <c r="AS2347" s="4"/>
      <c r="AT2347" s="4"/>
      <c r="AU2347" s="4"/>
    </row>
    <row r="2348" spans="27:47" ht="12.95" customHeight="1">
      <c r="AA2348" s="4"/>
      <c r="AB2348" s="4"/>
      <c r="AC2348" s="4"/>
      <c r="AD2348" s="4"/>
      <c r="AE2348" s="4"/>
      <c r="AF2348" s="194"/>
      <c r="AG2348" s="159"/>
      <c r="AN2348" s="4"/>
      <c r="AO2348" s="4"/>
      <c r="AP2348" s="4"/>
      <c r="AQ2348" s="4"/>
      <c r="AR2348" s="4"/>
      <c r="AS2348" s="4"/>
      <c r="AT2348" s="4"/>
      <c r="AU2348" s="4"/>
    </row>
    <row r="2349" spans="27:47" ht="12.95" customHeight="1">
      <c r="AA2349" s="4"/>
      <c r="AB2349" s="4"/>
      <c r="AC2349" s="4"/>
      <c r="AD2349" s="4"/>
      <c r="AE2349" s="4"/>
      <c r="AF2349" s="194"/>
      <c r="AG2349" s="159"/>
      <c r="AN2349" s="4"/>
      <c r="AO2349" s="4"/>
      <c r="AP2349" s="4"/>
      <c r="AQ2349" s="4"/>
      <c r="AR2349" s="4"/>
      <c r="AS2349" s="4"/>
      <c r="AT2349" s="4"/>
      <c r="AU2349" s="4"/>
    </row>
    <row r="2350" spans="27:47" ht="12.95" customHeight="1">
      <c r="AA2350" s="4"/>
      <c r="AB2350" s="4"/>
      <c r="AC2350" s="4"/>
      <c r="AD2350" s="4"/>
      <c r="AE2350" s="4"/>
      <c r="AF2350" s="194"/>
      <c r="AG2350" s="159"/>
      <c r="AN2350" s="4"/>
      <c r="AO2350" s="4"/>
      <c r="AP2350" s="4"/>
      <c r="AQ2350" s="4"/>
      <c r="AR2350" s="4"/>
      <c r="AS2350" s="4"/>
      <c r="AT2350" s="4"/>
      <c r="AU2350" s="4"/>
    </row>
    <row r="2351" spans="27:47" ht="12.95" customHeight="1">
      <c r="AA2351" s="4"/>
      <c r="AB2351" s="4"/>
      <c r="AC2351" s="4"/>
      <c r="AD2351" s="4"/>
      <c r="AE2351" s="4"/>
      <c r="AF2351" s="194"/>
      <c r="AG2351" s="159"/>
      <c r="AN2351" s="4"/>
      <c r="AO2351" s="4"/>
      <c r="AP2351" s="4"/>
      <c r="AQ2351" s="4"/>
      <c r="AR2351" s="4"/>
      <c r="AS2351" s="4"/>
      <c r="AT2351" s="4"/>
      <c r="AU2351" s="4"/>
    </row>
    <row r="2352" spans="27:47" ht="12.95" customHeight="1">
      <c r="AA2352" s="4"/>
      <c r="AB2352" s="4"/>
      <c r="AC2352" s="4"/>
      <c r="AD2352" s="4"/>
      <c r="AE2352" s="4"/>
      <c r="AF2352" s="194"/>
      <c r="AG2352" s="159"/>
      <c r="AN2352" s="4"/>
      <c r="AO2352" s="4"/>
      <c r="AP2352" s="4"/>
      <c r="AQ2352" s="4"/>
      <c r="AR2352" s="4"/>
      <c r="AS2352" s="4"/>
      <c r="AT2352" s="4"/>
      <c r="AU2352" s="4"/>
    </row>
    <row r="2353" spans="27:47" ht="12.95" customHeight="1">
      <c r="AA2353" s="4"/>
      <c r="AB2353" s="4"/>
      <c r="AC2353" s="4"/>
      <c r="AD2353" s="4"/>
      <c r="AE2353" s="4"/>
      <c r="AF2353" s="194"/>
      <c r="AG2353" s="159"/>
      <c r="AN2353" s="4"/>
      <c r="AO2353" s="4"/>
      <c r="AP2353" s="4"/>
      <c r="AQ2353" s="4"/>
      <c r="AR2353" s="4"/>
      <c r="AS2353" s="4"/>
      <c r="AT2353" s="4"/>
      <c r="AU2353" s="4"/>
    </row>
    <row r="2354" spans="27:47" ht="12.95" customHeight="1">
      <c r="AA2354" s="4"/>
      <c r="AB2354" s="4"/>
      <c r="AC2354" s="4"/>
      <c r="AD2354" s="4"/>
      <c r="AE2354" s="4"/>
      <c r="AF2354" s="194"/>
      <c r="AG2354" s="159"/>
      <c r="AN2354" s="4"/>
      <c r="AO2354" s="4"/>
      <c r="AP2354" s="4"/>
      <c r="AQ2354" s="4"/>
      <c r="AR2354" s="4"/>
      <c r="AS2354" s="4"/>
      <c r="AT2354" s="4"/>
      <c r="AU2354" s="4"/>
    </row>
    <row r="2355" spans="27:47" ht="12.95" customHeight="1">
      <c r="AA2355" s="4"/>
      <c r="AB2355" s="4"/>
      <c r="AC2355" s="4"/>
      <c r="AD2355" s="4"/>
      <c r="AE2355" s="4"/>
      <c r="AF2355" s="194"/>
      <c r="AG2355" s="159"/>
      <c r="AN2355" s="4"/>
      <c r="AO2355" s="4"/>
      <c r="AP2355" s="4"/>
      <c r="AQ2355" s="4"/>
      <c r="AR2355" s="4"/>
      <c r="AS2355" s="4"/>
      <c r="AT2355" s="4"/>
      <c r="AU2355" s="4"/>
    </row>
    <row r="2356" spans="27:47" ht="12.95" customHeight="1">
      <c r="AA2356" s="4"/>
      <c r="AB2356" s="4"/>
      <c r="AC2356" s="4"/>
      <c r="AD2356" s="4"/>
      <c r="AE2356" s="4"/>
      <c r="AF2356" s="194"/>
      <c r="AG2356" s="159"/>
      <c r="AN2356" s="4"/>
      <c r="AO2356" s="4"/>
      <c r="AP2356" s="4"/>
      <c r="AQ2356" s="4"/>
      <c r="AR2356" s="4"/>
      <c r="AS2356" s="4"/>
      <c r="AT2356" s="4"/>
      <c r="AU2356" s="4"/>
    </row>
    <row r="2357" spans="27:47" ht="12.95" customHeight="1">
      <c r="AA2357" s="4"/>
      <c r="AB2357" s="4"/>
      <c r="AC2357" s="4"/>
      <c r="AD2357" s="4"/>
      <c r="AE2357" s="4"/>
      <c r="AF2357" s="194"/>
      <c r="AG2357" s="159"/>
      <c r="AN2357" s="4"/>
      <c r="AO2357" s="4"/>
      <c r="AP2357" s="4"/>
      <c r="AQ2357" s="4"/>
      <c r="AR2357" s="4"/>
      <c r="AS2357" s="4"/>
      <c r="AT2357" s="4"/>
      <c r="AU2357" s="4"/>
    </row>
    <row r="2358" spans="27:47" ht="12.95" customHeight="1">
      <c r="AA2358" s="4"/>
      <c r="AB2358" s="4"/>
      <c r="AC2358" s="4"/>
      <c r="AD2358" s="4"/>
      <c r="AE2358" s="4"/>
      <c r="AF2358" s="194"/>
      <c r="AG2358" s="159"/>
      <c r="AN2358" s="4"/>
      <c r="AO2358" s="4"/>
      <c r="AP2358" s="4"/>
      <c r="AQ2358" s="4"/>
      <c r="AR2358" s="4"/>
      <c r="AS2358" s="4"/>
      <c r="AT2358" s="4"/>
      <c r="AU2358" s="4"/>
    </row>
    <row r="2359" spans="27:47" ht="12.95" customHeight="1">
      <c r="AA2359" s="4"/>
      <c r="AB2359" s="4"/>
      <c r="AC2359" s="4"/>
      <c r="AD2359" s="4"/>
      <c r="AE2359" s="4"/>
      <c r="AF2359" s="194"/>
      <c r="AG2359" s="159"/>
      <c r="AN2359" s="4"/>
      <c r="AO2359" s="4"/>
      <c r="AP2359" s="4"/>
      <c r="AQ2359" s="4"/>
      <c r="AR2359" s="4"/>
      <c r="AS2359" s="4"/>
      <c r="AT2359" s="4"/>
      <c r="AU2359" s="4"/>
    </row>
    <row r="2360" spans="27:47" ht="12.95" customHeight="1">
      <c r="AA2360" s="4"/>
      <c r="AB2360" s="4"/>
      <c r="AC2360" s="4"/>
      <c r="AD2360" s="4"/>
      <c r="AE2360" s="4"/>
      <c r="AF2360" s="194"/>
      <c r="AG2360" s="159"/>
      <c r="AN2360" s="4"/>
      <c r="AO2360" s="4"/>
      <c r="AP2360" s="4"/>
      <c r="AQ2360" s="4"/>
      <c r="AR2360" s="4"/>
      <c r="AS2360" s="4"/>
      <c r="AT2360" s="4"/>
      <c r="AU2360" s="4"/>
    </row>
    <row r="2361" spans="27:47" ht="12.95" customHeight="1">
      <c r="AA2361" s="4"/>
      <c r="AB2361" s="4"/>
      <c r="AC2361" s="4"/>
      <c r="AD2361" s="4"/>
      <c r="AE2361" s="4"/>
      <c r="AF2361" s="194"/>
      <c r="AG2361" s="159"/>
      <c r="AN2361" s="4"/>
      <c r="AO2361" s="4"/>
      <c r="AP2361" s="4"/>
      <c r="AQ2361" s="4"/>
      <c r="AR2361" s="4"/>
      <c r="AS2361" s="4"/>
      <c r="AT2361" s="4"/>
      <c r="AU2361" s="4"/>
    </row>
    <row r="2362" spans="27:47" ht="12.95" customHeight="1">
      <c r="AA2362" s="4"/>
      <c r="AB2362" s="4"/>
      <c r="AC2362" s="4"/>
      <c r="AD2362" s="4"/>
      <c r="AE2362" s="4"/>
      <c r="AF2362" s="194"/>
      <c r="AG2362" s="159"/>
      <c r="AN2362" s="4"/>
      <c r="AO2362" s="4"/>
      <c r="AP2362" s="4"/>
      <c r="AQ2362" s="4"/>
      <c r="AR2362" s="4"/>
      <c r="AS2362" s="4"/>
      <c r="AT2362" s="4"/>
      <c r="AU2362" s="4"/>
    </row>
    <row r="2363" spans="27:47" ht="12.95" customHeight="1">
      <c r="AA2363" s="4"/>
      <c r="AB2363" s="4"/>
      <c r="AC2363" s="4"/>
      <c r="AD2363" s="4"/>
      <c r="AE2363" s="4"/>
      <c r="AF2363" s="194"/>
      <c r="AG2363" s="159"/>
      <c r="AN2363" s="4"/>
      <c r="AO2363" s="4"/>
      <c r="AP2363" s="4"/>
      <c r="AQ2363" s="4"/>
      <c r="AR2363" s="4"/>
      <c r="AS2363" s="4"/>
      <c r="AT2363" s="4"/>
      <c r="AU2363" s="4"/>
    </row>
    <row r="2364" spans="27:47" ht="12.95" customHeight="1">
      <c r="AA2364" s="4"/>
      <c r="AB2364" s="4"/>
      <c r="AC2364" s="4"/>
      <c r="AD2364" s="4"/>
      <c r="AE2364" s="4"/>
      <c r="AF2364" s="194"/>
      <c r="AG2364" s="159"/>
      <c r="AN2364" s="4"/>
      <c r="AO2364" s="4"/>
      <c r="AP2364" s="4"/>
      <c r="AQ2364" s="4"/>
      <c r="AR2364" s="4"/>
      <c r="AS2364" s="4"/>
      <c r="AT2364" s="4"/>
      <c r="AU2364" s="4"/>
    </row>
    <row r="2365" spans="27:47" ht="12.95" customHeight="1">
      <c r="AA2365" s="4"/>
      <c r="AB2365" s="4"/>
      <c r="AC2365" s="4"/>
      <c r="AD2365" s="4"/>
      <c r="AE2365" s="4"/>
      <c r="AF2365" s="194"/>
      <c r="AG2365" s="159"/>
      <c r="AN2365" s="4"/>
      <c r="AO2365" s="4"/>
      <c r="AP2365" s="4"/>
      <c r="AQ2365" s="4"/>
      <c r="AR2365" s="4"/>
      <c r="AS2365" s="4"/>
      <c r="AT2365" s="4"/>
      <c r="AU2365" s="4"/>
    </row>
    <row r="2366" spans="27:47" ht="12.95" customHeight="1">
      <c r="AA2366" s="4"/>
      <c r="AB2366" s="4"/>
      <c r="AC2366" s="4"/>
      <c r="AD2366" s="4"/>
      <c r="AE2366" s="4"/>
      <c r="AF2366" s="194"/>
      <c r="AG2366" s="159"/>
      <c r="AN2366" s="4"/>
      <c r="AO2366" s="4"/>
      <c r="AP2366" s="4"/>
      <c r="AQ2366" s="4"/>
      <c r="AR2366" s="4"/>
      <c r="AS2366" s="4"/>
      <c r="AT2366" s="4"/>
      <c r="AU2366" s="4"/>
    </row>
    <row r="2367" spans="27:47" ht="12.95" customHeight="1">
      <c r="AA2367" s="4"/>
      <c r="AB2367" s="4"/>
      <c r="AC2367" s="4"/>
      <c r="AD2367" s="4"/>
      <c r="AE2367" s="4"/>
      <c r="AF2367" s="194"/>
      <c r="AG2367" s="159"/>
      <c r="AN2367" s="4"/>
      <c r="AO2367" s="4"/>
      <c r="AP2367" s="4"/>
      <c r="AQ2367" s="4"/>
      <c r="AR2367" s="4"/>
      <c r="AS2367" s="4"/>
      <c r="AT2367" s="4"/>
      <c r="AU2367" s="4"/>
    </row>
    <row r="2368" spans="27:47" ht="12.95" customHeight="1">
      <c r="AA2368" s="4"/>
      <c r="AB2368" s="4"/>
      <c r="AC2368" s="4"/>
      <c r="AD2368" s="4"/>
      <c r="AE2368" s="4"/>
      <c r="AF2368" s="194"/>
      <c r="AG2368" s="159"/>
      <c r="AN2368" s="4"/>
      <c r="AO2368" s="4"/>
      <c r="AP2368" s="4"/>
      <c r="AQ2368" s="4"/>
      <c r="AR2368" s="4"/>
      <c r="AS2368" s="4"/>
      <c r="AT2368" s="4"/>
      <c r="AU2368" s="4"/>
    </row>
    <row r="2369" spans="27:47" ht="12.95" customHeight="1">
      <c r="AA2369" s="4"/>
      <c r="AB2369" s="4"/>
      <c r="AC2369" s="4"/>
      <c r="AD2369" s="4"/>
      <c r="AE2369" s="4"/>
      <c r="AF2369" s="194"/>
      <c r="AG2369" s="159"/>
      <c r="AN2369" s="4"/>
      <c r="AO2369" s="4"/>
      <c r="AP2369" s="4"/>
      <c r="AQ2369" s="4"/>
      <c r="AR2369" s="4"/>
      <c r="AS2369" s="4"/>
      <c r="AT2369" s="4"/>
      <c r="AU2369" s="4"/>
    </row>
    <row r="2370" spans="27:47" ht="12.95" customHeight="1">
      <c r="AA2370" s="4"/>
      <c r="AB2370" s="4"/>
      <c r="AC2370" s="4"/>
      <c r="AD2370" s="4"/>
      <c r="AE2370" s="4"/>
      <c r="AF2370" s="194"/>
      <c r="AG2370" s="159"/>
      <c r="AN2370" s="4"/>
      <c r="AO2370" s="4"/>
      <c r="AP2370" s="4"/>
      <c r="AQ2370" s="4"/>
      <c r="AR2370" s="4"/>
      <c r="AS2370" s="4"/>
      <c r="AT2370" s="4"/>
      <c r="AU2370" s="4"/>
    </row>
    <row r="2371" spans="27:47" ht="12.95" customHeight="1">
      <c r="AA2371" s="4"/>
      <c r="AB2371" s="4"/>
      <c r="AC2371" s="4"/>
      <c r="AD2371" s="4"/>
      <c r="AE2371" s="4"/>
      <c r="AF2371" s="194"/>
      <c r="AG2371" s="159"/>
      <c r="AN2371" s="4"/>
      <c r="AO2371" s="4"/>
      <c r="AP2371" s="4"/>
      <c r="AQ2371" s="4"/>
      <c r="AR2371" s="4"/>
      <c r="AS2371" s="4"/>
      <c r="AT2371" s="4"/>
      <c r="AU2371" s="4"/>
    </row>
    <row r="2372" spans="27:47" ht="12.95" customHeight="1">
      <c r="AA2372" s="4"/>
      <c r="AB2372" s="4"/>
      <c r="AC2372" s="4"/>
      <c r="AD2372" s="4"/>
      <c r="AE2372" s="4"/>
      <c r="AF2372" s="194"/>
      <c r="AG2372" s="159"/>
      <c r="AN2372" s="4"/>
      <c r="AO2372" s="4"/>
      <c r="AP2372" s="4"/>
      <c r="AQ2372" s="4"/>
      <c r="AR2372" s="4"/>
      <c r="AS2372" s="4"/>
      <c r="AT2372" s="4"/>
      <c r="AU2372" s="4"/>
    </row>
    <row r="2373" spans="27:47" ht="12.95" customHeight="1">
      <c r="AA2373" s="4"/>
      <c r="AB2373" s="4"/>
      <c r="AC2373" s="4"/>
      <c r="AD2373" s="4"/>
      <c r="AE2373" s="4"/>
      <c r="AF2373" s="194"/>
      <c r="AG2373" s="159"/>
      <c r="AN2373" s="4"/>
      <c r="AO2373" s="4"/>
      <c r="AP2373" s="4"/>
      <c r="AQ2373" s="4"/>
      <c r="AR2373" s="4"/>
      <c r="AS2373" s="4"/>
      <c r="AT2373" s="4"/>
      <c r="AU2373" s="4"/>
    </row>
    <row r="2374" spans="27:47" ht="12.95" customHeight="1">
      <c r="AA2374" s="4"/>
      <c r="AB2374" s="4"/>
      <c r="AC2374" s="4"/>
      <c r="AD2374" s="4"/>
      <c r="AE2374" s="4"/>
      <c r="AF2374" s="194"/>
      <c r="AG2374" s="159"/>
      <c r="AN2374" s="4"/>
      <c r="AO2374" s="4"/>
      <c r="AP2374" s="4"/>
      <c r="AQ2374" s="4"/>
      <c r="AR2374" s="4"/>
      <c r="AS2374" s="4"/>
      <c r="AT2374" s="4"/>
      <c r="AU2374" s="4"/>
    </row>
    <row r="2375" spans="27:47" ht="12.95" customHeight="1">
      <c r="AA2375" s="4"/>
      <c r="AB2375" s="4"/>
      <c r="AC2375" s="4"/>
      <c r="AD2375" s="4"/>
      <c r="AE2375" s="4"/>
      <c r="AF2375" s="194"/>
      <c r="AG2375" s="159"/>
      <c r="AN2375" s="4"/>
      <c r="AO2375" s="4"/>
      <c r="AP2375" s="4"/>
      <c r="AQ2375" s="4"/>
      <c r="AR2375" s="4"/>
      <c r="AS2375" s="4"/>
      <c r="AT2375" s="4"/>
      <c r="AU2375" s="4"/>
    </row>
    <row r="2376" spans="27:47" ht="12.95" customHeight="1">
      <c r="AA2376" s="4"/>
      <c r="AB2376" s="4"/>
      <c r="AC2376" s="4"/>
      <c r="AD2376" s="4"/>
      <c r="AE2376" s="4"/>
      <c r="AF2376" s="194"/>
      <c r="AG2376" s="159"/>
      <c r="AN2376" s="4"/>
      <c r="AO2376" s="4"/>
      <c r="AP2376" s="4"/>
      <c r="AQ2376" s="4"/>
      <c r="AR2376" s="4"/>
      <c r="AS2376" s="4"/>
      <c r="AT2376" s="4"/>
      <c r="AU2376" s="4"/>
    </row>
    <row r="2377" spans="27:47" ht="12.95" customHeight="1">
      <c r="AA2377" s="4"/>
      <c r="AB2377" s="4"/>
      <c r="AC2377" s="4"/>
      <c r="AD2377" s="4"/>
      <c r="AE2377" s="4"/>
      <c r="AF2377" s="194"/>
      <c r="AG2377" s="159"/>
      <c r="AN2377" s="4"/>
      <c r="AO2377" s="4"/>
      <c r="AP2377" s="4"/>
      <c r="AQ2377" s="4"/>
      <c r="AR2377" s="4"/>
      <c r="AS2377" s="4"/>
      <c r="AT2377" s="4"/>
      <c r="AU2377" s="4"/>
    </row>
    <row r="2378" spans="27:47" ht="12.95" customHeight="1">
      <c r="AA2378" s="4"/>
      <c r="AB2378" s="4"/>
      <c r="AC2378" s="4"/>
      <c r="AD2378" s="4"/>
      <c r="AE2378" s="4"/>
      <c r="AF2378" s="194"/>
      <c r="AG2378" s="159"/>
      <c r="AN2378" s="4"/>
      <c r="AO2378" s="4"/>
      <c r="AP2378" s="4"/>
      <c r="AQ2378" s="4"/>
      <c r="AR2378" s="4"/>
      <c r="AS2378" s="4"/>
      <c r="AT2378" s="4"/>
      <c r="AU2378" s="4"/>
    </row>
    <row r="2379" spans="27:47" ht="12.95" customHeight="1">
      <c r="AA2379" s="4"/>
      <c r="AB2379" s="4"/>
      <c r="AC2379" s="4"/>
      <c r="AD2379" s="4"/>
      <c r="AE2379" s="4"/>
      <c r="AF2379" s="194"/>
      <c r="AG2379" s="159"/>
      <c r="AN2379" s="4"/>
      <c r="AO2379" s="4"/>
      <c r="AP2379" s="4"/>
      <c r="AQ2379" s="4"/>
      <c r="AR2379" s="4"/>
      <c r="AS2379" s="4"/>
      <c r="AT2379" s="4"/>
      <c r="AU2379" s="4"/>
    </row>
    <row r="2380" spans="27:47" ht="12.95" customHeight="1">
      <c r="AA2380" s="4"/>
      <c r="AB2380" s="4"/>
      <c r="AC2380" s="4"/>
      <c r="AD2380" s="4"/>
      <c r="AE2380" s="4"/>
      <c r="AF2380" s="194"/>
      <c r="AG2380" s="159"/>
      <c r="AN2380" s="4"/>
      <c r="AO2380" s="4"/>
      <c r="AP2380" s="4"/>
      <c r="AQ2380" s="4"/>
      <c r="AR2380" s="4"/>
      <c r="AS2380" s="4"/>
      <c r="AT2380" s="4"/>
      <c r="AU2380" s="4"/>
    </row>
    <row r="2381" spans="27:47" ht="12.95" customHeight="1">
      <c r="AA2381" s="4"/>
      <c r="AB2381" s="4"/>
      <c r="AC2381" s="4"/>
      <c r="AD2381" s="4"/>
      <c r="AE2381" s="4"/>
      <c r="AF2381" s="194"/>
      <c r="AG2381" s="159"/>
      <c r="AN2381" s="4"/>
      <c r="AO2381" s="4"/>
      <c r="AP2381" s="4"/>
      <c r="AQ2381" s="4"/>
      <c r="AR2381" s="4"/>
      <c r="AS2381" s="4"/>
      <c r="AT2381" s="4"/>
      <c r="AU2381" s="4"/>
    </row>
    <row r="2382" spans="27:47" ht="12.95" customHeight="1">
      <c r="AA2382" s="4"/>
      <c r="AB2382" s="4"/>
      <c r="AC2382" s="4"/>
      <c r="AD2382" s="4"/>
      <c r="AE2382" s="4"/>
      <c r="AF2382" s="194"/>
      <c r="AG2382" s="159"/>
      <c r="AN2382" s="4"/>
      <c r="AO2382" s="4"/>
      <c r="AP2382" s="4"/>
      <c r="AQ2382" s="4"/>
      <c r="AR2382" s="4"/>
      <c r="AS2382" s="4"/>
      <c r="AT2382" s="4"/>
      <c r="AU2382" s="4"/>
    </row>
    <row r="2383" spans="27:47" ht="12.95" customHeight="1">
      <c r="AA2383" s="4"/>
      <c r="AB2383" s="4"/>
      <c r="AC2383" s="4"/>
      <c r="AD2383" s="4"/>
      <c r="AE2383" s="4"/>
      <c r="AF2383" s="194"/>
      <c r="AG2383" s="159"/>
      <c r="AN2383" s="4"/>
      <c r="AO2383" s="4"/>
      <c r="AP2383" s="4"/>
      <c r="AQ2383" s="4"/>
      <c r="AR2383" s="4"/>
      <c r="AS2383" s="4"/>
      <c r="AT2383" s="4"/>
      <c r="AU2383" s="4"/>
    </row>
    <row r="2384" spans="27:47" ht="12.95" customHeight="1">
      <c r="AA2384" s="4"/>
      <c r="AB2384" s="4"/>
      <c r="AC2384" s="4"/>
      <c r="AD2384" s="4"/>
      <c r="AE2384" s="4"/>
      <c r="AF2384" s="194"/>
      <c r="AG2384" s="159"/>
      <c r="AN2384" s="4"/>
      <c r="AO2384" s="4"/>
      <c r="AP2384" s="4"/>
      <c r="AQ2384" s="4"/>
      <c r="AR2384" s="4"/>
      <c r="AS2384" s="4"/>
      <c r="AT2384" s="4"/>
      <c r="AU2384" s="4"/>
    </row>
    <row r="2385" spans="27:47" ht="12.95" customHeight="1">
      <c r="AA2385" s="4"/>
      <c r="AB2385" s="4"/>
      <c r="AC2385" s="4"/>
      <c r="AD2385" s="4"/>
      <c r="AE2385" s="4"/>
      <c r="AF2385" s="194"/>
      <c r="AG2385" s="159"/>
      <c r="AN2385" s="4"/>
      <c r="AO2385" s="4"/>
      <c r="AP2385" s="4"/>
      <c r="AQ2385" s="4"/>
      <c r="AR2385" s="4"/>
      <c r="AS2385" s="4"/>
      <c r="AT2385" s="4"/>
      <c r="AU2385" s="4"/>
    </row>
    <row r="2386" spans="27:47" ht="12.95" customHeight="1">
      <c r="AA2386" s="4"/>
      <c r="AB2386" s="4"/>
      <c r="AC2386" s="4"/>
      <c r="AD2386" s="4"/>
      <c r="AE2386" s="4"/>
      <c r="AF2386" s="194"/>
      <c r="AG2386" s="159"/>
      <c r="AN2386" s="4"/>
      <c r="AO2386" s="4"/>
      <c r="AP2386" s="4"/>
      <c r="AQ2386" s="4"/>
      <c r="AR2386" s="4"/>
      <c r="AS2386" s="4"/>
      <c r="AT2386" s="4"/>
      <c r="AU2386" s="4"/>
    </row>
    <row r="2387" spans="27:47" ht="12.95" customHeight="1">
      <c r="AA2387" s="4"/>
      <c r="AB2387" s="4"/>
      <c r="AC2387" s="4"/>
      <c r="AD2387" s="4"/>
      <c r="AE2387" s="4"/>
      <c r="AF2387" s="194"/>
      <c r="AG2387" s="159"/>
      <c r="AN2387" s="4"/>
      <c r="AO2387" s="4"/>
      <c r="AP2387" s="4"/>
      <c r="AQ2387" s="4"/>
      <c r="AR2387" s="4"/>
      <c r="AS2387" s="4"/>
      <c r="AT2387" s="4"/>
      <c r="AU2387" s="4"/>
    </row>
    <row r="2388" spans="27:47" ht="12.95" customHeight="1">
      <c r="AA2388" s="4"/>
      <c r="AB2388" s="4"/>
      <c r="AC2388" s="4"/>
      <c r="AD2388" s="4"/>
      <c r="AE2388" s="4"/>
      <c r="AF2388" s="194"/>
      <c r="AG2388" s="159"/>
      <c r="AN2388" s="4"/>
      <c r="AO2388" s="4"/>
      <c r="AP2388" s="4"/>
      <c r="AQ2388" s="4"/>
      <c r="AR2388" s="4"/>
      <c r="AS2388" s="4"/>
      <c r="AT2388" s="4"/>
      <c r="AU2388" s="4"/>
    </row>
    <row r="2389" spans="27:47" ht="12.95" customHeight="1">
      <c r="AA2389" s="4"/>
      <c r="AB2389" s="4"/>
      <c r="AC2389" s="4"/>
      <c r="AD2389" s="4"/>
      <c r="AE2389" s="4"/>
      <c r="AF2389" s="194"/>
      <c r="AG2389" s="159"/>
      <c r="AN2389" s="4"/>
      <c r="AO2389" s="4"/>
      <c r="AP2389" s="4"/>
      <c r="AQ2389" s="4"/>
      <c r="AR2389" s="4"/>
      <c r="AS2389" s="4"/>
      <c r="AT2389" s="4"/>
      <c r="AU2389" s="4"/>
    </row>
    <row r="2390" spans="27:47" ht="12.95" customHeight="1">
      <c r="AA2390" s="4"/>
      <c r="AB2390" s="4"/>
      <c r="AC2390" s="4"/>
      <c r="AD2390" s="4"/>
      <c r="AE2390" s="4"/>
      <c r="AF2390" s="194"/>
      <c r="AG2390" s="159"/>
      <c r="AN2390" s="4"/>
      <c r="AO2390" s="4"/>
      <c r="AP2390" s="4"/>
      <c r="AQ2390" s="4"/>
      <c r="AR2390" s="4"/>
      <c r="AS2390" s="4"/>
      <c r="AT2390" s="4"/>
      <c r="AU2390" s="4"/>
    </row>
    <row r="2391" spans="27:47" ht="12.95" customHeight="1">
      <c r="AA2391" s="4"/>
      <c r="AB2391" s="4"/>
      <c r="AC2391" s="4"/>
      <c r="AD2391" s="4"/>
      <c r="AE2391" s="4"/>
      <c r="AF2391" s="194"/>
      <c r="AG2391" s="159"/>
      <c r="AN2391" s="4"/>
      <c r="AO2391" s="4"/>
      <c r="AP2391" s="4"/>
      <c r="AQ2391" s="4"/>
      <c r="AR2391" s="4"/>
      <c r="AS2391" s="4"/>
      <c r="AT2391" s="4"/>
      <c r="AU2391" s="4"/>
    </row>
    <row r="2392" spans="27:47" ht="12.95" customHeight="1">
      <c r="AA2392" s="4"/>
      <c r="AB2392" s="4"/>
      <c r="AC2392" s="4"/>
      <c r="AD2392" s="4"/>
      <c r="AE2392" s="4"/>
      <c r="AF2392" s="194"/>
      <c r="AG2392" s="159"/>
      <c r="AN2392" s="4"/>
      <c r="AO2392" s="4"/>
      <c r="AP2392" s="4"/>
      <c r="AQ2392" s="4"/>
      <c r="AR2392" s="4"/>
      <c r="AS2392" s="4"/>
      <c r="AT2392" s="4"/>
      <c r="AU2392" s="4"/>
    </row>
    <row r="2393" spans="27:47" ht="12.95" customHeight="1">
      <c r="AA2393" s="4"/>
      <c r="AB2393" s="4"/>
      <c r="AC2393" s="4"/>
      <c r="AD2393" s="4"/>
      <c r="AE2393" s="4"/>
      <c r="AF2393" s="194"/>
      <c r="AG2393" s="159"/>
      <c r="AN2393" s="4"/>
      <c r="AO2393" s="4"/>
      <c r="AP2393" s="4"/>
      <c r="AQ2393" s="4"/>
      <c r="AR2393" s="4"/>
      <c r="AS2393" s="4"/>
      <c r="AT2393" s="4"/>
      <c r="AU2393" s="4"/>
    </row>
    <row r="2394" spans="27:47" ht="12.95" customHeight="1">
      <c r="AA2394" s="4"/>
      <c r="AB2394" s="4"/>
      <c r="AC2394" s="4"/>
      <c r="AD2394" s="4"/>
      <c r="AE2394" s="4"/>
      <c r="AF2394" s="194"/>
      <c r="AG2394" s="159"/>
      <c r="AN2394" s="4"/>
      <c r="AO2394" s="4"/>
      <c r="AP2394" s="4"/>
      <c r="AQ2394" s="4"/>
      <c r="AR2394" s="4"/>
      <c r="AS2394" s="4"/>
      <c r="AT2394" s="4"/>
      <c r="AU2394" s="4"/>
    </row>
    <row r="2395" spans="27:47" ht="12.95" customHeight="1">
      <c r="AA2395" s="4"/>
      <c r="AB2395" s="4"/>
      <c r="AC2395" s="4"/>
      <c r="AD2395" s="4"/>
      <c r="AE2395" s="4"/>
      <c r="AF2395" s="194"/>
      <c r="AG2395" s="159"/>
      <c r="AN2395" s="4"/>
      <c r="AO2395" s="4"/>
      <c r="AP2395" s="4"/>
      <c r="AQ2395" s="4"/>
      <c r="AR2395" s="4"/>
      <c r="AS2395" s="4"/>
      <c r="AT2395" s="4"/>
      <c r="AU2395" s="4"/>
    </row>
    <row r="2396" spans="27:47" ht="12.95" customHeight="1">
      <c r="AA2396" s="4"/>
      <c r="AB2396" s="4"/>
      <c r="AC2396" s="4"/>
      <c r="AD2396" s="4"/>
      <c r="AE2396" s="4"/>
      <c r="AF2396" s="194"/>
      <c r="AG2396" s="159"/>
      <c r="AN2396" s="4"/>
      <c r="AO2396" s="4"/>
      <c r="AP2396" s="4"/>
      <c r="AQ2396" s="4"/>
      <c r="AR2396" s="4"/>
      <c r="AS2396" s="4"/>
      <c r="AT2396" s="4"/>
      <c r="AU2396" s="4"/>
    </row>
    <row r="2397" spans="27:47" ht="12.95" customHeight="1">
      <c r="AA2397" s="4"/>
      <c r="AB2397" s="4"/>
      <c r="AC2397" s="4"/>
      <c r="AD2397" s="4"/>
      <c r="AE2397" s="4"/>
      <c r="AF2397" s="194"/>
      <c r="AG2397" s="159"/>
      <c r="AN2397" s="4"/>
      <c r="AO2397" s="4"/>
      <c r="AP2397" s="4"/>
      <c r="AQ2397" s="4"/>
      <c r="AR2397" s="4"/>
      <c r="AS2397" s="4"/>
      <c r="AT2397" s="4"/>
      <c r="AU2397" s="4"/>
    </row>
    <row r="2398" spans="27:47" ht="12.95" customHeight="1">
      <c r="AA2398" s="4"/>
      <c r="AB2398" s="4"/>
      <c r="AC2398" s="4"/>
      <c r="AD2398" s="4"/>
      <c r="AE2398" s="4"/>
      <c r="AF2398" s="194"/>
      <c r="AG2398" s="159"/>
      <c r="AN2398" s="4"/>
      <c r="AO2398" s="4"/>
      <c r="AP2398" s="4"/>
      <c r="AQ2398" s="4"/>
      <c r="AR2398" s="4"/>
      <c r="AS2398" s="4"/>
      <c r="AT2398" s="4"/>
      <c r="AU2398" s="4"/>
    </row>
    <row r="2399" spans="27:47" ht="12.95" customHeight="1">
      <c r="AA2399" s="4"/>
      <c r="AB2399" s="4"/>
      <c r="AC2399" s="4"/>
      <c r="AD2399" s="4"/>
      <c r="AE2399" s="4"/>
      <c r="AF2399" s="194"/>
      <c r="AG2399" s="159"/>
      <c r="AN2399" s="4"/>
      <c r="AO2399" s="4"/>
      <c r="AP2399" s="4"/>
      <c r="AQ2399" s="4"/>
      <c r="AR2399" s="4"/>
      <c r="AS2399" s="4"/>
      <c r="AT2399" s="4"/>
      <c r="AU2399" s="4"/>
    </row>
    <row r="2400" spans="27:47" ht="12.95" customHeight="1">
      <c r="AA2400" s="4"/>
      <c r="AB2400" s="4"/>
      <c r="AC2400" s="4"/>
      <c r="AD2400" s="4"/>
      <c r="AE2400" s="4"/>
      <c r="AF2400" s="194"/>
      <c r="AG2400" s="159"/>
      <c r="AN2400" s="4"/>
      <c r="AO2400" s="4"/>
      <c r="AP2400" s="4"/>
      <c r="AQ2400" s="4"/>
      <c r="AR2400" s="4"/>
      <c r="AS2400" s="4"/>
      <c r="AT2400" s="4"/>
      <c r="AU2400" s="4"/>
    </row>
    <row r="2401" spans="27:47" ht="12.95" customHeight="1">
      <c r="AA2401" s="4"/>
      <c r="AB2401" s="4"/>
      <c r="AC2401" s="4"/>
      <c r="AD2401" s="4"/>
      <c r="AE2401" s="4"/>
      <c r="AF2401" s="194"/>
      <c r="AG2401" s="159"/>
      <c r="AN2401" s="4"/>
      <c r="AO2401" s="4"/>
      <c r="AP2401" s="4"/>
      <c r="AQ2401" s="4"/>
      <c r="AR2401" s="4"/>
      <c r="AS2401" s="4"/>
      <c r="AT2401" s="4"/>
      <c r="AU2401" s="4"/>
    </row>
    <row r="2402" spans="27:47" ht="12.95" customHeight="1">
      <c r="AA2402" s="4"/>
      <c r="AB2402" s="4"/>
      <c r="AC2402" s="4"/>
      <c r="AD2402" s="4"/>
      <c r="AE2402" s="4"/>
      <c r="AF2402" s="194"/>
      <c r="AG2402" s="159"/>
      <c r="AN2402" s="4"/>
      <c r="AO2402" s="4"/>
      <c r="AP2402" s="4"/>
      <c r="AQ2402" s="4"/>
      <c r="AR2402" s="4"/>
      <c r="AS2402" s="4"/>
      <c r="AT2402" s="4"/>
      <c r="AU2402" s="4"/>
    </row>
    <row r="2403" spans="27:47" ht="12.95" customHeight="1">
      <c r="AA2403" s="4"/>
      <c r="AB2403" s="4"/>
      <c r="AC2403" s="4"/>
      <c r="AD2403" s="4"/>
      <c r="AE2403" s="4"/>
      <c r="AF2403" s="194"/>
      <c r="AG2403" s="159"/>
      <c r="AN2403" s="4"/>
      <c r="AO2403" s="4"/>
      <c r="AP2403" s="4"/>
      <c r="AQ2403" s="4"/>
      <c r="AR2403" s="4"/>
      <c r="AS2403" s="4"/>
      <c r="AT2403" s="4"/>
      <c r="AU2403" s="4"/>
    </row>
    <row r="2404" spans="27:47" ht="12.95" customHeight="1">
      <c r="AA2404" s="4"/>
      <c r="AB2404" s="4"/>
      <c r="AC2404" s="4"/>
      <c r="AD2404" s="4"/>
      <c r="AE2404" s="4"/>
      <c r="AF2404" s="194"/>
      <c r="AG2404" s="159"/>
      <c r="AN2404" s="4"/>
      <c r="AO2404" s="4"/>
      <c r="AP2404" s="4"/>
      <c r="AQ2404" s="4"/>
      <c r="AR2404" s="4"/>
      <c r="AS2404" s="4"/>
      <c r="AT2404" s="4"/>
      <c r="AU2404" s="4"/>
    </row>
    <row r="2405" spans="27:47" ht="12.95" customHeight="1">
      <c r="AA2405" s="4"/>
      <c r="AB2405" s="4"/>
      <c r="AC2405" s="4"/>
      <c r="AD2405" s="4"/>
      <c r="AE2405" s="4"/>
      <c r="AF2405" s="194"/>
      <c r="AG2405" s="159"/>
      <c r="AN2405" s="4"/>
      <c r="AO2405" s="4"/>
      <c r="AP2405" s="4"/>
      <c r="AQ2405" s="4"/>
      <c r="AR2405" s="4"/>
      <c r="AS2405" s="4"/>
      <c r="AT2405" s="4"/>
      <c r="AU2405" s="4"/>
    </row>
    <row r="2406" spans="27:47" ht="12.95" customHeight="1">
      <c r="AA2406" s="4"/>
      <c r="AB2406" s="4"/>
      <c r="AC2406" s="4"/>
      <c r="AD2406" s="4"/>
      <c r="AE2406" s="4"/>
      <c r="AF2406" s="194"/>
      <c r="AG2406" s="159"/>
      <c r="AN2406" s="4"/>
      <c r="AO2406" s="4"/>
      <c r="AP2406" s="4"/>
      <c r="AQ2406" s="4"/>
      <c r="AR2406" s="4"/>
      <c r="AS2406" s="4"/>
      <c r="AT2406" s="4"/>
      <c r="AU2406" s="4"/>
    </row>
    <row r="2407" spans="27:47" ht="12.95" customHeight="1">
      <c r="AA2407" s="4"/>
      <c r="AB2407" s="4"/>
      <c r="AC2407" s="4"/>
      <c r="AD2407" s="4"/>
      <c r="AE2407" s="4"/>
      <c r="AF2407" s="194"/>
      <c r="AG2407" s="159"/>
      <c r="AN2407" s="4"/>
      <c r="AO2407" s="4"/>
      <c r="AP2407" s="4"/>
      <c r="AQ2407" s="4"/>
      <c r="AR2407" s="4"/>
      <c r="AS2407" s="4"/>
      <c r="AT2407" s="4"/>
      <c r="AU2407" s="4"/>
    </row>
    <row r="2408" spans="27:47" ht="12.95" customHeight="1">
      <c r="AA2408" s="4"/>
      <c r="AB2408" s="4"/>
      <c r="AC2408" s="4"/>
      <c r="AD2408" s="4"/>
      <c r="AE2408" s="4"/>
      <c r="AF2408" s="194"/>
      <c r="AG2408" s="159"/>
      <c r="AN2408" s="4"/>
      <c r="AO2408" s="4"/>
      <c r="AP2408" s="4"/>
      <c r="AQ2408" s="4"/>
      <c r="AR2408" s="4"/>
      <c r="AS2408" s="4"/>
      <c r="AT2408" s="4"/>
      <c r="AU2408" s="4"/>
    </row>
    <row r="2409" spans="27:47" ht="12.95" customHeight="1">
      <c r="AA2409" s="4"/>
      <c r="AB2409" s="4"/>
      <c r="AC2409" s="4"/>
      <c r="AD2409" s="4"/>
      <c r="AE2409" s="4"/>
      <c r="AF2409" s="194"/>
      <c r="AG2409" s="159"/>
      <c r="AN2409" s="4"/>
      <c r="AO2409" s="4"/>
      <c r="AP2409" s="4"/>
      <c r="AQ2409" s="4"/>
      <c r="AR2409" s="4"/>
      <c r="AS2409" s="4"/>
      <c r="AT2409" s="4"/>
      <c r="AU2409" s="4"/>
    </row>
    <row r="2410" spans="27:47" ht="12.95" customHeight="1">
      <c r="AA2410" s="4"/>
      <c r="AB2410" s="4"/>
      <c r="AC2410" s="4"/>
      <c r="AD2410" s="4"/>
      <c r="AE2410" s="4"/>
      <c r="AF2410" s="194"/>
      <c r="AG2410" s="159"/>
      <c r="AN2410" s="4"/>
      <c r="AO2410" s="4"/>
      <c r="AP2410" s="4"/>
      <c r="AQ2410" s="4"/>
      <c r="AR2410" s="4"/>
      <c r="AS2410" s="4"/>
      <c r="AT2410" s="4"/>
      <c r="AU2410" s="4"/>
    </row>
    <row r="2411" spans="27:47" ht="12.95" customHeight="1">
      <c r="AA2411" s="4"/>
      <c r="AB2411" s="4"/>
      <c r="AC2411" s="4"/>
      <c r="AD2411" s="4"/>
      <c r="AE2411" s="4"/>
      <c r="AF2411" s="194"/>
      <c r="AG2411" s="159"/>
      <c r="AN2411" s="4"/>
      <c r="AO2411" s="4"/>
      <c r="AP2411" s="4"/>
      <c r="AQ2411" s="4"/>
      <c r="AR2411" s="4"/>
      <c r="AS2411" s="4"/>
      <c r="AT2411" s="4"/>
      <c r="AU2411" s="4"/>
    </row>
    <row r="2412" spans="27:47" ht="12.95" customHeight="1">
      <c r="AA2412" s="4"/>
      <c r="AB2412" s="4"/>
      <c r="AC2412" s="4"/>
      <c r="AD2412" s="4"/>
      <c r="AE2412" s="4"/>
      <c r="AF2412" s="194"/>
      <c r="AG2412" s="159"/>
      <c r="AN2412" s="4"/>
      <c r="AO2412" s="4"/>
      <c r="AP2412" s="4"/>
      <c r="AQ2412" s="4"/>
      <c r="AR2412" s="4"/>
      <c r="AS2412" s="4"/>
      <c r="AT2412" s="4"/>
      <c r="AU2412" s="4"/>
    </row>
    <row r="2413" spans="27:47" ht="12.95" customHeight="1">
      <c r="AA2413" s="4"/>
      <c r="AB2413" s="4"/>
      <c r="AC2413" s="4"/>
      <c r="AD2413" s="4"/>
      <c r="AE2413" s="4"/>
      <c r="AF2413" s="194"/>
      <c r="AG2413" s="159"/>
      <c r="AN2413" s="4"/>
      <c r="AO2413" s="4"/>
      <c r="AP2413" s="4"/>
      <c r="AQ2413" s="4"/>
      <c r="AR2413" s="4"/>
      <c r="AS2413" s="4"/>
      <c r="AT2413" s="4"/>
      <c r="AU2413" s="4"/>
    </row>
    <row r="2414" spans="27:47" ht="12.95" customHeight="1">
      <c r="AA2414" s="4"/>
      <c r="AB2414" s="4"/>
      <c r="AC2414" s="4"/>
      <c r="AD2414" s="4"/>
      <c r="AE2414" s="4"/>
      <c r="AF2414" s="194"/>
      <c r="AG2414" s="159"/>
      <c r="AN2414" s="4"/>
      <c r="AO2414" s="4"/>
      <c r="AP2414" s="4"/>
      <c r="AQ2414" s="4"/>
      <c r="AR2414" s="4"/>
      <c r="AS2414" s="4"/>
      <c r="AT2414" s="4"/>
      <c r="AU2414" s="4"/>
    </row>
    <row r="2415" spans="27:47" ht="12.95" customHeight="1">
      <c r="AA2415" s="4"/>
      <c r="AB2415" s="4"/>
      <c r="AC2415" s="4"/>
      <c r="AD2415" s="4"/>
      <c r="AE2415" s="4"/>
      <c r="AF2415" s="194"/>
      <c r="AG2415" s="159"/>
      <c r="AN2415" s="4"/>
      <c r="AO2415" s="4"/>
      <c r="AP2415" s="4"/>
      <c r="AQ2415" s="4"/>
      <c r="AR2415" s="4"/>
      <c r="AS2415" s="4"/>
      <c r="AT2415" s="4"/>
      <c r="AU2415" s="4"/>
    </row>
    <row r="2416" spans="27:47" ht="12.95" customHeight="1">
      <c r="AA2416" s="4"/>
      <c r="AB2416" s="4"/>
      <c r="AC2416" s="4"/>
      <c r="AD2416" s="4"/>
      <c r="AE2416" s="4"/>
      <c r="AF2416" s="194"/>
      <c r="AG2416" s="159"/>
      <c r="AN2416" s="4"/>
      <c r="AO2416" s="4"/>
      <c r="AP2416" s="4"/>
      <c r="AQ2416" s="4"/>
      <c r="AR2416" s="4"/>
      <c r="AS2416" s="4"/>
      <c r="AT2416" s="4"/>
      <c r="AU2416" s="4"/>
    </row>
    <row r="2417" spans="27:47" ht="12.95" customHeight="1">
      <c r="AA2417" s="4"/>
      <c r="AB2417" s="4"/>
      <c r="AC2417" s="4"/>
      <c r="AD2417" s="4"/>
      <c r="AE2417" s="4"/>
      <c r="AF2417" s="194"/>
      <c r="AG2417" s="159"/>
      <c r="AN2417" s="4"/>
      <c r="AO2417" s="4"/>
      <c r="AP2417" s="4"/>
      <c r="AQ2417" s="4"/>
      <c r="AR2417" s="4"/>
      <c r="AS2417" s="4"/>
      <c r="AT2417" s="4"/>
      <c r="AU2417" s="4"/>
    </row>
    <row r="2418" spans="27:47" ht="12.95" customHeight="1">
      <c r="AA2418" s="4"/>
      <c r="AB2418" s="4"/>
      <c r="AC2418" s="4"/>
      <c r="AD2418" s="4"/>
      <c r="AE2418" s="4"/>
      <c r="AF2418" s="194"/>
      <c r="AG2418" s="159"/>
      <c r="AN2418" s="4"/>
      <c r="AO2418" s="4"/>
      <c r="AP2418" s="4"/>
      <c r="AQ2418" s="4"/>
      <c r="AR2418" s="4"/>
      <c r="AS2418" s="4"/>
      <c r="AT2418" s="4"/>
      <c r="AU2418" s="4"/>
    </row>
    <row r="2419" spans="27:47" ht="12.95" customHeight="1">
      <c r="AA2419" s="4"/>
      <c r="AB2419" s="4"/>
      <c r="AC2419" s="4"/>
      <c r="AD2419" s="4"/>
      <c r="AE2419" s="4"/>
      <c r="AF2419" s="194"/>
      <c r="AG2419" s="159"/>
      <c r="AN2419" s="4"/>
      <c r="AO2419" s="4"/>
      <c r="AP2419" s="4"/>
      <c r="AQ2419" s="4"/>
      <c r="AR2419" s="4"/>
      <c r="AS2419" s="4"/>
      <c r="AT2419" s="4"/>
      <c r="AU2419" s="4"/>
    </row>
    <row r="2420" spans="27:47" ht="12.95" customHeight="1">
      <c r="AA2420" s="4"/>
      <c r="AB2420" s="4"/>
      <c r="AC2420" s="4"/>
      <c r="AD2420" s="4"/>
      <c r="AE2420" s="4"/>
      <c r="AF2420" s="194"/>
      <c r="AG2420" s="159"/>
      <c r="AN2420" s="4"/>
      <c r="AO2420" s="4"/>
      <c r="AP2420" s="4"/>
      <c r="AQ2420" s="4"/>
      <c r="AR2420" s="4"/>
      <c r="AS2420" s="4"/>
      <c r="AT2420" s="4"/>
      <c r="AU2420" s="4"/>
    </row>
    <row r="2421" spans="27:47" ht="12.95" customHeight="1">
      <c r="AA2421" s="4"/>
      <c r="AB2421" s="4"/>
      <c r="AC2421" s="4"/>
      <c r="AD2421" s="4"/>
      <c r="AE2421" s="4"/>
      <c r="AF2421" s="194"/>
      <c r="AG2421" s="159"/>
      <c r="AN2421" s="4"/>
      <c r="AO2421" s="4"/>
      <c r="AP2421" s="4"/>
      <c r="AQ2421" s="4"/>
      <c r="AR2421" s="4"/>
      <c r="AS2421" s="4"/>
      <c r="AT2421" s="4"/>
      <c r="AU2421" s="4"/>
    </row>
    <row r="2422" spans="27:47" ht="12.95" customHeight="1">
      <c r="AA2422" s="4"/>
      <c r="AB2422" s="4"/>
      <c r="AC2422" s="4"/>
      <c r="AD2422" s="4"/>
      <c r="AE2422" s="4"/>
      <c r="AF2422" s="194"/>
      <c r="AG2422" s="159"/>
      <c r="AN2422" s="4"/>
      <c r="AO2422" s="4"/>
      <c r="AP2422" s="4"/>
      <c r="AQ2422" s="4"/>
      <c r="AR2422" s="4"/>
      <c r="AS2422" s="4"/>
      <c r="AT2422" s="4"/>
      <c r="AU2422" s="4"/>
    </row>
    <row r="2423" spans="27:47" ht="12.95" customHeight="1">
      <c r="AA2423" s="4"/>
      <c r="AB2423" s="4"/>
      <c r="AC2423" s="4"/>
      <c r="AD2423" s="4"/>
      <c r="AE2423" s="4"/>
      <c r="AF2423" s="194"/>
      <c r="AG2423" s="159"/>
      <c r="AN2423" s="4"/>
      <c r="AO2423" s="4"/>
      <c r="AP2423" s="4"/>
      <c r="AQ2423" s="4"/>
      <c r="AR2423" s="4"/>
      <c r="AS2423" s="4"/>
      <c r="AT2423" s="4"/>
      <c r="AU2423" s="4"/>
    </row>
    <row r="2424" spans="27:47" ht="12.95" customHeight="1">
      <c r="AA2424" s="4"/>
      <c r="AB2424" s="4"/>
      <c r="AC2424" s="4"/>
      <c r="AD2424" s="4"/>
      <c r="AE2424" s="4"/>
      <c r="AF2424" s="194"/>
      <c r="AG2424" s="159"/>
      <c r="AN2424" s="4"/>
      <c r="AO2424" s="4"/>
      <c r="AP2424" s="4"/>
      <c r="AQ2424" s="4"/>
      <c r="AR2424" s="4"/>
      <c r="AS2424" s="4"/>
      <c r="AT2424" s="4"/>
      <c r="AU2424" s="4"/>
    </row>
    <row r="2425" spans="27:47" ht="12.95" customHeight="1">
      <c r="AA2425" s="4"/>
      <c r="AB2425" s="4"/>
      <c r="AC2425" s="4"/>
      <c r="AD2425" s="4"/>
      <c r="AE2425" s="4"/>
      <c r="AF2425" s="194"/>
      <c r="AG2425" s="159"/>
      <c r="AN2425" s="4"/>
      <c r="AO2425" s="4"/>
      <c r="AP2425" s="4"/>
      <c r="AQ2425" s="4"/>
      <c r="AR2425" s="4"/>
      <c r="AS2425" s="4"/>
      <c r="AT2425" s="4"/>
      <c r="AU2425" s="4"/>
    </row>
    <row r="2426" spans="27:47" ht="12.95" customHeight="1">
      <c r="AA2426" s="4"/>
      <c r="AB2426" s="4"/>
      <c r="AC2426" s="4"/>
      <c r="AD2426" s="4"/>
      <c r="AE2426" s="4"/>
      <c r="AF2426" s="194"/>
      <c r="AG2426" s="159"/>
      <c r="AN2426" s="4"/>
      <c r="AO2426" s="4"/>
      <c r="AP2426" s="4"/>
      <c r="AQ2426" s="4"/>
      <c r="AR2426" s="4"/>
      <c r="AS2426" s="4"/>
      <c r="AT2426" s="4"/>
      <c r="AU2426" s="4"/>
    </row>
    <row r="2427" spans="27:47" ht="12.95" customHeight="1">
      <c r="AA2427" s="4"/>
      <c r="AB2427" s="4"/>
      <c r="AC2427" s="4"/>
      <c r="AD2427" s="4"/>
      <c r="AE2427" s="4"/>
      <c r="AF2427" s="194"/>
      <c r="AG2427" s="159"/>
      <c r="AN2427" s="4"/>
      <c r="AO2427" s="4"/>
      <c r="AP2427" s="4"/>
      <c r="AQ2427" s="4"/>
      <c r="AR2427" s="4"/>
      <c r="AS2427" s="4"/>
      <c r="AT2427" s="4"/>
      <c r="AU2427" s="4"/>
    </row>
    <row r="2428" spans="27:47" ht="12.95" customHeight="1">
      <c r="AA2428" s="4"/>
      <c r="AB2428" s="4"/>
      <c r="AC2428" s="4"/>
      <c r="AD2428" s="4"/>
      <c r="AE2428" s="4"/>
      <c r="AF2428" s="194"/>
      <c r="AG2428" s="159"/>
      <c r="AN2428" s="4"/>
      <c r="AO2428" s="4"/>
      <c r="AP2428" s="4"/>
      <c r="AQ2428" s="4"/>
      <c r="AR2428" s="4"/>
      <c r="AS2428" s="4"/>
      <c r="AT2428" s="4"/>
      <c r="AU2428" s="4"/>
    </row>
    <row r="2429" spans="27:47" ht="12.95" customHeight="1">
      <c r="AA2429" s="4"/>
      <c r="AB2429" s="4"/>
      <c r="AC2429" s="4"/>
      <c r="AD2429" s="4"/>
      <c r="AE2429" s="4"/>
      <c r="AF2429" s="194"/>
      <c r="AG2429" s="159"/>
      <c r="AN2429" s="4"/>
      <c r="AO2429" s="4"/>
      <c r="AP2429" s="4"/>
      <c r="AQ2429" s="4"/>
      <c r="AR2429" s="4"/>
      <c r="AS2429" s="4"/>
      <c r="AT2429" s="4"/>
      <c r="AU2429" s="4"/>
    </row>
    <row r="2430" spans="27:47" ht="12.95" customHeight="1">
      <c r="AA2430" s="4"/>
      <c r="AB2430" s="4"/>
      <c r="AC2430" s="4"/>
      <c r="AD2430" s="4"/>
      <c r="AE2430" s="4"/>
      <c r="AF2430" s="194"/>
      <c r="AG2430" s="159"/>
      <c r="AN2430" s="4"/>
      <c r="AO2430" s="4"/>
      <c r="AP2430" s="4"/>
      <c r="AQ2430" s="4"/>
      <c r="AR2430" s="4"/>
      <c r="AS2430" s="4"/>
      <c r="AT2430" s="4"/>
      <c r="AU2430" s="4"/>
    </row>
    <row r="2431" spans="27:47" ht="12.95" customHeight="1">
      <c r="AA2431" s="4"/>
      <c r="AB2431" s="4"/>
      <c r="AC2431" s="4"/>
      <c r="AD2431" s="4"/>
      <c r="AE2431" s="4"/>
      <c r="AF2431" s="194"/>
      <c r="AG2431" s="159"/>
      <c r="AN2431" s="4"/>
      <c r="AO2431" s="4"/>
      <c r="AP2431" s="4"/>
      <c r="AQ2431" s="4"/>
      <c r="AR2431" s="4"/>
      <c r="AS2431" s="4"/>
      <c r="AT2431" s="4"/>
      <c r="AU2431" s="4"/>
    </row>
    <row r="2432" spans="27:47" ht="12.95" customHeight="1">
      <c r="AA2432" s="4"/>
      <c r="AB2432" s="4"/>
      <c r="AC2432" s="4"/>
      <c r="AD2432" s="4"/>
      <c r="AE2432" s="4"/>
      <c r="AF2432" s="194"/>
      <c r="AG2432" s="159"/>
      <c r="AN2432" s="4"/>
      <c r="AO2432" s="4"/>
      <c r="AP2432" s="4"/>
      <c r="AQ2432" s="4"/>
      <c r="AR2432" s="4"/>
      <c r="AS2432" s="4"/>
      <c r="AT2432" s="4"/>
      <c r="AU2432" s="4"/>
    </row>
    <row r="2433" spans="27:47" ht="12.95" customHeight="1">
      <c r="AA2433" s="4"/>
      <c r="AB2433" s="4"/>
      <c r="AC2433" s="4"/>
      <c r="AD2433" s="4"/>
      <c r="AE2433" s="4"/>
      <c r="AF2433" s="194"/>
      <c r="AG2433" s="159"/>
      <c r="AN2433" s="4"/>
      <c r="AO2433" s="4"/>
      <c r="AP2433" s="4"/>
      <c r="AQ2433" s="4"/>
      <c r="AR2433" s="4"/>
      <c r="AS2433" s="4"/>
      <c r="AT2433" s="4"/>
      <c r="AU2433" s="4"/>
    </row>
    <row r="2434" spans="27:47" ht="12.95" customHeight="1">
      <c r="AA2434" s="4"/>
      <c r="AB2434" s="4"/>
      <c r="AC2434" s="4"/>
      <c r="AD2434" s="4"/>
      <c r="AE2434" s="4"/>
      <c r="AF2434" s="194"/>
      <c r="AG2434" s="159"/>
      <c r="AN2434" s="4"/>
      <c r="AO2434" s="4"/>
      <c r="AP2434" s="4"/>
      <c r="AQ2434" s="4"/>
      <c r="AR2434" s="4"/>
      <c r="AS2434" s="4"/>
      <c r="AT2434" s="4"/>
      <c r="AU2434" s="4"/>
    </row>
    <row r="2435" spans="27:47" ht="12.95" customHeight="1">
      <c r="AA2435" s="4"/>
      <c r="AB2435" s="4"/>
      <c r="AC2435" s="4"/>
      <c r="AD2435" s="4"/>
      <c r="AE2435" s="4"/>
      <c r="AF2435" s="194"/>
      <c r="AG2435" s="159"/>
      <c r="AN2435" s="4"/>
      <c r="AO2435" s="4"/>
      <c r="AP2435" s="4"/>
      <c r="AQ2435" s="4"/>
      <c r="AR2435" s="4"/>
      <c r="AS2435" s="4"/>
      <c r="AT2435" s="4"/>
      <c r="AU2435" s="4"/>
    </row>
    <row r="2436" spans="27:47" ht="12.95" customHeight="1">
      <c r="AA2436" s="4"/>
      <c r="AB2436" s="4"/>
      <c r="AC2436" s="4"/>
      <c r="AD2436" s="4"/>
      <c r="AE2436" s="4"/>
      <c r="AF2436" s="194"/>
      <c r="AG2436" s="159"/>
      <c r="AN2436" s="4"/>
      <c r="AO2436" s="4"/>
      <c r="AP2436" s="4"/>
      <c r="AQ2436" s="4"/>
      <c r="AR2436" s="4"/>
      <c r="AS2436" s="4"/>
      <c r="AT2436" s="4"/>
      <c r="AU2436" s="4"/>
    </row>
    <row r="2437" spans="27:47" ht="12.95" customHeight="1">
      <c r="AA2437" s="4"/>
      <c r="AB2437" s="4"/>
      <c r="AC2437" s="4"/>
      <c r="AD2437" s="4"/>
      <c r="AE2437" s="4"/>
      <c r="AF2437" s="194"/>
      <c r="AG2437" s="159"/>
      <c r="AN2437" s="4"/>
      <c r="AO2437" s="4"/>
      <c r="AP2437" s="4"/>
      <c r="AQ2437" s="4"/>
      <c r="AR2437" s="4"/>
      <c r="AS2437" s="4"/>
      <c r="AT2437" s="4"/>
      <c r="AU2437" s="4"/>
    </row>
    <row r="2438" spans="27:47" ht="12.95" customHeight="1">
      <c r="AA2438" s="4"/>
      <c r="AB2438" s="4"/>
      <c r="AC2438" s="4"/>
      <c r="AD2438" s="4"/>
      <c r="AE2438" s="4"/>
      <c r="AF2438" s="194"/>
      <c r="AG2438" s="159"/>
      <c r="AN2438" s="4"/>
      <c r="AO2438" s="4"/>
      <c r="AP2438" s="4"/>
      <c r="AQ2438" s="4"/>
      <c r="AR2438" s="4"/>
      <c r="AS2438" s="4"/>
      <c r="AT2438" s="4"/>
      <c r="AU2438" s="4"/>
    </row>
    <row r="2439" spans="27:47" ht="12.95" customHeight="1">
      <c r="AA2439" s="4"/>
      <c r="AB2439" s="4"/>
      <c r="AC2439" s="4"/>
      <c r="AD2439" s="4"/>
      <c r="AE2439" s="4"/>
      <c r="AF2439" s="194"/>
      <c r="AG2439" s="159"/>
      <c r="AN2439" s="4"/>
      <c r="AO2439" s="4"/>
      <c r="AP2439" s="4"/>
      <c r="AQ2439" s="4"/>
      <c r="AR2439" s="4"/>
      <c r="AS2439" s="4"/>
      <c r="AT2439" s="4"/>
      <c r="AU2439" s="4"/>
    </row>
    <row r="2440" spans="27:47" ht="12.95" customHeight="1">
      <c r="AA2440" s="4"/>
      <c r="AB2440" s="4"/>
      <c r="AC2440" s="4"/>
      <c r="AD2440" s="4"/>
      <c r="AE2440" s="4"/>
      <c r="AF2440" s="194"/>
      <c r="AG2440" s="159"/>
      <c r="AN2440" s="4"/>
      <c r="AO2440" s="4"/>
      <c r="AP2440" s="4"/>
      <c r="AQ2440" s="4"/>
      <c r="AR2440" s="4"/>
      <c r="AS2440" s="4"/>
      <c r="AT2440" s="4"/>
      <c r="AU2440" s="4"/>
    </row>
    <row r="2441" spans="27:47" ht="12.95" customHeight="1">
      <c r="AA2441" s="4"/>
      <c r="AB2441" s="4"/>
      <c r="AC2441" s="4"/>
      <c r="AD2441" s="4"/>
      <c r="AE2441" s="4"/>
      <c r="AF2441" s="194"/>
      <c r="AG2441" s="159"/>
      <c r="AN2441" s="4"/>
      <c r="AO2441" s="4"/>
      <c r="AP2441" s="4"/>
      <c r="AQ2441" s="4"/>
      <c r="AR2441" s="4"/>
      <c r="AS2441" s="4"/>
      <c r="AT2441" s="4"/>
      <c r="AU2441" s="4"/>
    </row>
    <row r="2442" spans="27:47" ht="12.95" customHeight="1">
      <c r="AA2442" s="4"/>
      <c r="AB2442" s="4"/>
      <c r="AC2442" s="4"/>
      <c r="AD2442" s="4"/>
      <c r="AE2442" s="4"/>
      <c r="AF2442" s="194"/>
      <c r="AG2442" s="159"/>
      <c r="AN2442" s="4"/>
      <c r="AO2442" s="4"/>
      <c r="AP2442" s="4"/>
      <c r="AQ2442" s="4"/>
      <c r="AR2442" s="4"/>
      <c r="AS2442" s="4"/>
      <c r="AT2442" s="4"/>
      <c r="AU2442" s="4"/>
    </row>
    <row r="2443" spans="27:47" ht="12.95" customHeight="1">
      <c r="AA2443" s="4"/>
      <c r="AB2443" s="4"/>
      <c r="AC2443" s="4"/>
      <c r="AD2443" s="4"/>
      <c r="AE2443" s="4"/>
      <c r="AF2443" s="194"/>
      <c r="AG2443" s="159"/>
      <c r="AN2443" s="4"/>
      <c r="AO2443" s="4"/>
      <c r="AP2443" s="4"/>
      <c r="AQ2443" s="4"/>
      <c r="AR2443" s="4"/>
      <c r="AS2443" s="4"/>
      <c r="AT2443" s="4"/>
      <c r="AU2443" s="4"/>
    </row>
    <row r="2444" spans="27:47" ht="12.95" customHeight="1">
      <c r="AA2444" s="4"/>
      <c r="AB2444" s="4"/>
      <c r="AC2444" s="4"/>
      <c r="AD2444" s="4"/>
      <c r="AE2444" s="4"/>
      <c r="AF2444" s="194"/>
      <c r="AG2444" s="159"/>
      <c r="AN2444" s="4"/>
      <c r="AO2444" s="4"/>
      <c r="AP2444" s="4"/>
      <c r="AQ2444" s="4"/>
      <c r="AR2444" s="4"/>
      <c r="AS2444" s="4"/>
      <c r="AT2444" s="4"/>
      <c r="AU2444" s="4"/>
    </row>
    <row r="2445" spans="27:47" ht="12.95" customHeight="1">
      <c r="AA2445" s="4"/>
      <c r="AB2445" s="4"/>
      <c r="AC2445" s="4"/>
      <c r="AD2445" s="4"/>
      <c r="AE2445" s="4"/>
      <c r="AF2445" s="194"/>
      <c r="AG2445" s="159"/>
      <c r="AN2445" s="4"/>
      <c r="AO2445" s="4"/>
      <c r="AP2445" s="4"/>
      <c r="AQ2445" s="4"/>
      <c r="AR2445" s="4"/>
      <c r="AS2445" s="4"/>
      <c r="AT2445" s="4"/>
      <c r="AU2445" s="4"/>
    </row>
    <row r="2446" spans="27:47" ht="12.95" customHeight="1">
      <c r="AA2446" s="4"/>
      <c r="AB2446" s="4"/>
      <c r="AC2446" s="4"/>
      <c r="AD2446" s="4"/>
      <c r="AE2446" s="4"/>
      <c r="AF2446" s="194"/>
      <c r="AG2446" s="159"/>
      <c r="AN2446" s="4"/>
      <c r="AO2446" s="4"/>
      <c r="AP2446" s="4"/>
      <c r="AQ2446" s="4"/>
      <c r="AR2446" s="4"/>
      <c r="AS2446" s="4"/>
      <c r="AT2446" s="4"/>
      <c r="AU2446" s="4"/>
    </row>
    <row r="2447" spans="27:47" ht="12.95" customHeight="1">
      <c r="AA2447" s="4"/>
      <c r="AB2447" s="4"/>
      <c r="AC2447" s="4"/>
      <c r="AD2447" s="4"/>
      <c r="AE2447" s="4"/>
      <c r="AF2447" s="194"/>
      <c r="AG2447" s="159"/>
      <c r="AN2447" s="4"/>
      <c r="AO2447" s="4"/>
      <c r="AP2447" s="4"/>
      <c r="AQ2447" s="4"/>
      <c r="AR2447" s="4"/>
      <c r="AS2447" s="4"/>
      <c r="AT2447" s="4"/>
      <c r="AU2447" s="4"/>
    </row>
    <row r="2448" spans="27:47" ht="12.95" customHeight="1">
      <c r="AA2448" s="4"/>
      <c r="AB2448" s="4"/>
      <c r="AC2448" s="4"/>
      <c r="AD2448" s="4"/>
      <c r="AE2448" s="4"/>
      <c r="AF2448" s="194"/>
      <c r="AG2448" s="159"/>
      <c r="AN2448" s="4"/>
      <c r="AO2448" s="4"/>
      <c r="AP2448" s="4"/>
      <c r="AQ2448" s="4"/>
      <c r="AR2448" s="4"/>
      <c r="AS2448" s="4"/>
      <c r="AT2448" s="4"/>
      <c r="AU2448" s="4"/>
    </row>
    <row r="2449" spans="27:47" ht="12.95" customHeight="1">
      <c r="AA2449" s="4"/>
      <c r="AB2449" s="4"/>
      <c r="AC2449" s="4"/>
      <c r="AD2449" s="4"/>
      <c r="AE2449" s="4"/>
      <c r="AF2449" s="194"/>
      <c r="AG2449" s="159"/>
      <c r="AN2449" s="4"/>
      <c r="AO2449" s="4"/>
      <c r="AP2449" s="4"/>
      <c r="AQ2449" s="4"/>
      <c r="AR2449" s="4"/>
      <c r="AS2449" s="4"/>
      <c r="AT2449" s="4"/>
      <c r="AU2449" s="4"/>
    </row>
    <row r="2450" spans="27:47" ht="12.95" customHeight="1">
      <c r="AA2450" s="4"/>
      <c r="AB2450" s="4"/>
      <c r="AC2450" s="4"/>
      <c r="AD2450" s="4"/>
      <c r="AE2450" s="4"/>
      <c r="AF2450" s="194"/>
      <c r="AG2450" s="159"/>
      <c r="AN2450" s="4"/>
      <c r="AO2450" s="4"/>
      <c r="AP2450" s="4"/>
      <c r="AQ2450" s="4"/>
      <c r="AR2450" s="4"/>
      <c r="AS2450" s="4"/>
      <c r="AT2450" s="4"/>
      <c r="AU2450" s="4"/>
    </row>
    <row r="2451" spans="27:47" ht="12.95" customHeight="1">
      <c r="AA2451" s="4"/>
      <c r="AB2451" s="4"/>
      <c r="AC2451" s="4"/>
      <c r="AD2451" s="4"/>
      <c r="AE2451" s="4"/>
      <c r="AF2451" s="194"/>
      <c r="AG2451" s="159"/>
      <c r="AN2451" s="4"/>
      <c r="AO2451" s="4"/>
      <c r="AP2451" s="4"/>
      <c r="AQ2451" s="4"/>
      <c r="AR2451" s="4"/>
      <c r="AS2451" s="4"/>
      <c r="AT2451" s="4"/>
      <c r="AU2451" s="4"/>
    </row>
    <row r="2452" spans="27:47" ht="12.95" customHeight="1">
      <c r="AA2452" s="4"/>
      <c r="AB2452" s="4"/>
      <c r="AC2452" s="4"/>
      <c r="AD2452" s="4"/>
      <c r="AE2452" s="4"/>
      <c r="AF2452" s="194"/>
      <c r="AG2452" s="159"/>
      <c r="AN2452" s="4"/>
      <c r="AO2452" s="4"/>
      <c r="AP2452" s="4"/>
      <c r="AQ2452" s="4"/>
      <c r="AR2452" s="4"/>
      <c r="AS2452" s="4"/>
      <c r="AT2452" s="4"/>
      <c r="AU2452" s="4"/>
    </row>
    <row r="2453" spans="27:47" ht="12.95" customHeight="1">
      <c r="AA2453" s="4"/>
      <c r="AB2453" s="4"/>
      <c r="AC2453" s="4"/>
      <c r="AD2453" s="4"/>
      <c r="AE2453" s="4"/>
      <c r="AF2453" s="194"/>
      <c r="AG2453" s="159"/>
      <c r="AN2453" s="4"/>
      <c r="AO2453" s="4"/>
      <c r="AP2453" s="4"/>
      <c r="AQ2453" s="4"/>
      <c r="AR2453" s="4"/>
      <c r="AS2453" s="4"/>
      <c r="AT2453" s="4"/>
      <c r="AU2453" s="4"/>
    </row>
    <row r="2454" spans="27:47" ht="12.95" customHeight="1">
      <c r="AA2454" s="4"/>
      <c r="AB2454" s="4"/>
      <c r="AC2454" s="4"/>
      <c r="AD2454" s="4"/>
      <c r="AE2454" s="4"/>
      <c r="AF2454" s="194"/>
      <c r="AG2454" s="159"/>
      <c r="AN2454" s="4"/>
      <c r="AO2454" s="4"/>
      <c r="AP2454" s="4"/>
      <c r="AQ2454" s="4"/>
      <c r="AR2454" s="4"/>
      <c r="AS2454" s="4"/>
      <c r="AT2454" s="4"/>
      <c r="AU2454" s="4"/>
    </row>
    <row r="2455" spans="27:47" ht="12.95" customHeight="1">
      <c r="AA2455" s="4"/>
      <c r="AB2455" s="4"/>
      <c r="AC2455" s="4"/>
      <c r="AD2455" s="4"/>
      <c r="AE2455" s="4"/>
      <c r="AF2455" s="194"/>
      <c r="AG2455" s="159"/>
      <c r="AN2455" s="4"/>
      <c r="AO2455" s="4"/>
      <c r="AP2455" s="4"/>
      <c r="AQ2455" s="4"/>
      <c r="AR2455" s="4"/>
      <c r="AS2455" s="4"/>
      <c r="AT2455" s="4"/>
      <c r="AU2455" s="4"/>
    </row>
    <row r="2456" spans="27:47" ht="12.95" customHeight="1">
      <c r="AA2456" s="4"/>
      <c r="AB2456" s="4"/>
      <c r="AC2456" s="4"/>
      <c r="AD2456" s="4"/>
      <c r="AE2456" s="4"/>
      <c r="AF2456" s="194"/>
      <c r="AG2456" s="159"/>
      <c r="AN2456" s="4"/>
      <c r="AO2456" s="4"/>
      <c r="AP2456" s="4"/>
      <c r="AQ2456" s="4"/>
      <c r="AR2456" s="4"/>
      <c r="AS2456" s="4"/>
      <c r="AT2456" s="4"/>
      <c r="AU2456" s="4"/>
    </row>
    <row r="2457" spans="27:47" ht="12.95" customHeight="1">
      <c r="AA2457" s="4"/>
      <c r="AB2457" s="4"/>
      <c r="AC2457" s="4"/>
      <c r="AD2457" s="4"/>
      <c r="AE2457" s="4"/>
      <c r="AF2457" s="194"/>
      <c r="AG2457" s="159"/>
      <c r="AN2457" s="4"/>
      <c r="AO2457" s="4"/>
      <c r="AP2457" s="4"/>
      <c r="AQ2457" s="4"/>
      <c r="AR2457" s="4"/>
      <c r="AS2457" s="4"/>
      <c r="AT2457" s="4"/>
      <c r="AU2457" s="4"/>
    </row>
    <row r="2458" spans="27:47" ht="12.95" customHeight="1">
      <c r="AA2458" s="4"/>
      <c r="AB2458" s="4"/>
      <c r="AC2458" s="4"/>
      <c r="AD2458" s="4"/>
      <c r="AE2458" s="4"/>
      <c r="AF2458" s="194"/>
      <c r="AG2458" s="159"/>
      <c r="AN2458" s="4"/>
      <c r="AO2458" s="4"/>
      <c r="AP2458" s="4"/>
      <c r="AQ2458" s="4"/>
      <c r="AR2458" s="4"/>
      <c r="AS2458" s="4"/>
      <c r="AT2458" s="4"/>
      <c r="AU2458" s="4"/>
    </row>
    <row r="2459" spans="27:47" ht="12.95" customHeight="1">
      <c r="AA2459" s="4"/>
      <c r="AB2459" s="4"/>
      <c r="AC2459" s="4"/>
      <c r="AD2459" s="4"/>
      <c r="AE2459" s="4"/>
      <c r="AF2459" s="194"/>
      <c r="AG2459" s="159"/>
      <c r="AN2459" s="4"/>
      <c r="AO2459" s="4"/>
      <c r="AP2459" s="4"/>
      <c r="AQ2459" s="4"/>
      <c r="AR2459" s="4"/>
      <c r="AS2459" s="4"/>
      <c r="AT2459" s="4"/>
      <c r="AU2459" s="4"/>
    </row>
    <row r="2460" spans="27:47" ht="12.95" customHeight="1">
      <c r="AA2460" s="4"/>
      <c r="AB2460" s="4"/>
      <c r="AC2460" s="4"/>
      <c r="AD2460" s="4"/>
      <c r="AE2460" s="4"/>
      <c r="AF2460" s="194"/>
      <c r="AG2460" s="159"/>
      <c r="AN2460" s="4"/>
      <c r="AO2460" s="4"/>
      <c r="AP2460" s="4"/>
      <c r="AQ2460" s="4"/>
      <c r="AR2460" s="4"/>
      <c r="AS2460" s="4"/>
      <c r="AT2460" s="4"/>
      <c r="AU2460" s="4"/>
    </row>
    <row r="2461" spans="27:47" ht="12.95" customHeight="1">
      <c r="AA2461" s="4"/>
      <c r="AB2461" s="4"/>
      <c r="AC2461" s="4"/>
      <c r="AD2461" s="4"/>
      <c r="AE2461" s="4"/>
      <c r="AF2461" s="194"/>
      <c r="AG2461" s="159"/>
      <c r="AN2461" s="4"/>
      <c r="AO2461" s="4"/>
      <c r="AP2461" s="4"/>
      <c r="AQ2461" s="4"/>
      <c r="AR2461" s="4"/>
      <c r="AS2461" s="4"/>
      <c r="AT2461" s="4"/>
      <c r="AU2461" s="4"/>
    </row>
    <row r="2462" spans="27:47" ht="12.95" customHeight="1">
      <c r="AA2462" s="4"/>
      <c r="AB2462" s="4"/>
      <c r="AC2462" s="4"/>
      <c r="AD2462" s="4"/>
      <c r="AE2462" s="4"/>
      <c r="AF2462" s="194"/>
      <c r="AG2462" s="159"/>
      <c r="AN2462" s="4"/>
      <c r="AO2462" s="4"/>
      <c r="AP2462" s="4"/>
      <c r="AQ2462" s="4"/>
      <c r="AR2462" s="4"/>
      <c r="AS2462" s="4"/>
      <c r="AT2462" s="4"/>
      <c r="AU2462" s="4"/>
    </row>
    <row r="2463" spans="27:47" ht="12.95" customHeight="1">
      <c r="AA2463" s="4"/>
      <c r="AB2463" s="4"/>
      <c r="AC2463" s="4"/>
      <c r="AD2463" s="4"/>
      <c r="AE2463" s="4"/>
      <c r="AF2463" s="194"/>
      <c r="AG2463" s="159"/>
      <c r="AN2463" s="4"/>
      <c r="AO2463" s="4"/>
      <c r="AP2463" s="4"/>
      <c r="AQ2463" s="4"/>
      <c r="AR2463" s="4"/>
      <c r="AS2463" s="4"/>
      <c r="AT2463" s="4"/>
      <c r="AU2463" s="4"/>
    </row>
    <row r="2464" spans="27:47" ht="12.95" customHeight="1">
      <c r="AA2464" s="4"/>
      <c r="AB2464" s="4"/>
      <c r="AC2464" s="4"/>
      <c r="AD2464" s="4"/>
      <c r="AE2464" s="4"/>
      <c r="AF2464" s="194"/>
      <c r="AG2464" s="159"/>
      <c r="AN2464" s="4"/>
      <c r="AO2464" s="4"/>
      <c r="AP2464" s="4"/>
      <c r="AQ2464" s="4"/>
      <c r="AR2464" s="4"/>
      <c r="AS2464" s="4"/>
      <c r="AT2464" s="4"/>
      <c r="AU2464" s="4"/>
    </row>
    <row r="2465" spans="27:47" ht="12.95" customHeight="1">
      <c r="AA2465" s="4"/>
      <c r="AB2465" s="4"/>
      <c r="AC2465" s="4"/>
      <c r="AD2465" s="4"/>
      <c r="AE2465" s="4"/>
      <c r="AF2465" s="194"/>
      <c r="AG2465" s="159"/>
      <c r="AN2465" s="4"/>
      <c r="AO2465" s="4"/>
      <c r="AP2465" s="4"/>
      <c r="AQ2465" s="4"/>
      <c r="AR2465" s="4"/>
      <c r="AS2465" s="4"/>
      <c r="AT2465" s="4"/>
      <c r="AU2465" s="4"/>
    </row>
    <row r="2466" spans="27:47" ht="12.95" customHeight="1">
      <c r="AA2466" s="4"/>
      <c r="AB2466" s="4"/>
      <c r="AC2466" s="4"/>
      <c r="AD2466" s="4"/>
      <c r="AE2466" s="4"/>
      <c r="AF2466" s="194"/>
      <c r="AG2466" s="159"/>
      <c r="AN2466" s="4"/>
      <c r="AO2466" s="4"/>
      <c r="AP2466" s="4"/>
      <c r="AQ2466" s="4"/>
      <c r="AR2466" s="4"/>
      <c r="AS2466" s="4"/>
      <c r="AT2466" s="4"/>
      <c r="AU2466" s="4"/>
    </row>
    <row r="2467" spans="27:47" ht="12.95" customHeight="1">
      <c r="AA2467" s="4"/>
      <c r="AB2467" s="4"/>
      <c r="AC2467" s="4"/>
      <c r="AD2467" s="4"/>
      <c r="AE2467" s="4"/>
      <c r="AF2467" s="194"/>
      <c r="AG2467" s="159"/>
      <c r="AN2467" s="4"/>
      <c r="AO2467" s="4"/>
      <c r="AP2467" s="4"/>
      <c r="AQ2467" s="4"/>
      <c r="AR2467" s="4"/>
      <c r="AS2467" s="4"/>
      <c r="AT2467" s="4"/>
      <c r="AU2467" s="4"/>
    </row>
    <row r="2468" spans="27:47" ht="12.95" customHeight="1">
      <c r="AA2468" s="4"/>
      <c r="AB2468" s="4"/>
      <c r="AC2468" s="4"/>
      <c r="AD2468" s="4"/>
      <c r="AE2468" s="4"/>
      <c r="AF2468" s="194"/>
      <c r="AG2468" s="159"/>
      <c r="AN2468" s="4"/>
      <c r="AO2468" s="4"/>
      <c r="AP2468" s="4"/>
      <c r="AQ2468" s="4"/>
      <c r="AR2468" s="4"/>
      <c r="AS2468" s="4"/>
      <c r="AT2468" s="4"/>
      <c r="AU2468" s="4"/>
    </row>
    <row r="2469" spans="27:47" ht="12.95" customHeight="1">
      <c r="AA2469" s="4"/>
      <c r="AB2469" s="4"/>
      <c r="AC2469" s="4"/>
      <c r="AD2469" s="4"/>
      <c r="AE2469" s="4"/>
      <c r="AF2469" s="194"/>
      <c r="AG2469" s="159"/>
      <c r="AN2469" s="4"/>
      <c r="AO2469" s="4"/>
      <c r="AP2469" s="4"/>
      <c r="AQ2469" s="4"/>
      <c r="AR2469" s="4"/>
      <c r="AS2469" s="4"/>
      <c r="AT2469" s="4"/>
      <c r="AU2469" s="4"/>
    </row>
    <row r="2470" spans="27:47" ht="12.95" customHeight="1">
      <c r="AA2470" s="4"/>
      <c r="AB2470" s="4"/>
      <c r="AC2470" s="4"/>
      <c r="AD2470" s="4"/>
      <c r="AE2470" s="4"/>
      <c r="AF2470" s="194"/>
      <c r="AG2470" s="159"/>
      <c r="AN2470" s="4"/>
      <c r="AO2470" s="4"/>
      <c r="AP2470" s="4"/>
      <c r="AQ2470" s="4"/>
      <c r="AR2470" s="4"/>
      <c r="AS2470" s="4"/>
      <c r="AT2470" s="4"/>
      <c r="AU2470" s="4"/>
    </row>
    <row r="2471" spans="27:47" ht="12.95" customHeight="1">
      <c r="AA2471" s="4"/>
      <c r="AB2471" s="4"/>
      <c r="AC2471" s="4"/>
      <c r="AD2471" s="4"/>
      <c r="AE2471" s="4"/>
      <c r="AF2471" s="194"/>
      <c r="AG2471" s="159"/>
      <c r="AN2471" s="4"/>
      <c r="AO2471" s="4"/>
      <c r="AP2471" s="4"/>
      <c r="AQ2471" s="4"/>
      <c r="AR2471" s="4"/>
      <c r="AS2471" s="4"/>
      <c r="AT2471" s="4"/>
      <c r="AU2471" s="4"/>
    </row>
    <row r="2472" spans="27:47" ht="12.95" customHeight="1">
      <c r="AA2472" s="4"/>
      <c r="AB2472" s="4"/>
      <c r="AC2472" s="4"/>
      <c r="AD2472" s="4"/>
      <c r="AE2472" s="4"/>
      <c r="AF2472" s="194"/>
      <c r="AG2472" s="159"/>
      <c r="AN2472" s="4"/>
      <c r="AO2472" s="4"/>
      <c r="AP2472" s="4"/>
      <c r="AQ2472" s="4"/>
      <c r="AR2472" s="4"/>
      <c r="AS2472" s="4"/>
      <c r="AT2472" s="4"/>
      <c r="AU2472" s="4"/>
    </row>
    <row r="2473" spans="27:47" ht="12.95" customHeight="1">
      <c r="AA2473" s="4"/>
      <c r="AB2473" s="4"/>
      <c r="AC2473" s="4"/>
      <c r="AD2473" s="4"/>
      <c r="AE2473" s="4"/>
      <c r="AF2473" s="194"/>
      <c r="AG2473" s="159"/>
      <c r="AN2473" s="4"/>
      <c r="AO2473" s="4"/>
      <c r="AP2473" s="4"/>
      <c r="AQ2473" s="4"/>
      <c r="AR2473" s="4"/>
      <c r="AS2473" s="4"/>
      <c r="AT2473" s="4"/>
      <c r="AU2473" s="4"/>
    </row>
    <row r="2474" spans="27:47" ht="12.95" customHeight="1">
      <c r="AA2474" s="4"/>
      <c r="AB2474" s="4"/>
      <c r="AC2474" s="4"/>
      <c r="AD2474" s="4"/>
      <c r="AE2474" s="4"/>
      <c r="AF2474" s="194"/>
      <c r="AG2474" s="159"/>
      <c r="AN2474" s="4"/>
      <c r="AO2474" s="4"/>
      <c r="AP2474" s="4"/>
      <c r="AQ2474" s="4"/>
      <c r="AR2474" s="4"/>
      <c r="AS2474" s="4"/>
      <c r="AT2474" s="4"/>
      <c r="AU2474" s="4"/>
    </row>
    <row r="2475" spans="27:47" ht="12.95" customHeight="1">
      <c r="AA2475" s="4"/>
      <c r="AB2475" s="4"/>
      <c r="AC2475" s="4"/>
      <c r="AD2475" s="4"/>
      <c r="AE2475" s="4"/>
      <c r="AF2475" s="194"/>
      <c r="AG2475" s="159"/>
      <c r="AN2475" s="4"/>
      <c r="AO2475" s="4"/>
      <c r="AP2475" s="4"/>
      <c r="AQ2475" s="4"/>
      <c r="AR2475" s="4"/>
      <c r="AS2475" s="4"/>
      <c r="AT2475" s="4"/>
      <c r="AU2475" s="4"/>
    </row>
    <row r="2476" spans="27:47" ht="12.95" customHeight="1">
      <c r="AA2476" s="4"/>
      <c r="AB2476" s="4"/>
      <c r="AC2476" s="4"/>
      <c r="AD2476" s="4"/>
      <c r="AE2476" s="4"/>
      <c r="AF2476" s="194"/>
      <c r="AG2476" s="159"/>
      <c r="AN2476" s="4"/>
      <c r="AO2476" s="4"/>
      <c r="AP2476" s="4"/>
      <c r="AQ2476" s="4"/>
      <c r="AR2476" s="4"/>
      <c r="AS2476" s="4"/>
      <c r="AT2476" s="4"/>
      <c r="AU2476" s="4"/>
    </row>
    <row r="2477" spans="27:47" ht="12.95" customHeight="1">
      <c r="AA2477" s="4"/>
      <c r="AB2477" s="4"/>
      <c r="AC2477" s="4"/>
      <c r="AD2477" s="4"/>
      <c r="AE2477" s="4"/>
      <c r="AF2477" s="194"/>
      <c r="AG2477" s="159"/>
      <c r="AN2477" s="4"/>
      <c r="AO2477" s="4"/>
      <c r="AP2477" s="4"/>
      <c r="AQ2477" s="4"/>
      <c r="AR2477" s="4"/>
      <c r="AS2477" s="4"/>
      <c r="AT2477" s="4"/>
      <c r="AU2477" s="4"/>
    </row>
    <row r="2478" spans="27:47" ht="12.95" customHeight="1">
      <c r="AA2478" s="4"/>
      <c r="AB2478" s="4"/>
      <c r="AC2478" s="4"/>
      <c r="AD2478" s="4"/>
      <c r="AE2478" s="4"/>
      <c r="AF2478" s="194"/>
      <c r="AG2478" s="159"/>
      <c r="AN2478" s="4"/>
      <c r="AO2478" s="4"/>
      <c r="AP2478" s="4"/>
      <c r="AQ2478" s="4"/>
      <c r="AR2478" s="4"/>
      <c r="AS2478" s="4"/>
      <c r="AT2478" s="4"/>
      <c r="AU2478" s="4"/>
    </row>
    <row r="2479" spans="27:47" ht="12.95" customHeight="1">
      <c r="AA2479" s="4"/>
      <c r="AB2479" s="4"/>
      <c r="AC2479" s="4"/>
      <c r="AD2479" s="4"/>
      <c r="AE2479" s="4"/>
      <c r="AF2479" s="194"/>
      <c r="AG2479" s="159"/>
      <c r="AN2479" s="4"/>
      <c r="AO2479" s="4"/>
      <c r="AP2479" s="4"/>
      <c r="AQ2479" s="4"/>
      <c r="AR2479" s="4"/>
      <c r="AS2479" s="4"/>
      <c r="AT2479" s="4"/>
      <c r="AU2479" s="4"/>
    </row>
    <row r="2480" spans="27:47" ht="12.95" customHeight="1">
      <c r="AA2480" s="4"/>
      <c r="AB2480" s="4"/>
      <c r="AC2480" s="4"/>
      <c r="AD2480" s="4"/>
      <c r="AE2480" s="4"/>
      <c r="AF2480" s="194"/>
      <c r="AG2480" s="159"/>
      <c r="AN2480" s="4"/>
      <c r="AO2480" s="4"/>
      <c r="AP2480" s="4"/>
      <c r="AQ2480" s="4"/>
      <c r="AR2480" s="4"/>
      <c r="AS2480" s="4"/>
      <c r="AT2480" s="4"/>
      <c r="AU2480" s="4"/>
    </row>
    <row r="2481" spans="27:47" ht="12.95" customHeight="1">
      <c r="AA2481" s="4"/>
      <c r="AB2481" s="4"/>
      <c r="AC2481" s="4"/>
      <c r="AD2481" s="4"/>
      <c r="AE2481" s="4"/>
      <c r="AF2481" s="194"/>
      <c r="AG2481" s="159"/>
      <c r="AN2481" s="4"/>
      <c r="AO2481" s="4"/>
      <c r="AP2481" s="4"/>
      <c r="AQ2481" s="4"/>
      <c r="AR2481" s="4"/>
      <c r="AS2481" s="4"/>
      <c r="AT2481" s="4"/>
      <c r="AU2481" s="4"/>
    </row>
    <row r="2482" spans="27:47" ht="12.95" customHeight="1">
      <c r="AA2482" s="4"/>
      <c r="AB2482" s="4"/>
      <c r="AC2482" s="4"/>
      <c r="AD2482" s="4"/>
      <c r="AE2482" s="4"/>
      <c r="AF2482" s="194"/>
      <c r="AG2482" s="159"/>
      <c r="AN2482" s="4"/>
      <c r="AO2482" s="4"/>
      <c r="AP2482" s="4"/>
      <c r="AQ2482" s="4"/>
      <c r="AR2482" s="4"/>
      <c r="AS2482" s="4"/>
      <c r="AT2482" s="4"/>
      <c r="AU2482" s="4"/>
    </row>
    <row r="2483" spans="27:47" ht="12.95" customHeight="1">
      <c r="AA2483" s="4"/>
      <c r="AB2483" s="4"/>
      <c r="AC2483" s="4"/>
      <c r="AD2483" s="4"/>
      <c r="AE2483" s="4"/>
      <c r="AF2483" s="194"/>
      <c r="AG2483" s="159"/>
      <c r="AN2483" s="4"/>
      <c r="AO2483" s="4"/>
      <c r="AP2483" s="4"/>
      <c r="AQ2483" s="4"/>
      <c r="AR2483" s="4"/>
      <c r="AS2483" s="4"/>
      <c r="AT2483" s="4"/>
      <c r="AU2483" s="4"/>
    </row>
    <row r="2484" spans="27:47" ht="12.95" customHeight="1">
      <c r="AA2484" s="4"/>
      <c r="AB2484" s="4"/>
      <c r="AC2484" s="4"/>
      <c r="AD2484" s="4"/>
      <c r="AE2484" s="4"/>
      <c r="AF2484" s="194"/>
      <c r="AG2484" s="159"/>
      <c r="AN2484" s="4"/>
      <c r="AO2484" s="4"/>
      <c r="AP2484" s="4"/>
      <c r="AQ2484" s="4"/>
      <c r="AR2484" s="4"/>
      <c r="AS2484" s="4"/>
      <c r="AT2484" s="4"/>
      <c r="AU2484" s="4"/>
    </row>
    <row r="2485" spans="27:47" ht="12.95" customHeight="1">
      <c r="AA2485" s="4"/>
      <c r="AB2485" s="4"/>
      <c r="AC2485" s="4"/>
      <c r="AD2485" s="4"/>
      <c r="AE2485" s="4"/>
      <c r="AF2485" s="194"/>
      <c r="AG2485" s="159"/>
      <c r="AN2485" s="4"/>
      <c r="AO2485" s="4"/>
      <c r="AP2485" s="4"/>
      <c r="AQ2485" s="4"/>
      <c r="AR2485" s="4"/>
      <c r="AS2485" s="4"/>
      <c r="AT2485" s="4"/>
      <c r="AU2485" s="4"/>
    </row>
    <row r="2486" spans="27:47" ht="12.95" customHeight="1">
      <c r="AA2486" s="4"/>
      <c r="AB2486" s="4"/>
      <c r="AC2486" s="4"/>
      <c r="AD2486" s="4"/>
      <c r="AE2486" s="4"/>
      <c r="AF2486" s="194"/>
      <c r="AG2486" s="159"/>
      <c r="AN2486" s="4"/>
      <c r="AO2486" s="4"/>
      <c r="AP2486" s="4"/>
      <c r="AQ2486" s="4"/>
      <c r="AR2486" s="4"/>
      <c r="AS2486" s="4"/>
      <c r="AT2486" s="4"/>
      <c r="AU2486" s="4"/>
    </row>
    <row r="2487" spans="27:47" ht="12.95" customHeight="1">
      <c r="AA2487" s="4"/>
      <c r="AB2487" s="4"/>
      <c r="AC2487" s="4"/>
      <c r="AD2487" s="4"/>
      <c r="AE2487" s="4"/>
      <c r="AF2487" s="194"/>
      <c r="AG2487" s="159"/>
      <c r="AN2487" s="4"/>
      <c r="AO2487" s="4"/>
      <c r="AP2487" s="4"/>
      <c r="AQ2487" s="4"/>
      <c r="AR2487" s="4"/>
      <c r="AS2487" s="4"/>
      <c r="AT2487" s="4"/>
      <c r="AU2487" s="4"/>
    </row>
    <row r="2488" spans="27:47" ht="12.95" customHeight="1">
      <c r="AA2488" s="4"/>
      <c r="AB2488" s="4"/>
      <c r="AC2488" s="4"/>
      <c r="AD2488" s="4"/>
      <c r="AE2488" s="4"/>
      <c r="AF2488" s="194"/>
      <c r="AG2488" s="159"/>
      <c r="AN2488" s="4"/>
      <c r="AO2488" s="4"/>
      <c r="AP2488" s="4"/>
      <c r="AQ2488" s="4"/>
      <c r="AR2488" s="4"/>
      <c r="AS2488" s="4"/>
      <c r="AT2488" s="4"/>
      <c r="AU2488" s="4"/>
    </row>
    <row r="2489" spans="27:47" ht="12.95" customHeight="1">
      <c r="AA2489" s="4"/>
      <c r="AB2489" s="4"/>
      <c r="AC2489" s="4"/>
      <c r="AD2489" s="4"/>
      <c r="AE2489" s="4"/>
      <c r="AF2489" s="194"/>
      <c r="AG2489" s="159"/>
      <c r="AN2489" s="4"/>
      <c r="AO2489" s="4"/>
      <c r="AP2489" s="4"/>
      <c r="AQ2489" s="4"/>
      <c r="AR2489" s="4"/>
      <c r="AS2489" s="4"/>
      <c r="AT2489" s="4"/>
      <c r="AU2489" s="4"/>
    </row>
    <row r="2490" spans="27:47" ht="12.95" customHeight="1">
      <c r="AA2490" s="4"/>
      <c r="AB2490" s="4"/>
      <c r="AC2490" s="4"/>
      <c r="AD2490" s="4"/>
      <c r="AE2490" s="4"/>
      <c r="AF2490" s="194"/>
      <c r="AG2490" s="159"/>
      <c r="AN2490" s="4"/>
      <c r="AO2490" s="4"/>
      <c r="AP2490" s="4"/>
      <c r="AQ2490" s="4"/>
      <c r="AR2490" s="4"/>
      <c r="AS2490" s="4"/>
      <c r="AT2490" s="4"/>
      <c r="AU2490" s="4"/>
    </row>
    <row r="2491" spans="27:47" ht="12.95" customHeight="1">
      <c r="AA2491" s="4"/>
      <c r="AB2491" s="4"/>
      <c r="AC2491" s="4"/>
      <c r="AD2491" s="4"/>
      <c r="AE2491" s="4"/>
      <c r="AF2491" s="194"/>
      <c r="AG2491" s="159"/>
      <c r="AN2491" s="4"/>
      <c r="AO2491" s="4"/>
      <c r="AP2491" s="4"/>
      <c r="AQ2491" s="4"/>
      <c r="AR2491" s="4"/>
      <c r="AS2491" s="4"/>
      <c r="AT2491" s="4"/>
      <c r="AU2491" s="4"/>
    </row>
    <row r="2492" spans="27:47" ht="12.95" customHeight="1">
      <c r="AA2492" s="4"/>
      <c r="AB2492" s="4"/>
      <c r="AC2492" s="4"/>
      <c r="AD2492" s="4"/>
      <c r="AE2492" s="4"/>
      <c r="AF2492" s="194"/>
      <c r="AG2492" s="159"/>
      <c r="AN2492" s="4"/>
      <c r="AO2492" s="4"/>
      <c r="AP2492" s="4"/>
      <c r="AQ2492" s="4"/>
      <c r="AR2492" s="4"/>
      <c r="AS2492" s="4"/>
      <c r="AT2492" s="4"/>
      <c r="AU2492" s="4"/>
    </row>
    <row r="2493" spans="27:47" ht="12.95" customHeight="1">
      <c r="AA2493" s="4"/>
      <c r="AB2493" s="4"/>
      <c r="AC2493" s="4"/>
      <c r="AD2493" s="4"/>
      <c r="AE2493" s="4"/>
      <c r="AF2493" s="194"/>
      <c r="AG2493" s="159"/>
      <c r="AN2493" s="4"/>
      <c r="AO2493" s="4"/>
      <c r="AP2493" s="4"/>
      <c r="AQ2493" s="4"/>
      <c r="AR2493" s="4"/>
      <c r="AS2493" s="4"/>
      <c r="AT2493" s="4"/>
      <c r="AU2493" s="4"/>
    </row>
    <row r="2494" spans="27:47" ht="12.95" customHeight="1">
      <c r="AA2494" s="4"/>
      <c r="AB2494" s="4"/>
      <c r="AC2494" s="4"/>
      <c r="AD2494" s="4"/>
      <c r="AE2494" s="4"/>
      <c r="AF2494" s="194"/>
      <c r="AG2494" s="159"/>
      <c r="AN2494" s="4"/>
      <c r="AO2494" s="4"/>
      <c r="AP2494" s="4"/>
      <c r="AQ2494" s="4"/>
      <c r="AR2494" s="4"/>
      <c r="AS2494" s="4"/>
      <c r="AT2494" s="4"/>
      <c r="AU2494" s="4"/>
    </row>
    <row r="2495" spans="27:47" ht="12.95" customHeight="1">
      <c r="AA2495" s="4"/>
      <c r="AB2495" s="4"/>
      <c r="AC2495" s="4"/>
      <c r="AD2495" s="4"/>
      <c r="AE2495" s="4"/>
      <c r="AF2495" s="194"/>
      <c r="AG2495" s="159"/>
      <c r="AN2495" s="4"/>
      <c r="AO2495" s="4"/>
      <c r="AP2495" s="4"/>
      <c r="AQ2495" s="4"/>
      <c r="AR2495" s="4"/>
      <c r="AS2495" s="4"/>
      <c r="AT2495" s="4"/>
      <c r="AU2495" s="4"/>
    </row>
    <row r="2496" spans="27:47" ht="12.95" customHeight="1">
      <c r="AA2496" s="4"/>
      <c r="AB2496" s="4"/>
      <c r="AC2496" s="4"/>
      <c r="AD2496" s="4"/>
      <c r="AE2496" s="4"/>
      <c r="AF2496" s="194"/>
      <c r="AG2496" s="159"/>
      <c r="AN2496" s="4"/>
      <c r="AO2496" s="4"/>
      <c r="AP2496" s="4"/>
      <c r="AQ2496" s="4"/>
      <c r="AR2496" s="4"/>
      <c r="AS2496" s="4"/>
      <c r="AT2496" s="4"/>
      <c r="AU2496" s="4"/>
    </row>
    <row r="2497" spans="27:47" ht="12.95" customHeight="1">
      <c r="AA2497" s="4"/>
      <c r="AB2497" s="4"/>
      <c r="AC2497" s="4"/>
      <c r="AD2497" s="4"/>
      <c r="AE2497" s="4"/>
      <c r="AF2497" s="194"/>
      <c r="AG2497" s="159"/>
      <c r="AN2497" s="4"/>
      <c r="AO2497" s="4"/>
      <c r="AP2497" s="4"/>
      <c r="AQ2497" s="4"/>
      <c r="AR2497" s="4"/>
      <c r="AS2497" s="4"/>
      <c r="AT2497" s="4"/>
      <c r="AU2497" s="4"/>
    </row>
    <row r="2498" spans="27:47" ht="12.95" customHeight="1">
      <c r="AA2498" s="4"/>
      <c r="AB2498" s="4"/>
      <c r="AC2498" s="4"/>
      <c r="AD2498" s="4"/>
      <c r="AE2498" s="4"/>
      <c r="AF2498" s="194"/>
      <c r="AG2498" s="159"/>
      <c r="AN2498" s="4"/>
      <c r="AO2498" s="4"/>
      <c r="AP2498" s="4"/>
      <c r="AQ2498" s="4"/>
      <c r="AR2498" s="4"/>
      <c r="AS2498" s="4"/>
      <c r="AT2498" s="4"/>
      <c r="AU2498" s="4"/>
    </row>
    <row r="2499" spans="27:47" ht="12.95" customHeight="1">
      <c r="AA2499" s="4"/>
      <c r="AB2499" s="4"/>
      <c r="AC2499" s="4"/>
      <c r="AD2499" s="4"/>
      <c r="AE2499" s="4"/>
      <c r="AF2499" s="194"/>
      <c r="AG2499" s="159"/>
      <c r="AN2499" s="4"/>
      <c r="AO2499" s="4"/>
      <c r="AP2499" s="4"/>
      <c r="AQ2499" s="4"/>
      <c r="AR2499" s="4"/>
      <c r="AS2499" s="4"/>
      <c r="AT2499" s="4"/>
      <c r="AU2499" s="4"/>
    </row>
    <row r="2500" spans="27:47" ht="12.95" customHeight="1">
      <c r="AA2500" s="4"/>
      <c r="AB2500" s="4"/>
      <c r="AC2500" s="4"/>
      <c r="AD2500" s="4"/>
      <c r="AE2500" s="4"/>
      <c r="AF2500" s="194"/>
      <c r="AG2500" s="159"/>
      <c r="AN2500" s="4"/>
      <c r="AO2500" s="4"/>
      <c r="AP2500" s="4"/>
      <c r="AQ2500" s="4"/>
      <c r="AR2500" s="4"/>
      <c r="AS2500" s="4"/>
      <c r="AT2500" s="4"/>
      <c r="AU2500" s="4"/>
    </row>
    <row r="2501" spans="27:47" ht="12.95" customHeight="1">
      <c r="AA2501" s="4"/>
      <c r="AB2501" s="4"/>
      <c r="AC2501" s="4"/>
      <c r="AD2501" s="4"/>
      <c r="AE2501" s="4"/>
      <c r="AF2501" s="194"/>
      <c r="AG2501" s="159"/>
      <c r="AN2501" s="4"/>
      <c r="AO2501" s="4"/>
      <c r="AP2501" s="4"/>
      <c r="AQ2501" s="4"/>
      <c r="AR2501" s="4"/>
      <c r="AS2501" s="4"/>
      <c r="AT2501" s="4"/>
      <c r="AU2501" s="4"/>
    </row>
    <row r="2502" spans="27:47" ht="12.95" customHeight="1">
      <c r="AA2502" s="4"/>
      <c r="AB2502" s="4"/>
      <c r="AC2502" s="4"/>
      <c r="AD2502" s="4"/>
      <c r="AE2502" s="4"/>
      <c r="AF2502" s="194"/>
      <c r="AG2502" s="159"/>
      <c r="AN2502" s="4"/>
      <c r="AO2502" s="4"/>
      <c r="AP2502" s="4"/>
      <c r="AQ2502" s="4"/>
      <c r="AR2502" s="4"/>
      <c r="AS2502" s="4"/>
      <c r="AT2502" s="4"/>
      <c r="AU2502" s="4"/>
    </row>
    <row r="2503" spans="27:47" ht="12.95" customHeight="1">
      <c r="AA2503" s="4"/>
      <c r="AB2503" s="4"/>
      <c r="AC2503" s="4"/>
      <c r="AD2503" s="4"/>
      <c r="AE2503" s="4"/>
      <c r="AF2503" s="194"/>
      <c r="AG2503" s="159"/>
      <c r="AN2503" s="4"/>
      <c r="AO2503" s="4"/>
      <c r="AP2503" s="4"/>
      <c r="AQ2503" s="4"/>
      <c r="AR2503" s="4"/>
      <c r="AS2503" s="4"/>
      <c r="AT2503" s="4"/>
      <c r="AU2503" s="4"/>
    </row>
    <row r="2504" spans="27:47" ht="12.95" customHeight="1">
      <c r="AA2504" s="4"/>
      <c r="AB2504" s="4"/>
      <c r="AC2504" s="4"/>
      <c r="AD2504" s="4"/>
      <c r="AE2504" s="4"/>
      <c r="AF2504" s="194"/>
      <c r="AG2504" s="159"/>
      <c r="AN2504" s="4"/>
      <c r="AO2504" s="4"/>
      <c r="AP2504" s="4"/>
      <c r="AQ2504" s="4"/>
      <c r="AR2504" s="4"/>
      <c r="AS2504" s="4"/>
      <c r="AT2504" s="4"/>
      <c r="AU2504" s="4"/>
    </row>
    <row r="2505" spans="27:47" ht="12.95" customHeight="1">
      <c r="AA2505" s="4"/>
      <c r="AB2505" s="4"/>
      <c r="AC2505" s="4"/>
      <c r="AD2505" s="4"/>
      <c r="AE2505" s="4"/>
      <c r="AF2505" s="194"/>
      <c r="AG2505" s="159"/>
      <c r="AN2505" s="4"/>
      <c r="AO2505" s="4"/>
      <c r="AP2505" s="4"/>
      <c r="AQ2505" s="4"/>
      <c r="AR2505" s="4"/>
      <c r="AS2505" s="4"/>
      <c r="AT2505" s="4"/>
      <c r="AU2505" s="4"/>
    </row>
    <row r="2506" spans="27:47" ht="12.95" customHeight="1">
      <c r="AA2506" s="4"/>
      <c r="AB2506" s="4"/>
      <c r="AC2506" s="4"/>
      <c r="AD2506" s="4"/>
      <c r="AE2506" s="4"/>
      <c r="AF2506" s="194"/>
      <c r="AG2506" s="159"/>
      <c r="AN2506" s="4"/>
      <c r="AO2506" s="4"/>
      <c r="AP2506" s="4"/>
      <c r="AQ2506" s="4"/>
      <c r="AR2506" s="4"/>
      <c r="AS2506" s="4"/>
      <c r="AT2506" s="4"/>
      <c r="AU2506" s="4"/>
    </row>
    <row r="2507" spans="27:47" ht="12.95" customHeight="1">
      <c r="AA2507" s="4"/>
      <c r="AB2507" s="4"/>
      <c r="AC2507" s="4"/>
      <c r="AD2507" s="4"/>
      <c r="AE2507" s="4"/>
      <c r="AF2507" s="194"/>
      <c r="AG2507" s="159"/>
      <c r="AN2507" s="4"/>
      <c r="AO2507" s="4"/>
      <c r="AP2507" s="4"/>
      <c r="AQ2507" s="4"/>
      <c r="AR2507" s="4"/>
      <c r="AS2507" s="4"/>
      <c r="AT2507" s="4"/>
      <c r="AU2507" s="4"/>
    </row>
    <row r="2508" spans="27:47" ht="12.95" customHeight="1">
      <c r="AA2508" s="4"/>
      <c r="AB2508" s="4"/>
      <c r="AC2508" s="4"/>
      <c r="AD2508" s="4"/>
      <c r="AE2508" s="4"/>
      <c r="AF2508" s="194"/>
      <c r="AG2508" s="159"/>
      <c r="AN2508" s="4"/>
      <c r="AO2508" s="4"/>
      <c r="AP2508" s="4"/>
      <c r="AQ2508" s="4"/>
      <c r="AR2508" s="4"/>
      <c r="AS2508" s="4"/>
      <c r="AT2508" s="4"/>
      <c r="AU2508" s="4"/>
    </row>
    <row r="2509" spans="27:47" ht="12.95" customHeight="1">
      <c r="AA2509" s="4"/>
      <c r="AB2509" s="4"/>
      <c r="AC2509" s="4"/>
      <c r="AD2509" s="4"/>
      <c r="AE2509" s="4"/>
      <c r="AF2509" s="194"/>
      <c r="AG2509" s="159"/>
      <c r="AN2509" s="4"/>
      <c r="AO2509" s="4"/>
      <c r="AP2509" s="4"/>
      <c r="AQ2509" s="4"/>
      <c r="AR2509" s="4"/>
      <c r="AS2509" s="4"/>
      <c r="AT2509" s="4"/>
      <c r="AU2509" s="4"/>
    </row>
    <row r="2510" spans="27:47" ht="12.95" customHeight="1">
      <c r="AA2510" s="4"/>
      <c r="AB2510" s="4"/>
      <c r="AC2510" s="4"/>
      <c r="AD2510" s="4"/>
      <c r="AE2510" s="4"/>
      <c r="AF2510" s="194"/>
      <c r="AG2510" s="159"/>
      <c r="AN2510" s="4"/>
      <c r="AO2510" s="4"/>
      <c r="AP2510" s="4"/>
      <c r="AQ2510" s="4"/>
      <c r="AR2510" s="4"/>
      <c r="AS2510" s="4"/>
      <c r="AT2510" s="4"/>
      <c r="AU2510" s="4"/>
    </row>
    <row r="2511" spans="27:47" ht="12.95" customHeight="1">
      <c r="AA2511" s="4"/>
      <c r="AB2511" s="4"/>
      <c r="AC2511" s="4"/>
      <c r="AD2511" s="4"/>
      <c r="AE2511" s="4"/>
      <c r="AF2511" s="194"/>
      <c r="AG2511" s="159"/>
      <c r="AN2511" s="4"/>
      <c r="AO2511" s="4"/>
      <c r="AP2511" s="4"/>
      <c r="AQ2511" s="4"/>
      <c r="AR2511" s="4"/>
      <c r="AS2511" s="4"/>
      <c r="AT2511" s="4"/>
      <c r="AU2511" s="4"/>
    </row>
    <row r="2512" spans="27:47" ht="12.95" customHeight="1">
      <c r="AA2512" s="4"/>
      <c r="AB2512" s="4"/>
      <c r="AC2512" s="4"/>
      <c r="AD2512" s="4"/>
      <c r="AE2512" s="4"/>
      <c r="AF2512" s="194"/>
      <c r="AG2512" s="159"/>
      <c r="AN2512" s="4"/>
      <c r="AO2512" s="4"/>
      <c r="AP2512" s="4"/>
      <c r="AQ2512" s="4"/>
      <c r="AR2512" s="4"/>
      <c r="AS2512" s="4"/>
      <c r="AT2512" s="4"/>
      <c r="AU2512" s="4"/>
    </row>
    <row r="2513" spans="27:47" ht="12.95" customHeight="1">
      <c r="AA2513" s="4"/>
      <c r="AB2513" s="4"/>
      <c r="AC2513" s="4"/>
      <c r="AD2513" s="4"/>
      <c r="AE2513" s="4"/>
      <c r="AF2513" s="194"/>
      <c r="AG2513" s="159"/>
      <c r="AN2513" s="4"/>
      <c r="AO2513" s="4"/>
      <c r="AP2513" s="4"/>
      <c r="AQ2513" s="4"/>
      <c r="AR2513" s="4"/>
      <c r="AS2513" s="4"/>
      <c r="AT2513" s="4"/>
      <c r="AU2513" s="4"/>
    </row>
    <row r="2514" spans="27:47" ht="12.95" customHeight="1">
      <c r="AA2514" s="4"/>
      <c r="AB2514" s="4"/>
      <c r="AC2514" s="4"/>
      <c r="AD2514" s="4"/>
      <c r="AE2514" s="4"/>
      <c r="AF2514" s="194"/>
      <c r="AG2514" s="159"/>
      <c r="AN2514" s="4"/>
      <c r="AO2514" s="4"/>
      <c r="AP2514" s="4"/>
      <c r="AQ2514" s="4"/>
      <c r="AR2514" s="4"/>
      <c r="AS2514" s="4"/>
      <c r="AT2514" s="4"/>
      <c r="AU2514" s="4"/>
    </row>
    <row r="2515" spans="27:47" ht="12.95" customHeight="1">
      <c r="AA2515" s="4"/>
      <c r="AB2515" s="4"/>
      <c r="AC2515" s="4"/>
      <c r="AD2515" s="4"/>
      <c r="AE2515" s="4"/>
      <c r="AF2515" s="194"/>
      <c r="AG2515" s="159"/>
      <c r="AN2515" s="4"/>
      <c r="AO2515" s="4"/>
      <c r="AP2515" s="4"/>
      <c r="AQ2515" s="4"/>
      <c r="AR2515" s="4"/>
      <c r="AS2515" s="4"/>
      <c r="AT2515" s="4"/>
      <c r="AU2515" s="4"/>
    </row>
    <row r="2516" spans="27:47" ht="12.95" customHeight="1">
      <c r="AA2516" s="4"/>
      <c r="AB2516" s="4"/>
      <c r="AC2516" s="4"/>
      <c r="AD2516" s="4"/>
      <c r="AE2516" s="4"/>
      <c r="AF2516" s="194"/>
      <c r="AG2516" s="159"/>
      <c r="AN2516" s="4"/>
      <c r="AO2516" s="4"/>
      <c r="AP2516" s="4"/>
      <c r="AQ2516" s="4"/>
      <c r="AR2516" s="4"/>
      <c r="AS2516" s="4"/>
      <c r="AT2516" s="4"/>
      <c r="AU2516" s="4"/>
    </row>
    <row r="2517" spans="27:47" ht="12.95" customHeight="1">
      <c r="AA2517" s="4"/>
      <c r="AB2517" s="4"/>
      <c r="AC2517" s="4"/>
      <c r="AD2517" s="4"/>
      <c r="AE2517" s="4"/>
      <c r="AF2517" s="194"/>
      <c r="AG2517" s="159"/>
      <c r="AN2517" s="4"/>
      <c r="AO2517" s="4"/>
      <c r="AP2517" s="4"/>
      <c r="AQ2517" s="4"/>
      <c r="AR2517" s="4"/>
      <c r="AS2517" s="4"/>
      <c r="AT2517" s="4"/>
      <c r="AU2517" s="4"/>
    </row>
    <row r="2518" spans="27:47" ht="12.95" customHeight="1">
      <c r="AA2518" s="4"/>
      <c r="AB2518" s="4"/>
      <c r="AC2518" s="4"/>
      <c r="AD2518" s="4"/>
      <c r="AE2518" s="4"/>
      <c r="AF2518" s="194"/>
      <c r="AG2518" s="159"/>
      <c r="AN2518" s="4"/>
      <c r="AO2518" s="4"/>
      <c r="AP2518" s="4"/>
      <c r="AQ2518" s="4"/>
      <c r="AR2518" s="4"/>
      <c r="AS2518" s="4"/>
      <c r="AT2518" s="4"/>
      <c r="AU2518" s="4"/>
    </row>
    <row r="2519" spans="27:47" ht="12.95" customHeight="1">
      <c r="AA2519" s="4"/>
      <c r="AB2519" s="4"/>
      <c r="AC2519" s="4"/>
      <c r="AD2519" s="4"/>
      <c r="AE2519" s="4"/>
      <c r="AF2519" s="194"/>
      <c r="AG2519" s="159"/>
      <c r="AN2519" s="4"/>
      <c r="AO2519" s="4"/>
      <c r="AP2519" s="4"/>
      <c r="AQ2519" s="4"/>
      <c r="AR2519" s="4"/>
      <c r="AS2519" s="4"/>
      <c r="AT2519" s="4"/>
      <c r="AU2519" s="4"/>
    </row>
    <row r="2520" spans="27:47" ht="12.95" customHeight="1">
      <c r="AA2520" s="4"/>
      <c r="AB2520" s="4"/>
      <c r="AC2520" s="4"/>
      <c r="AD2520" s="4"/>
      <c r="AE2520" s="4"/>
      <c r="AF2520" s="194"/>
      <c r="AG2520" s="159"/>
      <c r="AN2520" s="4"/>
      <c r="AO2520" s="4"/>
      <c r="AP2520" s="4"/>
      <c r="AQ2520" s="4"/>
      <c r="AR2520" s="4"/>
      <c r="AS2520" s="4"/>
      <c r="AT2520" s="4"/>
      <c r="AU2520" s="4"/>
    </row>
    <row r="2521" spans="27:47" ht="12.95" customHeight="1">
      <c r="AA2521" s="4"/>
      <c r="AB2521" s="4"/>
      <c r="AC2521" s="4"/>
      <c r="AD2521" s="4"/>
      <c r="AE2521" s="4"/>
      <c r="AF2521" s="194"/>
      <c r="AG2521" s="159"/>
      <c r="AN2521" s="4"/>
      <c r="AO2521" s="4"/>
      <c r="AP2521" s="4"/>
      <c r="AQ2521" s="4"/>
      <c r="AR2521" s="4"/>
      <c r="AS2521" s="4"/>
      <c r="AT2521" s="4"/>
      <c r="AU2521" s="4"/>
    </row>
    <row r="2522" spans="27:47" ht="12.95" customHeight="1">
      <c r="AA2522" s="4"/>
      <c r="AB2522" s="4"/>
      <c r="AC2522" s="4"/>
      <c r="AD2522" s="4"/>
      <c r="AE2522" s="4"/>
      <c r="AF2522" s="194"/>
      <c r="AG2522" s="159"/>
      <c r="AN2522" s="4"/>
      <c r="AO2522" s="4"/>
      <c r="AP2522" s="4"/>
      <c r="AQ2522" s="4"/>
      <c r="AR2522" s="4"/>
      <c r="AS2522" s="4"/>
      <c r="AT2522" s="4"/>
      <c r="AU2522" s="4"/>
    </row>
    <row r="2523" spans="27:47" ht="12.95" customHeight="1">
      <c r="AA2523" s="4"/>
      <c r="AB2523" s="4"/>
      <c r="AC2523" s="4"/>
      <c r="AD2523" s="4"/>
      <c r="AE2523" s="4"/>
      <c r="AF2523" s="194"/>
      <c r="AG2523" s="159"/>
      <c r="AN2523" s="4"/>
      <c r="AO2523" s="4"/>
      <c r="AP2523" s="4"/>
      <c r="AQ2523" s="4"/>
      <c r="AR2523" s="4"/>
      <c r="AS2523" s="4"/>
      <c r="AT2523" s="4"/>
      <c r="AU2523" s="4"/>
    </row>
    <row r="2524" spans="27:47" ht="12.95" customHeight="1">
      <c r="AA2524" s="4"/>
      <c r="AB2524" s="4"/>
      <c r="AC2524" s="4"/>
      <c r="AD2524" s="4"/>
      <c r="AE2524" s="4"/>
      <c r="AF2524" s="194"/>
      <c r="AG2524" s="159"/>
      <c r="AN2524" s="4"/>
      <c r="AO2524" s="4"/>
      <c r="AP2524" s="4"/>
      <c r="AQ2524" s="4"/>
      <c r="AR2524" s="4"/>
      <c r="AS2524" s="4"/>
      <c r="AT2524" s="4"/>
      <c r="AU2524" s="4"/>
    </row>
    <row r="2525" spans="27:47" ht="12.95" customHeight="1">
      <c r="AA2525" s="4"/>
      <c r="AB2525" s="4"/>
      <c r="AC2525" s="4"/>
      <c r="AD2525" s="4"/>
      <c r="AE2525" s="4"/>
      <c r="AF2525" s="194"/>
      <c r="AG2525" s="159"/>
      <c r="AN2525" s="4"/>
      <c r="AO2525" s="4"/>
      <c r="AP2525" s="4"/>
      <c r="AQ2525" s="4"/>
      <c r="AR2525" s="4"/>
      <c r="AS2525" s="4"/>
      <c r="AT2525" s="4"/>
      <c r="AU2525" s="4"/>
    </row>
    <row r="2526" spans="27:47" ht="12.95" customHeight="1">
      <c r="AA2526" s="4"/>
      <c r="AB2526" s="4"/>
      <c r="AC2526" s="4"/>
      <c r="AD2526" s="4"/>
      <c r="AE2526" s="4"/>
      <c r="AF2526" s="194"/>
      <c r="AG2526" s="159"/>
      <c r="AN2526" s="4"/>
      <c r="AO2526" s="4"/>
      <c r="AP2526" s="4"/>
      <c r="AQ2526" s="4"/>
      <c r="AR2526" s="4"/>
      <c r="AS2526" s="4"/>
      <c r="AT2526" s="4"/>
      <c r="AU2526" s="4"/>
    </row>
    <row r="2527" spans="27:47" ht="12.95" customHeight="1">
      <c r="AA2527" s="4"/>
      <c r="AB2527" s="4"/>
      <c r="AC2527" s="4"/>
      <c r="AD2527" s="4"/>
      <c r="AE2527" s="4"/>
      <c r="AF2527" s="194"/>
      <c r="AG2527" s="159"/>
      <c r="AN2527" s="4"/>
      <c r="AO2527" s="4"/>
      <c r="AP2527" s="4"/>
      <c r="AQ2527" s="4"/>
      <c r="AR2527" s="4"/>
      <c r="AS2527" s="4"/>
      <c r="AT2527" s="4"/>
      <c r="AU2527" s="4"/>
    </row>
    <row r="2528" spans="27:47" ht="12.95" customHeight="1">
      <c r="AA2528" s="4"/>
      <c r="AB2528" s="4"/>
      <c r="AC2528" s="4"/>
      <c r="AD2528" s="4"/>
      <c r="AE2528" s="4"/>
      <c r="AF2528" s="194"/>
      <c r="AG2528" s="159"/>
      <c r="AN2528" s="4"/>
      <c r="AO2528" s="4"/>
      <c r="AP2528" s="4"/>
      <c r="AQ2528" s="4"/>
      <c r="AR2528" s="4"/>
      <c r="AS2528" s="4"/>
      <c r="AT2528" s="4"/>
      <c r="AU2528" s="4"/>
    </row>
    <row r="2529" spans="27:47" ht="12.95" customHeight="1">
      <c r="AA2529" s="4"/>
      <c r="AB2529" s="4"/>
      <c r="AC2529" s="4"/>
      <c r="AD2529" s="4"/>
      <c r="AE2529" s="4"/>
      <c r="AF2529" s="194"/>
      <c r="AG2529" s="159"/>
      <c r="AN2529" s="4"/>
      <c r="AO2529" s="4"/>
      <c r="AP2529" s="4"/>
      <c r="AQ2529" s="4"/>
      <c r="AR2529" s="4"/>
      <c r="AS2529" s="4"/>
      <c r="AT2529" s="4"/>
      <c r="AU2529" s="4"/>
    </row>
    <row r="2530" spans="27:47" ht="12.95" customHeight="1">
      <c r="AA2530" s="4"/>
      <c r="AB2530" s="4"/>
      <c r="AC2530" s="4"/>
      <c r="AD2530" s="4"/>
      <c r="AE2530" s="4"/>
      <c r="AF2530" s="194"/>
      <c r="AG2530" s="159"/>
      <c r="AN2530" s="4"/>
      <c r="AO2530" s="4"/>
      <c r="AP2530" s="4"/>
      <c r="AQ2530" s="4"/>
      <c r="AR2530" s="4"/>
      <c r="AS2530" s="4"/>
      <c r="AT2530" s="4"/>
      <c r="AU2530" s="4"/>
    </row>
    <row r="2531" spans="27:47" ht="12.95" customHeight="1">
      <c r="AA2531" s="4"/>
      <c r="AB2531" s="4"/>
      <c r="AC2531" s="4"/>
      <c r="AD2531" s="4"/>
      <c r="AE2531" s="4"/>
      <c r="AF2531" s="194"/>
      <c r="AG2531" s="159"/>
      <c r="AN2531" s="4"/>
      <c r="AO2531" s="4"/>
      <c r="AP2531" s="4"/>
      <c r="AQ2531" s="4"/>
      <c r="AR2531" s="4"/>
      <c r="AS2531" s="4"/>
      <c r="AT2531" s="4"/>
      <c r="AU2531" s="4"/>
    </row>
    <row r="2532" spans="27:47" ht="12.95" customHeight="1">
      <c r="AA2532" s="4"/>
      <c r="AB2532" s="4"/>
      <c r="AC2532" s="4"/>
      <c r="AD2532" s="4"/>
      <c r="AE2532" s="4"/>
      <c r="AF2532" s="194"/>
      <c r="AG2532" s="159"/>
      <c r="AN2532" s="4"/>
      <c r="AO2532" s="4"/>
      <c r="AP2532" s="4"/>
      <c r="AQ2532" s="4"/>
      <c r="AR2532" s="4"/>
      <c r="AS2532" s="4"/>
      <c r="AT2532" s="4"/>
      <c r="AU2532" s="4"/>
    </row>
    <row r="2533" spans="27:47" ht="12.95" customHeight="1">
      <c r="AA2533" s="4"/>
      <c r="AB2533" s="4"/>
      <c r="AC2533" s="4"/>
      <c r="AD2533" s="4"/>
      <c r="AE2533" s="4"/>
      <c r="AF2533" s="194"/>
      <c r="AG2533" s="159"/>
      <c r="AN2533" s="4"/>
      <c r="AO2533" s="4"/>
      <c r="AP2533" s="4"/>
      <c r="AQ2533" s="4"/>
      <c r="AR2533" s="4"/>
      <c r="AS2533" s="4"/>
      <c r="AT2533" s="4"/>
      <c r="AU2533" s="4"/>
    </row>
    <row r="2534" spans="27:47" ht="12.95" customHeight="1">
      <c r="AA2534" s="4"/>
      <c r="AB2534" s="4"/>
      <c r="AC2534" s="4"/>
      <c r="AD2534" s="4"/>
      <c r="AE2534" s="4"/>
      <c r="AF2534" s="194"/>
      <c r="AG2534" s="159"/>
      <c r="AN2534" s="4"/>
      <c r="AO2534" s="4"/>
      <c r="AP2534" s="4"/>
      <c r="AQ2534" s="4"/>
      <c r="AR2534" s="4"/>
      <c r="AS2534" s="4"/>
      <c r="AT2534" s="4"/>
      <c r="AU2534" s="4"/>
    </row>
    <row r="2535" spans="27:47" ht="12.95" customHeight="1">
      <c r="AA2535" s="4"/>
      <c r="AB2535" s="4"/>
      <c r="AC2535" s="4"/>
      <c r="AD2535" s="4"/>
      <c r="AE2535" s="4"/>
      <c r="AF2535" s="194"/>
      <c r="AG2535" s="159"/>
      <c r="AN2535" s="4"/>
      <c r="AO2535" s="4"/>
      <c r="AP2535" s="4"/>
      <c r="AQ2535" s="4"/>
      <c r="AR2535" s="4"/>
      <c r="AS2535" s="4"/>
      <c r="AT2535" s="4"/>
      <c r="AU2535" s="4"/>
    </row>
    <row r="2536" spans="27:47" ht="12.95" customHeight="1">
      <c r="AA2536" s="4"/>
      <c r="AB2536" s="4"/>
      <c r="AC2536" s="4"/>
      <c r="AD2536" s="4"/>
      <c r="AE2536" s="4"/>
      <c r="AF2536" s="194"/>
      <c r="AG2536" s="159"/>
      <c r="AN2536" s="4"/>
      <c r="AO2536" s="4"/>
      <c r="AP2536" s="4"/>
      <c r="AQ2536" s="4"/>
      <c r="AR2536" s="4"/>
      <c r="AS2536" s="4"/>
      <c r="AT2536" s="4"/>
      <c r="AU2536" s="4"/>
    </row>
    <row r="2537" spans="27:47" ht="12.95" customHeight="1">
      <c r="AA2537" s="4"/>
      <c r="AB2537" s="4"/>
      <c r="AC2537" s="4"/>
      <c r="AD2537" s="4"/>
      <c r="AE2537" s="4"/>
      <c r="AF2537" s="194"/>
      <c r="AG2537" s="159"/>
      <c r="AN2537" s="4"/>
      <c r="AO2537" s="4"/>
      <c r="AP2537" s="4"/>
      <c r="AQ2537" s="4"/>
      <c r="AR2537" s="4"/>
      <c r="AS2537" s="4"/>
      <c r="AT2537" s="4"/>
      <c r="AU2537" s="4"/>
    </row>
    <row r="2538" spans="27:47" ht="12.95" customHeight="1">
      <c r="AA2538" s="4"/>
      <c r="AB2538" s="4"/>
      <c r="AC2538" s="4"/>
      <c r="AD2538" s="4"/>
      <c r="AE2538" s="4"/>
      <c r="AF2538" s="194"/>
      <c r="AG2538" s="159"/>
      <c r="AN2538" s="4"/>
      <c r="AO2538" s="4"/>
      <c r="AP2538" s="4"/>
      <c r="AQ2538" s="4"/>
      <c r="AR2538" s="4"/>
      <c r="AS2538" s="4"/>
      <c r="AT2538" s="4"/>
      <c r="AU2538" s="4"/>
    </row>
    <row r="2539" spans="27:47" ht="12.95" customHeight="1">
      <c r="AA2539" s="4"/>
      <c r="AB2539" s="4"/>
      <c r="AC2539" s="4"/>
      <c r="AD2539" s="4"/>
      <c r="AE2539" s="4"/>
      <c r="AF2539" s="194"/>
      <c r="AG2539" s="159"/>
      <c r="AN2539" s="4"/>
      <c r="AO2539" s="4"/>
      <c r="AP2539" s="4"/>
      <c r="AQ2539" s="4"/>
      <c r="AR2539" s="4"/>
      <c r="AS2539" s="4"/>
      <c r="AT2539" s="4"/>
      <c r="AU2539" s="4"/>
    </row>
    <row r="2540" spans="27:47" ht="12.95" customHeight="1">
      <c r="AA2540" s="4"/>
      <c r="AB2540" s="4"/>
      <c r="AC2540" s="4"/>
      <c r="AD2540" s="4"/>
      <c r="AE2540" s="4"/>
      <c r="AF2540" s="194"/>
      <c r="AG2540" s="159"/>
      <c r="AN2540" s="4"/>
      <c r="AO2540" s="4"/>
      <c r="AP2540" s="4"/>
      <c r="AQ2540" s="4"/>
      <c r="AR2540" s="4"/>
      <c r="AS2540" s="4"/>
      <c r="AT2540" s="4"/>
      <c r="AU2540" s="4"/>
    </row>
    <row r="2541" spans="27:47" ht="12.95" customHeight="1">
      <c r="AA2541" s="4"/>
      <c r="AB2541" s="4"/>
      <c r="AC2541" s="4"/>
      <c r="AD2541" s="4"/>
      <c r="AE2541" s="4"/>
      <c r="AF2541" s="194"/>
      <c r="AG2541" s="159"/>
      <c r="AN2541" s="4"/>
      <c r="AO2541" s="4"/>
      <c r="AP2541" s="4"/>
      <c r="AQ2541" s="4"/>
      <c r="AR2541" s="4"/>
      <c r="AS2541" s="4"/>
      <c r="AT2541" s="4"/>
      <c r="AU2541" s="4"/>
    </row>
    <row r="2542" spans="27:47" ht="12.95" customHeight="1">
      <c r="AA2542" s="4"/>
      <c r="AB2542" s="4"/>
      <c r="AC2542" s="4"/>
      <c r="AD2542" s="4"/>
      <c r="AE2542" s="4"/>
      <c r="AF2542" s="194"/>
      <c r="AG2542" s="159"/>
      <c r="AN2542" s="4"/>
      <c r="AO2542" s="4"/>
      <c r="AP2542" s="4"/>
      <c r="AQ2542" s="4"/>
      <c r="AR2542" s="4"/>
      <c r="AS2542" s="4"/>
      <c r="AT2542" s="4"/>
      <c r="AU2542" s="4"/>
    </row>
  </sheetData>
  <protectedRanges>
    <protectedRange sqref="A158:D161" name="Range1"/>
  </protectedRanges>
  <sortState xmlns:xlrd2="http://schemas.microsoft.com/office/spreadsheetml/2017/richdata2" ref="A21:AU167">
    <sortCondition ref="C21:C167"/>
  </sortState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435"/>
  <sheetViews>
    <sheetView workbookViewId="0">
      <selection activeCell="U26" sqref="U25:V26"/>
    </sheetView>
  </sheetViews>
  <sheetFormatPr defaultRowHeight="12.75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>
      <c r="A1" s="10" t="s">
        <v>128</v>
      </c>
      <c r="B1" s="6"/>
      <c r="C1" s="6"/>
      <c r="D1" s="11" t="s">
        <v>129</v>
      </c>
      <c r="E1" s="6"/>
      <c r="F1" s="6"/>
      <c r="G1" s="6"/>
      <c r="H1" s="6"/>
      <c r="I1" s="6"/>
      <c r="J1" s="6"/>
      <c r="K1" s="6"/>
      <c r="L1" s="6"/>
      <c r="M1" s="12" t="s">
        <v>130</v>
      </c>
      <c r="N1" s="6" t="s">
        <v>131</v>
      </c>
      <c r="O1" s="6">
        <f ca="1">H18*J18-I18*I18</f>
        <v>133.78680367298557</v>
      </c>
      <c r="P1" s="6" t="s">
        <v>15</v>
      </c>
      <c r="Q1" s="6"/>
      <c r="R1" s="6"/>
      <c r="S1" s="6"/>
      <c r="T1" s="6"/>
      <c r="U1" s="3" t="s">
        <v>188</v>
      </c>
      <c r="V1" s="39" t="s">
        <v>125</v>
      </c>
      <c r="W1" s="6"/>
      <c r="X1" s="6"/>
      <c r="Y1" s="6"/>
      <c r="Z1" s="6"/>
      <c r="AA1" s="6">
        <v>1</v>
      </c>
      <c r="AB1" s="6" t="s">
        <v>132</v>
      </c>
      <c r="AC1" s="6"/>
      <c r="AD1" s="6"/>
      <c r="AE1" s="6"/>
      <c r="AF1" s="6"/>
      <c r="AG1" s="6"/>
      <c r="AH1" s="6"/>
      <c r="AI1" s="6"/>
    </row>
    <row r="2" spans="1: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2" t="s">
        <v>133</v>
      </c>
      <c r="N2" s="6" t="s">
        <v>134</v>
      </c>
      <c r="O2" s="6">
        <f ca="1">+F18*J18-H18*I18</f>
        <v>274.7017064060683</v>
      </c>
      <c r="P2" s="6" t="s">
        <v>16</v>
      </c>
      <c r="Q2" s="6"/>
      <c r="R2" s="6"/>
      <c r="S2" s="6"/>
      <c r="T2" s="6"/>
      <c r="U2" s="6">
        <v>0.5</v>
      </c>
      <c r="V2" s="6">
        <f t="shared" ref="V2:V24" ca="1" si="0">+E$4+E$5*U2+E$6*U2^2</f>
        <v>1.4350651812186383E-3</v>
      </c>
      <c r="W2" s="6"/>
      <c r="X2" s="6"/>
      <c r="Y2" s="6"/>
      <c r="Z2" s="6"/>
      <c r="AA2" s="6">
        <v>2</v>
      </c>
      <c r="AB2" s="6" t="s">
        <v>135</v>
      </c>
      <c r="AC2" s="6"/>
      <c r="AD2" s="6"/>
      <c r="AE2" s="6"/>
      <c r="AF2" s="6"/>
      <c r="AG2" s="6"/>
      <c r="AH2" s="6"/>
      <c r="AI2" s="6"/>
    </row>
    <row r="3" spans="1:35" ht="13.5" thickBot="1">
      <c r="A3" s="6" t="s">
        <v>136</v>
      </c>
      <c r="B3" s="6" t="s">
        <v>137</v>
      </c>
      <c r="C3" s="6"/>
      <c r="D3" s="6"/>
      <c r="E3" s="8" t="s">
        <v>138</v>
      </c>
      <c r="F3" s="8" t="s">
        <v>139</v>
      </c>
      <c r="G3" s="8" t="s">
        <v>140</v>
      </c>
      <c r="H3" s="8" t="s">
        <v>141</v>
      </c>
      <c r="I3" s="6"/>
      <c r="J3" s="6"/>
      <c r="K3" s="6"/>
      <c r="L3" s="6"/>
      <c r="M3" s="12" t="s">
        <v>142</v>
      </c>
      <c r="N3" s="6" t="s">
        <v>143</v>
      </c>
      <c r="O3" s="6">
        <f ca="1">+F18*I18-H18*H18</f>
        <v>134.59836167906269</v>
      </c>
      <c r="P3" s="6" t="s">
        <v>17</v>
      </c>
      <c r="Q3" s="6"/>
      <c r="R3" s="6"/>
      <c r="S3" s="6"/>
      <c r="T3" s="6"/>
      <c r="U3" s="6">
        <v>0.55000000000000004</v>
      </c>
      <c r="V3" s="6">
        <f t="shared" ca="1" si="0"/>
        <v>-3.7344771017411181E-3</v>
      </c>
      <c r="W3" s="6"/>
      <c r="X3" s="6"/>
      <c r="Y3" s="6"/>
      <c r="Z3" s="6"/>
      <c r="AA3" s="6">
        <v>3</v>
      </c>
      <c r="AB3" s="6" t="s">
        <v>144</v>
      </c>
      <c r="AC3" s="6"/>
      <c r="AD3" s="6"/>
      <c r="AE3" s="6"/>
      <c r="AF3" s="6"/>
      <c r="AG3" s="6"/>
      <c r="AH3" s="6"/>
      <c r="AI3" s="6"/>
    </row>
    <row r="4" spans="1:35">
      <c r="A4" s="6" t="s">
        <v>145</v>
      </c>
      <c r="B4" s="6" t="s">
        <v>146</v>
      </c>
      <c r="C4" s="6"/>
      <c r="D4" s="13" t="s">
        <v>147</v>
      </c>
      <c r="E4" s="14">
        <f ca="1">(G18*O1-K18*O2+L18*O3)/O7</f>
        <v>5.7164724119749467E-2</v>
      </c>
      <c r="F4" s="15">
        <f ca="1">+E7/O7*O18</f>
        <v>3.8378818469556393E-3</v>
      </c>
      <c r="G4" s="16">
        <f>+B18</f>
        <v>1</v>
      </c>
      <c r="H4" s="17">
        <f ca="1">ABS(F4/E4)</f>
        <v>6.7137240773103193E-2</v>
      </c>
      <c r="I4" s="6"/>
      <c r="J4" s="6"/>
      <c r="K4" s="6"/>
      <c r="L4" s="6"/>
      <c r="M4" s="12" t="s">
        <v>148</v>
      </c>
      <c r="N4" s="6" t="s">
        <v>149</v>
      </c>
      <c r="O4" s="6">
        <f ca="1">+C18*J18-H18*H18</f>
        <v>574.65555427572326</v>
      </c>
      <c r="P4" s="6" t="s">
        <v>18</v>
      </c>
      <c r="Q4" s="6"/>
      <c r="R4" s="6"/>
      <c r="S4" s="6"/>
      <c r="T4" s="6"/>
      <c r="U4" s="6">
        <v>0.6</v>
      </c>
      <c r="V4" s="6">
        <f t="shared" ca="1" si="0"/>
        <v>-8.8306696372657117E-3</v>
      </c>
      <c r="W4" s="6"/>
      <c r="X4" s="6"/>
      <c r="Y4" s="6"/>
      <c r="Z4" s="6"/>
      <c r="AA4" s="6">
        <v>4</v>
      </c>
      <c r="AB4" s="6" t="s">
        <v>150</v>
      </c>
      <c r="AC4" s="6"/>
      <c r="AD4" s="6"/>
      <c r="AE4" s="6"/>
      <c r="AF4" s="6"/>
      <c r="AG4" s="6"/>
      <c r="AH4" s="6"/>
      <c r="AI4" s="6"/>
    </row>
    <row r="5" spans="1:35">
      <c r="A5" s="6" t="s">
        <v>151</v>
      </c>
      <c r="B5" s="18">
        <v>40323</v>
      </c>
      <c r="C5" s="6"/>
      <c r="D5" s="19" t="s">
        <v>152</v>
      </c>
      <c r="E5" s="20">
        <f ca="1">+(-G18*O2+K18*O4-L18*O5)/O7</f>
        <v>-0.11879429262057672</v>
      </c>
      <c r="F5" s="21">
        <f ca="1">P18*E7/O7</f>
        <v>7.954058224403808E-3</v>
      </c>
      <c r="G5" s="22">
        <f>+B18/A18</f>
        <v>1E-4</v>
      </c>
      <c r="H5" s="17">
        <f ca="1">ABS(F5/E5)</f>
        <v>6.695656877901271E-2</v>
      </c>
      <c r="I5" s="6"/>
      <c r="J5" s="6"/>
      <c r="K5" s="6"/>
      <c r="L5" s="6"/>
      <c r="M5" s="12" t="s">
        <v>153</v>
      </c>
      <c r="N5" s="6" t="s">
        <v>154</v>
      </c>
      <c r="O5" s="6">
        <f ca="1">+C18*I18-F18*H18</f>
        <v>286.16686873142407</v>
      </c>
      <c r="P5" s="6" t="s">
        <v>19</v>
      </c>
      <c r="Q5" s="6"/>
      <c r="R5" s="6"/>
      <c r="S5" s="6"/>
      <c r="T5" s="6"/>
      <c r="U5" s="6">
        <v>0.65</v>
      </c>
      <c r="V5" s="6">
        <f t="shared" ca="1" si="0"/>
        <v>-1.385351242535518E-2</v>
      </c>
      <c r="W5" s="6"/>
      <c r="X5" s="6"/>
      <c r="Y5" s="6"/>
      <c r="Z5" s="6"/>
      <c r="AA5" s="6">
        <v>5</v>
      </c>
      <c r="AB5" s="6" t="s">
        <v>155</v>
      </c>
      <c r="AC5" s="6"/>
      <c r="AD5" s="6"/>
      <c r="AE5" s="6"/>
      <c r="AF5" s="6"/>
      <c r="AG5" s="6"/>
      <c r="AH5" s="6"/>
      <c r="AI5" s="6"/>
    </row>
    <row r="6" spans="1:35" ht="13.5" thickBot="1">
      <c r="A6" s="6"/>
      <c r="B6" s="6"/>
      <c r="C6" s="6"/>
      <c r="D6" s="23" t="s">
        <v>156</v>
      </c>
      <c r="E6" s="24">
        <f ca="1">+(G18*O3-K18*O5+L18*O6)/O7</f>
        <v>1.4669949487030133E-2</v>
      </c>
      <c r="F6" s="25">
        <f ca="1">Q18*E7/O7</f>
        <v>3.9934676108463532E-3</v>
      </c>
      <c r="G6" s="26">
        <f>+B18/A18^2</f>
        <v>1E-8</v>
      </c>
      <c r="H6" s="17">
        <f ca="1">ABS(F6/E6)</f>
        <v>0.2722209517065497</v>
      </c>
      <c r="I6" s="6"/>
      <c r="J6" s="6"/>
      <c r="K6" s="6"/>
      <c r="L6" s="6"/>
      <c r="M6" s="27" t="s">
        <v>157</v>
      </c>
      <c r="N6" s="28" t="s">
        <v>158</v>
      </c>
      <c r="O6" s="28">
        <f ca="1">+C18*H18-F18*F18</f>
        <v>144.85397256499937</v>
      </c>
      <c r="P6" s="6" t="s">
        <v>20</v>
      </c>
      <c r="Q6" s="6"/>
      <c r="R6" s="6"/>
      <c r="S6" s="6"/>
      <c r="T6" s="6"/>
      <c r="U6" s="6">
        <v>0.7</v>
      </c>
      <c r="V6" s="6">
        <f t="shared" ca="1" si="0"/>
        <v>-1.8803005466009472E-2</v>
      </c>
      <c r="W6" s="6"/>
      <c r="X6" s="6"/>
      <c r="Y6" s="6"/>
      <c r="Z6" s="6"/>
      <c r="AA6" s="6">
        <v>6</v>
      </c>
      <c r="AB6" s="6" t="s">
        <v>159</v>
      </c>
      <c r="AC6" s="6"/>
      <c r="AD6" s="6"/>
      <c r="AE6" s="6"/>
      <c r="AF6" s="6"/>
      <c r="AG6" s="6"/>
      <c r="AH6" s="6"/>
      <c r="AI6" s="6"/>
    </row>
    <row r="7" spans="1:35">
      <c r="A7" s="6"/>
      <c r="B7" s="6"/>
      <c r="C7" s="6"/>
      <c r="D7" s="11" t="s">
        <v>160</v>
      </c>
      <c r="E7" s="29">
        <f ca="1">SQRT(N18/(B15-3))</f>
        <v>1.6145824449926216E-3</v>
      </c>
      <c r="F7" s="6"/>
      <c r="G7" s="30">
        <f>+B22</f>
        <v>-5.3600000028382055E-3</v>
      </c>
      <c r="H7" s="6"/>
      <c r="I7" s="6"/>
      <c r="J7" s="6"/>
      <c r="K7" s="6"/>
      <c r="L7" s="6"/>
      <c r="M7" s="12" t="s">
        <v>161</v>
      </c>
      <c r="N7" s="6" t="s">
        <v>162</v>
      </c>
      <c r="O7" s="6">
        <f ca="1">+C18*O1-F18*O2+H18*O3</f>
        <v>23.678300593571294</v>
      </c>
      <c r="P7" s="6"/>
      <c r="Q7" s="6"/>
      <c r="R7" s="6"/>
      <c r="S7" s="6"/>
      <c r="T7" s="6"/>
      <c r="U7" s="6">
        <v>0.75</v>
      </c>
      <c r="V7" s="6">
        <f t="shared" ca="1" si="0"/>
        <v>-2.3679148759228628E-2</v>
      </c>
      <c r="W7" s="6"/>
      <c r="X7" s="6"/>
      <c r="Y7" s="6"/>
      <c r="Z7" s="6"/>
      <c r="AA7" s="6">
        <v>7</v>
      </c>
      <c r="AB7" s="6" t="s">
        <v>163</v>
      </c>
      <c r="AC7" s="6"/>
      <c r="AD7" s="6"/>
      <c r="AE7" s="6"/>
      <c r="AF7" s="6"/>
      <c r="AG7" s="6"/>
      <c r="AH7" s="6"/>
      <c r="AI7" s="6"/>
    </row>
    <row r="8" spans="1:35">
      <c r="A8" s="34">
        <v>21</v>
      </c>
      <c r="B8" s="6" t="s">
        <v>168</v>
      </c>
      <c r="C8" s="77">
        <v>21</v>
      </c>
      <c r="D8" s="11" t="s">
        <v>164</v>
      </c>
      <c r="E8" s="6"/>
      <c r="F8" s="78">
        <f ca="1">CORREL(INDIRECT(E12):INDIRECT(E13),INDIRECT(M12):INDIRECT(M13))</f>
        <v>0.99658980273598496</v>
      </c>
      <c r="G8" s="29"/>
      <c r="H8" s="6"/>
      <c r="I8" s="6"/>
      <c r="J8" s="6"/>
      <c r="K8" s="30"/>
      <c r="L8" s="6"/>
      <c r="M8" s="6"/>
      <c r="N8" s="6"/>
      <c r="O8" s="6"/>
      <c r="P8" s="6"/>
      <c r="Q8" s="6"/>
      <c r="R8" s="6"/>
      <c r="S8" s="6"/>
      <c r="T8" s="6"/>
      <c r="U8" s="6">
        <v>0.8</v>
      </c>
      <c r="V8" s="6">
        <f t="shared" ca="1" si="0"/>
        <v>-2.8481942305012629E-2</v>
      </c>
      <c r="W8" s="6"/>
      <c r="X8" s="6"/>
      <c r="Y8" s="6"/>
      <c r="Z8" s="6"/>
      <c r="AA8" s="6">
        <v>8</v>
      </c>
      <c r="AB8" s="6" t="s">
        <v>165</v>
      </c>
      <c r="AC8" s="6"/>
      <c r="AD8" s="6"/>
      <c r="AE8" s="6"/>
      <c r="AF8" s="6"/>
      <c r="AG8" s="6"/>
      <c r="AH8" s="6"/>
      <c r="AI8" s="6"/>
    </row>
    <row r="9" spans="1:35">
      <c r="A9" s="34">
        <f>20+COUNT(A21:A1440)</f>
        <v>77</v>
      </c>
      <c r="B9" s="6" t="s">
        <v>170</v>
      </c>
      <c r="C9" s="77">
        <f>A9</f>
        <v>77</v>
      </c>
      <c r="D9" s="6"/>
      <c r="E9" s="31">
        <f ca="1">E6*G6</f>
        <v>1.4669949487030133E-10</v>
      </c>
      <c r="F9" s="32">
        <f ca="1">H6</f>
        <v>0.2722209517065497</v>
      </c>
      <c r="G9" s="33">
        <f ca="1">F8</f>
        <v>0.99658980273598496</v>
      </c>
      <c r="H9" s="6"/>
      <c r="I9" s="6"/>
      <c r="J9" s="6"/>
      <c r="K9" s="30"/>
      <c r="L9" s="6"/>
      <c r="M9" s="6"/>
      <c r="N9" s="6"/>
      <c r="O9" s="6"/>
      <c r="P9" s="6"/>
      <c r="Q9" s="6"/>
      <c r="R9" s="6"/>
      <c r="S9" s="6"/>
      <c r="T9" s="6"/>
      <c r="U9" s="6">
        <v>0.85</v>
      </c>
      <c r="V9" s="6">
        <f t="shared" ca="1" si="0"/>
        <v>-3.3211386103361468E-2</v>
      </c>
      <c r="W9" s="6"/>
      <c r="X9" s="6"/>
      <c r="Y9" s="6"/>
      <c r="Z9" s="6"/>
      <c r="AA9" s="6">
        <v>9</v>
      </c>
      <c r="AB9" s="6" t="s">
        <v>97</v>
      </c>
      <c r="AC9" s="6"/>
      <c r="AD9" s="6"/>
      <c r="AE9" s="6"/>
      <c r="AF9" s="6"/>
      <c r="AG9" s="6"/>
      <c r="AH9" s="6"/>
      <c r="AI9" s="6"/>
    </row>
    <row r="10" spans="1:35">
      <c r="A10" s="79" t="s">
        <v>74</v>
      </c>
      <c r="B10" s="80">
        <f>'Active 1'!C8</f>
        <v>0.37656400000000001</v>
      </c>
      <c r="C10" s="6"/>
      <c r="D10" s="6" t="s">
        <v>10</v>
      </c>
      <c r="E10" s="6">
        <f ca="1">2*E9*365.2422/B10</f>
        <v>2.8457763485260184E-7</v>
      </c>
      <c r="F10">
        <f ca="1">+F9*E10</f>
        <v>7.7467994593974265E-8</v>
      </c>
      <c r="G10" s="6" t="s">
        <v>219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0.9</v>
      </c>
      <c r="V10" s="6">
        <f t="shared" ca="1" si="0"/>
        <v>-3.7867480154275185E-2</v>
      </c>
      <c r="W10" s="6"/>
      <c r="X10" s="6"/>
      <c r="Y10" s="6"/>
      <c r="Z10" s="6"/>
      <c r="AA10" s="6">
        <v>10</v>
      </c>
      <c r="AB10" s="6" t="s">
        <v>166</v>
      </c>
      <c r="AC10" s="6"/>
      <c r="AD10" s="6"/>
      <c r="AE10" s="6"/>
      <c r="AF10" s="6"/>
      <c r="AG10" s="6"/>
      <c r="AH10" s="6"/>
      <c r="AI10" s="6"/>
    </row>
    <row r="11" spans="1: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0.95</v>
      </c>
      <c r="V11" s="6">
        <f t="shared" ca="1" si="0"/>
        <v>-4.2450224457753725E-2</v>
      </c>
      <c r="W11" s="6"/>
      <c r="X11" s="6"/>
      <c r="Y11" s="6"/>
      <c r="Z11" s="6"/>
      <c r="AA11" s="6">
        <v>11</v>
      </c>
      <c r="AB11" s="6" t="s">
        <v>167</v>
      </c>
      <c r="AC11" s="6"/>
      <c r="AD11" s="6"/>
      <c r="AE11" s="6"/>
      <c r="AF11" s="6"/>
      <c r="AG11" s="6"/>
      <c r="AH11" s="6"/>
      <c r="AI11" s="6"/>
    </row>
    <row r="12" spans="1:35">
      <c r="A12" s="6"/>
      <c r="B12" s="6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6"/>
      <c r="S12" s="6"/>
      <c r="T12" s="6"/>
      <c r="U12" s="6">
        <v>1</v>
      </c>
      <c r="V12" s="6">
        <f t="shared" ca="1" si="0"/>
        <v>-4.6959619013797124E-2</v>
      </c>
      <c r="W12" s="6"/>
      <c r="X12" s="6"/>
      <c r="Y12" s="6"/>
      <c r="Z12" s="6"/>
      <c r="AA12" s="6">
        <v>12</v>
      </c>
      <c r="AB12" s="6" t="s">
        <v>169</v>
      </c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2" t="str">
        <f t="shared" si="1"/>
        <v>C77</v>
      </c>
      <c r="D13" s="2" t="str">
        <f t="shared" si="1"/>
        <v>D77</v>
      </c>
      <c r="E13" s="2" t="str">
        <f t="shared" si="1"/>
        <v>E77</v>
      </c>
      <c r="F13" s="2" t="str">
        <f t="shared" si="1"/>
        <v>F77</v>
      </c>
      <c r="G13" s="2" t="str">
        <f t="shared" si="1"/>
        <v>G77</v>
      </c>
      <c r="H13" s="2" t="str">
        <f t="shared" si="1"/>
        <v>H77</v>
      </c>
      <c r="I13" s="2" t="str">
        <f t="shared" si="1"/>
        <v>I77</v>
      </c>
      <c r="J13" s="2" t="str">
        <f t="shared" si="1"/>
        <v>J77</v>
      </c>
      <c r="K13" s="2" t="str">
        <f t="shared" si="1"/>
        <v>K77</v>
      </c>
      <c r="L13" s="2" t="str">
        <f t="shared" si="1"/>
        <v>L77</v>
      </c>
      <c r="M13" s="2" t="str">
        <f t="shared" si="1"/>
        <v>M77</v>
      </c>
      <c r="N13" s="2" t="str">
        <f t="shared" si="1"/>
        <v>N77</v>
      </c>
      <c r="O13" s="2" t="str">
        <f t="shared" si="1"/>
        <v>O77</v>
      </c>
      <c r="P13" s="2" t="str">
        <f t="shared" si="1"/>
        <v>P77</v>
      </c>
      <c r="Q13" s="2" t="str">
        <f t="shared" si="1"/>
        <v>Q77</v>
      </c>
      <c r="R13" s="6"/>
      <c r="S13" s="6"/>
      <c r="T13" s="6"/>
      <c r="U13" s="6">
        <v>1.05</v>
      </c>
      <c r="V13" s="6">
        <f t="shared" ca="1" si="0"/>
        <v>-5.1395663822405367E-2</v>
      </c>
      <c r="W13" s="6"/>
      <c r="X13" s="6"/>
      <c r="Y13" s="6"/>
      <c r="Z13" s="6"/>
      <c r="AA13" s="6">
        <v>13</v>
      </c>
      <c r="AB13" s="6" t="s">
        <v>171</v>
      </c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1.1000000000000001</v>
      </c>
      <c r="V14" s="6">
        <f t="shared" ca="1" si="0"/>
        <v>-5.5758358883578482E-2</v>
      </c>
      <c r="W14" s="6"/>
      <c r="X14" s="6"/>
      <c r="Y14" s="6"/>
      <c r="Z14" s="6"/>
      <c r="AA14" s="6">
        <v>14</v>
      </c>
      <c r="AB14" s="6" t="s">
        <v>172</v>
      </c>
      <c r="AC14" s="6"/>
      <c r="AD14" s="6"/>
      <c r="AE14" s="6"/>
      <c r="AF14" s="6"/>
      <c r="AG14" s="6"/>
      <c r="AH14" s="6"/>
      <c r="AI14" s="6"/>
    </row>
    <row r="15" spans="1:35">
      <c r="A15" s="11" t="s">
        <v>176</v>
      </c>
      <c r="B15" s="11">
        <f>C9-C8+1</f>
        <v>57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6"/>
      <c r="S15" s="6"/>
      <c r="T15" s="6"/>
      <c r="U15" s="6">
        <v>1.1499999999999999</v>
      </c>
      <c r="V15" s="6">
        <f t="shared" ca="1" si="0"/>
        <v>-6.0047704197316421E-2</v>
      </c>
      <c r="W15" s="6"/>
      <c r="X15" s="6"/>
      <c r="Y15" s="6"/>
      <c r="Z15" s="6"/>
      <c r="AA15" s="6">
        <v>15</v>
      </c>
      <c r="AB15" s="6" t="s">
        <v>173</v>
      </c>
      <c r="AC15" s="6"/>
      <c r="AD15" s="6"/>
      <c r="AE15" s="6"/>
      <c r="AF15" s="6"/>
      <c r="AG15" s="6"/>
      <c r="AH15" s="6"/>
      <c r="AI15" s="6"/>
    </row>
    <row r="16" spans="1:35">
      <c r="A16" s="2"/>
      <c r="B16" s="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6"/>
      <c r="S16" s="6"/>
      <c r="T16" s="6"/>
      <c r="U16" s="6">
        <v>1.2</v>
      </c>
      <c r="V16" s="6">
        <f t="shared" ca="1" si="0"/>
        <v>-6.4263699763619203E-2</v>
      </c>
      <c r="W16" s="6"/>
      <c r="X16" s="6"/>
      <c r="Y16" s="6"/>
      <c r="Z16" s="6"/>
      <c r="AA16" s="6">
        <v>16</v>
      </c>
      <c r="AB16" s="6" t="s">
        <v>174</v>
      </c>
      <c r="AC16" s="6"/>
      <c r="AD16" s="6"/>
      <c r="AE16" s="6"/>
      <c r="AF16" s="6"/>
      <c r="AG16" s="6"/>
      <c r="AH16" s="6"/>
      <c r="AI16" s="6"/>
    </row>
    <row r="17" spans="1:35">
      <c r="A17" s="11" t="s">
        <v>175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1.25</v>
      </c>
      <c r="V17" s="6">
        <f t="shared" ca="1" si="0"/>
        <v>-6.8406345582486858E-2</v>
      </c>
      <c r="W17" s="6"/>
      <c r="X17" s="6"/>
      <c r="Y17" s="6"/>
      <c r="Z17" s="6"/>
      <c r="AA17" s="6">
        <v>17</v>
      </c>
      <c r="AB17" s="6" t="s">
        <v>177</v>
      </c>
      <c r="AC17" s="6"/>
      <c r="AD17" s="6"/>
      <c r="AE17" s="6"/>
      <c r="AF17" s="6"/>
      <c r="AG17" s="6"/>
      <c r="AH17" s="6"/>
      <c r="AI17" s="6"/>
    </row>
    <row r="18" spans="1:35">
      <c r="A18" s="35">
        <v>10000</v>
      </c>
      <c r="B18" s="35">
        <v>1</v>
      </c>
      <c r="C18" s="6">
        <f ca="1">SUM(INDIRECT(C12):INDIRECT(C13))</f>
        <v>57</v>
      </c>
      <c r="D18" s="81">
        <f ca="1">SUM(INDIRECT(D12):INDIRECT(D13))</f>
        <v>53.806300000000007</v>
      </c>
      <c r="E18" s="81">
        <f ca="1">SUM(INDIRECT(E12):INDIRECT(E13))</f>
        <v>-2.351102000240644</v>
      </c>
      <c r="F18" s="11">
        <f ca="1">SUM(INDIRECT(F12):INDIRECT(F13))</f>
        <v>53.806300000000007</v>
      </c>
      <c r="G18" s="11">
        <f ca="1">SUM(INDIRECT(G12):INDIRECT(G13))</f>
        <v>-2.351102000240644</v>
      </c>
      <c r="H18" s="11">
        <f ca="1">SUM(INDIRECT(H12):INDIRECT(H13))</f>
        <v>53.332840214999997</v>
      </c>
      <c r="I18" s="11">
        <f ca="1">SUM(INDIRECT(I12):INDIRECT(I13))</f>
        <v>55.365081915645249</v>
      </c>
      <c r="J18" s="11">
        <f ca="1">SUM(INDIRECT(J12):INDIRECT(J13))</f>
        <v>59.983287713586734</v>
      </c>
      <c r="K18" s="11">
        <f ca="1">SUM(INDIRECT(K12):INDIRECT(K13))</f>
        <v>-2.4476117763248051</v>
      </c>
      <c r="L18" s="11">
        <f ca="1">SUM(INDIRECT(L12):INDIRECT(L13))</f>
        <v>-2.648346843801491</v>
      </c>
      <c r="M18" s="6"/>
      <c r="N18" s="6">
        <f ca="1">SUM(INDIRECT(N12):INDIRECT(N13))</f>
        <v>1.4077132947063099E-4</v>
      </c>
      <c r="O18" s="6">
        <f ca="1">SQRT(SUM(INDIRECT(O12):INDIRECT(O13)))</f>
        <v>56.283604653735409</v>
      </c>
      <c r="P18" s="6">
        <f ca="1">SQRT(SUM(INDIRECT(P12):INDIRECT(P13)))</f>
        <v>116.64847599470959</v>
      </c>
      <c r="Q18" s="6">
        <f ca="1">SQRT(SUM(INDIRECT(Q12):INDIRECT(Q13)))</f>
        <v>58.565313151749933</v>
      </c>
      <c r="R18" s="6"/>
      <c r="S18" s="6"/>
      <c r="T18" s="6"/>
      <c r="U18" s="6">
        <v>1.3</v>
      </c>
      <c r="V18" s="6">
        <f t="shared" ca="1" si="0"/>
        <v>-7.247564165391937E-2</v>
      </c>
      <c r="W18" s="6"/>
      <c r="X18" s="6"/>
      <c r="Y18" s="6"/>
      <c r="Z18" s="6"/>
      <c r="AA18" s="6">
        <v>18</v>
      </c>
      <c r="AB18" s="6" t="s">
        <v>178</v>
      </c>
      <c r="AC18" s="6"/>
      <c r="AD18" s="6"/>
      <c r="AE18" s="6"/>
      <c r="AF18" s="6"/>
      <c r="AG18" s="6"/>
      <c r="AH18" s="6"/>
      <c r="AI18" s="6"/>
    </row>
    <row r="19" spans="1:35">
      <c r="A19" s="36" t="s">
        <v>179</v>
      </c>
      <c r="B19" s="6"/>
      <c r="C19" s="6"/>
      <c r="D19" s="6"/>
      <c r="E19" s="6"/>
      <c r="F19" s="37" t="s">
        <v>180</v>
      </c>
      <c r="G19" s="37" t="s">
        <v>181</v>
      </c>
      <c r="H19" s="37" t="s">
        <v>182</v>
      </c>
      <c r="I19" s="37" t="s">
        <v>183</v>
      </c>
      <c r="J19" s="37" t="s">
        <v>184</v>
      </c>
      <c r="K19" s="37" t="s">
        <v>185</v>
      </c>
      <c r="L19" s="37" t="s">
        <v>186</v>
      </c>
      <c r="M19" s="38"/>
      <c r="N19" s="38"/>
      <c r="O19" s="38"/>
      <c r="P19" s="38"/>
      <c r="Q19" s="38"/>
      <c r="R19" s="6"/>
      <c r="S19" s="6"/>
      <c r="T19" s="6"/>
      <c r="U19" s="6">
        <v>1.35</v>
      </c>
      <c r="V19" s="6">
        <f t="shared" ca="1" si="0"/>
        <v>-7.64715879779167E-2</v>
      </c>
      <c r="W19" s="6"/>
      <c r="X19" s="6"/>
      <c r="Y19" s="6"/>
      <c r="Z19" s="6"/>
      <c r="AA19" s="6">
        <v>19</v>
      </c>
      <c r="AB19" s="6" t="s">
        <v>187</v>
      </c>
      <c r="AC19" s="6"/>
      <c r="AD19" s="6"/>
      <c r="AE19" s="6"/>
      <c r="AF19" s="6"/>
      <c r="AG19" s="6"/>
      <c r="AH19" s="6"/>
      <c r="AI19" s="6"/>
    </row>
    <row r="20" spans="1:35" ht="15" thickBot="1">
      <c r="A20" s="3" t="s">
        <v>188</v>
      </c>
      <c r="B20" s="3" t="s">
        <v>189</v>
      </c>
      <c r="C20" s="3" t="s">
        <v>11</v>
      </c>
      <c r="D20" s="3" t="s">
        <v>188</v>
      </c>
      <c r="E20" s="3" t="s">
        <v>189</v>
      </c>
      <c r="F20" s="3" t="s">
        <v>12</v>
      </c>
      <c r="G20" s="3" t="s">
        <v>13</v>
      </c>
      <c r="H20" s="3" t="s">
        <v>6</v>
      </c>
      <c r="I20" s="3" t="s">
        <v>7</v>
      </c>
      <c r="J20" s="3" t="s">
        <v>8</v>
      </c>
      <c r="K20" s="3" t="s">
        <v>14</v>
      </c>
      <c r="L20" s="3" t="s">
        <v>9</v>
      </c>
      <c r="M20" s="39" t="s">
        <v>125</v>
      </c>
      <c r="N20" s="3" t="s">
        <v>190</v>
      </c>
      <c r="O20" s="3" t="s">
        <v>191</v>
      </c>
      <c r="P20" s="3" t="s">
        <v>192</v>
      </c>
      <c r="Q20" s="3" t="s">
        <v>193</v>
      </c>
      <c r="R20" s="8" t="s">
        <v>194</v>
      </c>
      <c r="S20" s="6"/>
      <c r="T20" s="6"/>
      <c r="U20" s="6">
        <v>1.4</v>
      </c>
      <c r="V20" s="6">
        <f t="shared" ca="1" si="0"/>
        <v>-8.0394184554478887E-2</v>
      </c>
      <c r="W20" s="6"/>
      <c r="X20" s="6"/>
      <c r="Y20" s="6"/>
      <c r="Z20" s="6"/>
      <c r="AA20" s="6">
        <v>20</v>
      </c>
      <c r="AB20" s="6" t="s">
        <v>195</v>
      </c>
      <c r="AC20" s="6"/>
      <c r="AD20" s="6"/>
      <c r="AE20" s="6"/>
      <c r="AF20" s="6"/>
      <c r="AG20" s="6"/>
      <c r="AH20" s="6"/>
      <c r="AI20" s="6"/>
    </row>
    <row r="21" spans="1:35">
      <c r="A21" s="40">
        <v>5570</v>
      </c>
      <c r="B21" s="40">
        <v>-5.380000002332963E-3</v>
      </c>
      <c r="C21" s="82">
        <v>1</v>
      </c>
      <c r="D21" s="41">
        <f>A21/A$18</f>
        <v>0.55700000000000005</v>
      </c>
      <c r="E21" s="41">
        <f>B21/B$18</f>
        <v>-5.380000002332963E-3</v>
      </c>
      <c r="F21" s="34">
        <f>$C21*D21</f>
        <v>0.55700000000000005</v>
      </c>
      <c r="G21" s="34">
        <f>$C21*E21</f>
        <v>-5.380000002332963E-3</v>
      </c>
      <c r="H21" s="34">
        <f>C21*D21*D21</f>
        <v>0.31024900000000005</v>
      </c>
      <c r="I21" s="34">
        <f>C21*D21*D21*D21</f>
        <v>0.17280869300000004</v>
      </c>
      <c r="J21" s="34">
        <f>C21*D21*D21*D21*D21</f>
        <v>9.6254442001000029E-2</v>
      </c>
      <c r="K21" s="34">
        <f>C21*E21*D21</f>
        <v>-2.9966600012994605E-3</v>
      </c>
      <c r="L21" s="34">
        <f>C21*E21*D21*D21</f>
        <v>-1.6691396207237997E-3</v>
      </c>
      <c r="M21" s="34">
        <f t="shared" ref="M21:M83" ca="1" si="4">+E$4+E$5*D21+E$6*D21^2</f>
        <v>-4.4523597115101671E-3</v>
      </c>
      <c r="N21" s="34">
        <f ca="1">C21*(M21-E21)^2</f>
        <v>8.6051650915780141E-7</v>
      </c>
      <c r="O21" s="42">
        <f ca="1">(C21*O$1-O$2*F21+O$3*H21)^2</f>
        <v>507.91458034684791</v>
      </c>
      <c r="P21" s="34">
        <f ca="1">(-C21*O$2+O$4*F21-O$5*H21)^2</f>
        <v>1883.6943281330493</v>
      </c>
      <c r="Q21" s="34">
        <f ca="1">+(C21*O$3-F21*O$5+H21*O$6)^2</f>
        <v>405.78943543357838</v>
      </c>
      <c r="R21" s="6">
        <f t="shared" ref="R21:R83" ca="1" si="5">+E21-M21</f>
        <v>-9.2764029082279594E-4</v>
      </c>
      <c r="S21" s="6"/>
      <c r="T21" s="6"/>
      <c r="U21" s="6">
        <v>1.45</v>
      </c>
      <c r="V21" s="6">
        <f t="shared" ca="1" si="0"/>
        <v>-8.4243431383605918E-2</v>
      </c>
      <c r="W21" s="6"/>
      <c r="X21" s="6"/>
      <c r="Y21" s="6"/>
      <c r="Z21" s="6"/>
      <c r="AA21" s="6">
        <v>21</v>
      </c>
      <c r="AB21" s="6" t="s">
        <v>196</v>
      </c>
      <c r="AC21" s="6"/>
      <c r="AD21" s="6"/>
      <c r="AE21" s="6"/>
      <c r="AF21" s="6"/>
      <c r="AG21" s="6"/>
      <c r="AH21" s="6"/>
      <c r="AI21" s="6"/>
    </row>
    <row r="22" spans="1:35">
      <c r="A22" s="40">
        <v>5590</v>
      </c>
      <c r="B22" s="40">
        <v>-5.3600000028382055E-3</v>
      </c>
      <c r="C22" s="40">
        <v>1</v>
      </c>
      <c r="D22" s="41">
        <f t="shared" ref="D22:E83" si="6">A22/A$18</f>
        <v>0.55900000000000005</v>
      </c>
      <c r="E22" s="41">
        <f t="shared" si="6"/>
        <v>-5.3600000028382055E-3</v>
      </c>
      <c r="F22" s="34">
        <f t="shared" ref="F22:G83" si="7">$C22*D22</f>
        <v>0.55900000000000005</v>
      </c>
      <c r="G22" s="34">
        <f t="shared" si="7"/>
        <v>-5.3600000028382055E-3</v>
      </c>
      <c r="H22" s="34">
        <f t="shared" ref="H22:H84" si="8">C22*D22*D22</f>
        <v>0.31248100000000006</v>
      </c>
      <c r="I22" s="34">
        <f t="shared" ref="I22:I84" si="9">C22*D22*D22*D22</f>
        <v>0.17467687900000006</v>
      </c>
      <c r="J22" s="34">
        <f t="shared" ref="J22:J84" si="10">C22*D22*D22*D22*D22</f>
        <v>9.7644375361000041E-2</v>
      </c>
      <c r="K22" s="34">
        <f t="shared" ref="K22:K84" si="11">C22*E22*D22</f>
        <v>-2.9962400015865571E-3</v>
      </c>
      <c r="L22" s="34">
        <f t="shared" ref="L22:L84" si="12">C22*E22*D22*D22</f>
        <v>-1.6748981608868856E-3</v>
      </c>
      <c r="M22" s="34">
        <f t="shared" ca="1" si="4"/>
        <v>-4.65720496949626E-3</v>
      </c>
      <c r="N22" s="34">
        <f t="shared" ref="N22:N84" ca="1" si="13">C22*(M22-E22)^2</f>
        <v>4.9392085889010627E-7</v>
      </c>
      <c r="O22" s="42">
        <f t="shared" ref="O22:O84" ca="1" si="14">(C22*O$1-O$2*F22+O$3*H22)^2</f>
        <v>496.75407244278875</v>
      </c>
      <c r="P22" s="34">
        <f t="shared" ref="P22:P84" ca="1" si="15">(-C22*O$2+O$4*F22-O$5*H22)^2</f>
        <v>1839.634524695266</v>
      </c>
      <c r="Q22" s="34">
        <f t="shared" ref="Q22:Q84" ca="1" si="16">+(C22*O$3-F22*O$5+H22*O$6)^2</f>
        <v>395.81883419527708</v>
      </c>
      <c r="R22" s="6">
        <f t="shared" ca="1" si="5"/>
        <v>-7.0279503334194551E-4</v>
      </c>
      <c r="S22" s="6"/>
      <c r="T22" s="6"/>
      <c r="U22" s="6">
        <v>1.5</v>
      </c>
      <c r="V22" s="6">
        <f t="shared" ca="1" si="0"/>
        <v>-8.8019328465297836E-2</v>
      </c>
      <c r="W22" s="6"/>
      <c r="X22" s="6"/>
      <c r="Y22" s="6"/>
      <c r="Z22" s="6"/>
      <c r="AA22" s="6">
        <v>22</v>
      </c>
      <c r="AB22" s="6" t="s">
        <v>197</v>
      </c>
      <c r="AC22" s="6"/>
      <c r="AD22" s="6"/>
      <c r="AE22" s="6"/>
      <c r="AF22" s="6"/>
      <c r="AG22" s="6"/>
      <c r="AH22" s="6"/>
      <c r="AI22" s="6"/>
    </row>
    <row r="23" spans="1:35">
      <c r="A23" s="40">
        <v>6539</v>
      </c>
      <c r="B23" s="40">
        <v>-1.2896000000182539E-2</v>
      </c>
      <c r="C23" s="40">
        <v>1</v>
      </c>
      <c r="D23" s="41">
        <f t="shared" si="6"/>
        <v>0.65390000000000004</v>
      </c>
      <c r="E23" s="41">
        <f t="shared" si="6"/>
        <v>-1.2896000000182539E-2</v>
      </c>
      <c r="F23" s="34">
        <f t="shared" si="7"/>
        <v>0.65390000000000004</v>
      </c>
      <c r="G23" s="34">
        <f t="shared" si="7"/>
        <v>-1.2896000000182539E-2</v>
      </c>
      <c r="H23" s="34">
        <f t="shared" si="8"/>
        <v>0.42758521000000005</v>
      </c>
      <c r="I23" s="34">
        <f t="shared" si="9"/>
        <v>0.27959796881900006</v>
      </c>
      <c r="J23" s="34">
        <f t="shared" si="10"/>
        <v>0.18282911181074415</v>
      </c>
      <c r="K23" s="34">
        <f t="shared" si="11"/>
        <v>-8.4326944001193622E-3</v>
      </c>
      <c r="L23" s="34">
        <f t="shared" si="12"/>
        <v>-5.5141388682380509E-3</v>
      </c>
      <c r="M23" s="34">
        <f t="shared" ca="1" si="4"/>
        <v>-1.4242210392744479E-2</v>
      </c>
      <c r="N23" s="34">
        <f t="shared" ca="1" si="13"/>
        <v>1.8122824210417726E-6</v>
      </c>
      <c r="O23" s="42">
        <f t="shared" ca="1" si="14"/>
        <v>137.16219757696535</v>
      </c>
      <c r="P23" s="34">
        <f t="shared" ca="1" si="15"/>
        <v>453.48384482354987</v>
      </c>
      <c r="Q23" s="34">
        <f t="shared" ca="1" si="16"/>
        <v>88.571861733304615</v>
      </c>
      <c r="R23" s="6">
        <f t="shared" ca="1" si="5"/>
        <v>1.34621039256194E-3</v>
      </c>
      <c r="S23" s="6"/>
      <c r="T23" s="6"/>
      <c r="U23" s="6">
        <v>1.55</v>
      </c>
      <c r="V23" s="6">
        <f t="shared" ca="1" si="0"/>
        <v>-9.1721875799554584E-2</v>
      </c>
      <c r="W23" s="6"/>
      <c r="X23" s="6"/>
      <c r="Y23" s="6"/>
      <c r="Z23" s="6"/>
      <c r="AA23" s="6">
        <v>23</v>
      </c>
      <c r="AB23" s="6" t="s">
        <v>198</v>
      </c>
      <c r="AC23" s="6"/>
      <c r="AD23" s="6"/>
      <c r="AE23" s="6"/>
      <c r="AF23" s="6"/>
      <c r="AG23" s="6"/>
      <c r="AH23" s="6"/>
      <c r="AI23" s="6"/>
    </row>
    <row r="24" spans="1:35">
      <c r="A24" s="40">
        <v>6571</v>
      </c>
      <c r="B24" s="40">
        <v>-1.8044000004010741E-2</v>
      </c>
      <c r="C24" s="40">
        <v>1</v>
      </c>
      <c r="D24" s="41">
        <f t="shared" si="6"/>
        <v>0.65710000000000002</v>
      </c>
      <c r="E24" s="41">
        <f t="shared" si="6"/>
        <v>-1.8044000004010741E-2</v>
      </c>
      <c r="F24" s="34">
        <f t="shared" si="7"/>
        <v>0.65710000000000002</v>
      </c>
      <c r="G24" s="34">
        <f t="shared" si="7"/>
        <v>-1.8044000004010741E-2</v>
      </c>
      <c r="H24" s="34">
        <f t="shared" si="8"/>
        <v>0.43178041</v>
      </c>
      <c r="I24" s="34">
        <f t="shared" si="9"/>
        <v>0.28372290741100004</v>
      </c>
      <c r="J24" s="34">
        <f t="shared" si="10"/>
        <v>0.18643432245976813</v>
      </c>
      <c r="K24" s="34">
        <f t="shared" si="11"/>
        <v>-1.1856712402635458E-2</v>
      </c>
      <c r="L24" s="34">
        <f t="shared" si="12"/>
        <v>-7.7910457197717595E-3</v>
      </c>
      <c r="M24" s="34">
        <f t="shared" ca="1" si="4"/>
        <v>-1.4560808757042347E-2</v>
      </c>
      <c r="N24" s="34">
        <f t="shared" ca="1" si="13"/>
        <v>1.2132621262957234E-5</v>
      </c>
      <c r="O24" s="42">
        <f t="shared" ca="1" si="14"/>
        <v>129.89726618301069</v>
      </c>
      <c r="P24" s="34">
        <f t="shared" ca="1" si="15"/>
        <v>426.70295661010846</v>
      </c>
      <c r="Q24" s="34">
        <f t="shared" ca="1" si="16"/>
        <v>82.868612545718889</v>
      </c>
      <c r="R24" s="6">
        <f t="shared" ca="1" si="5"/>
        <v>-3.4831912469683937E-3</v>
      </c>
      <c r="S24" s="6"/>
      <c r="T24" s="6"/>
      <c r="U24" s="6">
        <v>1.6</v>
      </c>
      <c r="V24" s="6">
        <f t="shared" ca="1" si="0"/>
        <v>-9.5351073386376162E-2</v>
      </c>
      <c r="W24" s="6"/>
      <c r="X24" s="6"/>
      <c r="Y24" s="6"/>
      <c r="Z24" s="6"/>
      <c r="AA24" s="6">
        <v>24</v>
      </c>
      <c r="AB24" s="6" t="s">
        <v>188</v>
      </c>
      <c r="AC24" s="6"/>
      <c r="AD24" s="6"/>
      <c r="AE24" s="6"/>
      <c r="AF24" s="6"/>
      <c r="AG24" s="6"/>
      <c r="AH24" s="6"/>
      <c r="AI24" s="6"/>
    </row>
    <row r="25" spans="1:35">
      <c r="A25" s="40">
        <v>6677</v>
      </c>
      <c r="B25" s="40">
        <v>-1.4628000004449859E-2</v>
      </c>
      <c r="C25" s="40">
        <v>1</v>
      </c>
      <c r="D25" s="41">
        <f t="shared" si="6"/>
        <v>0.66769999999999996</v>
      </c>
      <c r="E25" s="41">
        <f t="shared" si="6"/>
        <v>-1.4628000004449859E-2</v>
      </c>
      <c r="F25" s="34">
        <f t="shared" si="7"/>
        <v>0.66769999999999996</v>
      </c>
      <c r="G25" s="34">
        <f t="shared" si="7"/>
        <v>-1.4628000004449859E-2</v>
      </c>
      <c r="H25" s="34">
        <f t="shared" si="8"/>
        <v>0.44582328999999993</v>
      </c>
      <c r="I25" s="34">
        <f t="shared" si="9"/>
        <v>0.29767621073299994</v>
      </c>
      <c r="J25" s="34">
        <f t="shared" si="10"/>
        <v>0.19875840590642405</v>
      </c>
      <c r="K25" s="34">
        <f t="shared" si="11"/>
        <v>-9.7671156029711711E-3</v>
      </c>
      <c r="L25" s="34">
        <f t="shared" si="12"/>
        <v>-6.5215030881038503E-3</v>
      </c>
      <c r="M25" s="34">
        <f t="shared" ca="1" si="4"/>
        <v>-1.561401991856802E-2</v>
      </c>
      <c r="N25" s="34">
        <f t="shared" ca="1" si="13"/>
        <v>9.7223527103758531E-7</v>
      </c>
      <c r="O25" s="42">
        <f t="shared" ca="1" si="14"/>
        <v>107.65221912617447</v>
      </c>
      <c r="P25" s="34">
        <f t="shared" ca="1" si="15"/>
        <v>345.36682977109473</v>
      </c>
      <c r="Q25" s="34">
        <f t="shared" ca="1" si="16"/>
        <v>65.675108483225486</v>
      </c>
      <c r="R25" s="6">
        <f t="shared" ca="1" si="5"/>
        <v>9.8601991411816081E-4</v>
      </c>
      <c r="S25" s="6"/>
      <c r="T25" s="6"/>
      <c r="U25" s="6"/>
      <c r="V25" s="6"/>
      <c r="W25" s="6"/>
      <c r="X25" s="6"/>
      <c r="Y25" s="6"/>
      <c r="Z25" s="6"/>
      <c r="AA25" s="6">
        <v>26</v>
      </c>
      <c r="AB25" s="6" t="s">
        <v>199</v>
      </c>
      <c r="AC25" s="6"/>
      <c r="AD25" s="6"/>
      <c r="AE25" s="6"/>
      <c r="AF25" s="6"/>
      <c r="AG25" s="6"/>
      <c r="AH25" s="6"/>
      <c r="AI25" s="6"/>
    </row>
    <row r="26" spans="1:35">
      <c r="A26" s="40">
        <v>6793</v>
      </c>
      <c r="B26" s="40">
        <v>-1.465200000529876E-2</v>
      </c>
      <c r="C26" s="40">
        <v>1</v>
      </c>
      <c r="D26" s="41">
        <f t="shared" si="6"/>
        <v>0.67930000000000001</v>
      </c>
      <c r="E26" s="41">
        <f t="shared" si="6"/>
        <v>-1.465200000529876E-2</v>
      </c>
      <c r="F26" s="34">
        <f t="shared" si="7"/>
        <v>0.67930000000000001</v>
      </c>
      <c r="G26" s="34">
        <f t="shared" si="7"/>
        <v>-1.465200000529876E-2</v>
      </c>
      <c r="H26" s="34">
        <f t="shared" si="8"/>
        <v>0.46144849000000004</v>
      </c>
      <c r="I26" s="34">
        <f t="shared" si="9"/>
        <v>0.31346195925700004</v>
      </c>
      <c r="J26" s="34">
        <f t="shared" si="10"/>
        <v>0.21293470892328015</v>
      </c>
      <c r="K26" s="34">
        <f t="shared" si="11"/>
        <v>-9.9531036035994478E-3</v>
      </c>
      <c r="L26" s="34">
        <f t="shared" si="12"/>
        <v>-6.7611432779251046E-3</v>
      </c>
      <c r="M26" s="34">
        <f t="shared" ca="1" si="4"/>
        <v>-1.6762812818241969E-2</v>
      </c>
      <c r="N26" s="34">
        <f t="shared" ca="1" si="13"/>
        <v>4.4555307312852245E-6</v>
      </c>
      <c r="O26" s="42">
        <f t="shared" ca="1" si="14"/>
        <v>86.343963618813291</v>
      </c>
      <c r="P26" s="34">
        <f t="shared" ca="1" si="15"/>
        <v>268.61432864030917</v>
      </c>
      <c r="Q26" s="34">
        <f t="shared" ca="1" si="16"/>
        <v>49.672255314498265</v>
      </c>
      <c r="R26" s="6">
        <f t="shared" ca="1" si="5"/>
        <v>2.1108128129432094E-3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40">
        <v>6825</v>
      </c>
      <c r="B27" s="40">
        <v>-1.6200000005483162E-2</v>
      </c>
      <c r="C27" s="40">
        <v>1</v>
      </c>
      <c r="D27" s="41">
        <f t="shared" si="6"/>
        <v>0.6825</v>
      </c>
      <c r="E27" s="41">
        <f t="shared" si="6"/>
        <v>-1.6200000005483162E-2</v>
      </c>
      <c r="F27" s="34">
        <f t="shared" si="7"/>
        <v>0.6825</v>
      </c>
      <c r="G27" s="34">
        <f t="shared" si="7"/>
        <v>-1.6200000005483162E-2</v>
      </c>
      <c r="H27" s="34">
        <f t="shared" si="8"/>
        <v>0.46580624999999998</v>
      </c>
      <c r="I27" s="34">
        <f t="shared" si="9"/>
        <v>0.31791276562499998</v>
      </c>
      <c r="J27" s="34">
        <f t="shared" si="10"/>
        <v>0.2169754625390625</v>
      </c>
      <c r="K27" s="34">
        <f t="shared" si="11"/>
        <v>-1.1056500003742259E-2</v>
      </c>
      <c r="L27" s="34">
        <f t="shared" si="12"/>
        <v>-7.5460612525540911E-3</v>
      </c>
      <c r="M27" s="34">
        <f t="shared" ca="1" si="4"/>
        <v>-1.7079026435551214E-2</v>
      </c>
      <c r="N27" s="34">
        <f t="shared" ca="1" si="13"/>
        <v>7.7268746475818415E-7</v>
      </c>
      <c r="O27" s="42">
        <f t="shared" ca="1" si="14"/>
        <v>80.993649017308897</v>
      </c>
      <c r="P27" s="34">
        <f t="shared" ca="1" si="15"/>
        <v>249.56437463319693</v>
      </c>
      <c r="Q27" s="34">
        <f t="shared" ca="1" si="16"/>
        <v>45.743032104596175</v>
      </c>
      <c r="R27" s="6">
        <f t="shared" ca="1" si="5"/>
        <v>8.7902643006805212E-4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>
      <c r="A28" s="40">
        <v>7542</v>
      </c>
      <c r="B28" s="40">
        <v>-2.2188000002643093E-2</v>
      </c>
      <c r="C28" s="40">
        <v>1</v>
      </c>
      <c r="D28" s="41">
        <f t="shared" si="6"/>
        <v>0.75419999999999998</v>
      </c>
      <c r="E28" s="41">
        <f t="shared" si="6"/>
        <v>-2.2188000002643093E-2</v>
      </c>
      <c r="F28" s="34">
        <f t="shared" si="7"/>
        <v>0.75419999999999998</v>
      </c>
      <c r="G28" s="34">
        <f t="shared" si="7"/>
        <v>-2.2188000002643093E-2</v>
      </c>
      <c r="H28" s="34">
        <f t="shared" si="8"/>
        <v>0.56881764000000001</v>
      </c>
      <c r="I28" s="34">
        <f t="shared" si="9"/>
        <v>0.42900226408800002</v>
      </c>
      <c r="J28" s="34">
        <f t="shared" si="10"/>
        <v>0.3235535075751696</v>
      </c>
      <c r="K28" s="34">
        <f t="shared" si="11"/>
        <v>-1.673418960199342E-2</v>
      </c>
      <c r="L28" s="34">
        <f t="shared" si="12"/>
        <v>-1.2620925797823437E-2</v>
      </c>
      <c r="M28" s="34">
        <f t="shared" ca="1" si="4"/>
        <v>-2.4085405328557796E-2</v>
      </c>
      <c r="N28" s="34">
        <f t="shared" ca="1" si="13"/>
        <v>3.6001469708094797E-6</v>
      </c>
      <c r="O28" s="42">
        <f t="shared" ca="1" si="14"/>
        <v>10.040654237807157</v>
      </c>
      <c r="P28" s="34">
        <f t="shared" ca="1" si="15"/>
        <v>16.591367919415021</v>
      </c>
      <c r="Q28" s="34">
        <f t="shared" ca="1" si="16"/>
        <v>1.3614318098078353</v>
      </c>
      <c r="R28" s="6">
        <f t="shared" ca="1" si="5"/>
        <v>1.8974053259147028E-3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>
      <c r="A29" s="40">
        <v>7542.5</v>
      </c>
      <c r="B29" s="40">
        <v>-2.6370000006863847E-2</v>
      </c>
      <c r="C29" s="40">
        <v>1</v>
      </c>
      <c r="D29" s="41">
        <f t="shared" si="6"/>
        <v>0.75424999999999998</v>
      </c>
      <c r="E29" s="41">
        <f t="shared" si="6"/>
        <v>-2.6370000006863847E-2</v>
      </c>
      <c r="F29" s="34">
        <f t="shared" si="7"/>
        <v>0.75424999999999998</v>
      </c>
      <c r="G29" s="34">
        <f t="shared" si="7"/>
        <v>-2.6370000006863847E-2</v>
      </c>
      <c r="H29" s="34">
        <f t="shared" si="8"/>
        <v>0.56889306249999994</v>
      </c>
      <c r="I29" s="34">
        <f t="shared" si="9"/>
        <v>0.42908759239062494</v>
      </c>
      <c r="J29" s="34">
        <f t="shared" si="10"/>
        <v>0.32363931656062883</v>
      </c>
      <c r="K29" s="34">
        <f t="shared" si="11"/>
        <v>-1.9889572505177058E-2</v>
      </c>
      <c r="L29" s="34">
        <f t="shared" si="12"/>
        <v>-1.5001710062029796E-2</v>
      </c>
      <c r="M29" s="34">
        <f t="shared" ca="1" si="4"/>
        <v>-2.4090238598923647E-2</v>
      </c>
      <c r="N29" s="34">
        <f t="shared" ca="1" si="13"/>
        <v>5.1973120771334863E-6</v>
      </c>
      <c r="O29" s="42">
        <f t="shared" ca="1" si="14"/>
        <v>10.017958022935188</v>
      </c>
      <c r="P29" s="34">
        <f t="shared" ca="1" si="15"/>
        <v>16.533176791320205</v>
      </c>
      <c r="Q29" s="34">
        <f t="shared" ca="1" si="16"/>
        <v>1.3535484376198299</v>
      </c>
      <c r="R29" s="6">
        <f t="shared" ca="1" si="5"/>
        <v>-2.2797614079402007E-3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>
      <c r="A30" s="40">
        <v>7603</v>
      </c>
      <c r="B30" s="40">
        <v>-2.7392000003601424E-2</v>
      </c>
      <c r="C30" s="40">
        <v>1</v>
      </c>
      <c r="D30" s="41">
        <f t="shared" si="6"/>
        <v>0.76029999999999998</v>
      </c>
      <c r="E30" s="41">
        <f t="shared" si="6"/>
        <v>-2.7392000003601424E-2</v>
      </c>
      <c r="F30" s="34">
        <f t="shared" si="7"/>
        <v>0.76029999999999998</v>
      </c>
      <c r="G30" s="34">
        <f t="shared" si="7"/>
        <v>-2.7392000003601424E-2</v>
      </c>
      <c r="H30" s="34">
        <f t="shared" si="8"/>
        <v>0.57805608999999991</v>
      </c>
      <c r="I30" s="34">
        <f t="shared" si="9"/>
        <v>0.43949604522699992</v>
      </c>
      <c r="J30" s="34">
        <f t="shared" si="10"/>
        <v>0.33414884318608801</v>
      </c>
      <c r="K30" s="34">
        <f t="shared" si="11"/>
        <v>-2.0826137602738163E-2</v>
      </c>
      <c r="L30" s="34">
        <f t="shared" si="12"/>
        <v>-1.5834112419361824E-2</v>
      </c>
      <c r="M30" s="34">
        <f t="shared" ca="1" si="4"/>
        <v>-2.467452291870487E-2</v>
      </c>
      <c r="N30" s="34">
        <f t="shared" ca="1" si="13"/>
        <v>7.3846817069378757E-6</v>
      </c>
      <c r="O30" s="42">
        <f t="shared" ca="1" si="14"/>
        <v>7.4884265857561401</v>
      </c>
      <c r="P30" s="34">
        <f t="shared" ca="1" si="15"/>
        <v>10.314308508195696</v>
      </c>
      <c r="Q30" s="34">
        <f t="shared" ca="1" si="16"/>
        <v>0.57670716965871371</v>
      </c>
      <c r="R30" s="6">
        <f t="shared" ca="1" si="5"/>
        <v>-2.7174770848965545E-3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>
      <c r="A31" s="40">
        <v>7659</v>
      </c>
      <c r="B31" s="40">
        <v>-2.5606000002881046E-2</v>
      </c>
      <c r="C31" s="40">
        <v>1</v>
      </c>
      <c r="D31" s="41">
        <f t="shared" si="6"/>
        <v>0.76590000000000003</v>
      </c>
      <c r="E31" s="41">
        <f t="shared" si="6"/>
        <v>-2.5606000002881046E-2</v>
      </c>
      <c r="F31" s="34">
        <f t="shared" si="7"/>
        <v>0.76590000000000003</v>
      </c>
      <c r="G31" s="34">
        <f t="shared" si="7"/>
        <v>-2.5606000002881046E-2</v>
      </c>
      <c r="H31" s="34">
        <f t="shared" si="8"/>
        <v>0.58660281000000003</v>
      </c>
      <c r="I31" s="34">
        <f t="shared" si="9"/>
        <v>0.44927909217900003</v>
      </c>
      <c r="J31" s="34">
        <f t="shared" si="10"/>
        <v>0.34410285669989615</v>
      </c>
      <c r="K31" s="34">
        <f t="shared" si="11"/>
        <v>-1.9611635402206593E-2</v>
      </c>
      <c r="L31" s="34">
        <f t="shared" si="12"/>
        <v>-1.5020551554550031E-2</v>
      </c>
      <c r="M31" s="34">
        <f t="shared" ca="1" si="4"/>
        <v>-2.5214391006700317E-2</v>
      </c>
      <c r="N31" s="34">
        <f t="shared" ca="1" si="13"/>
        <v>1.5335760588967884E-7</v>
      </c>
      <c r="O31" s="42">
        <f t="shared" ca="1" si="14"/>
        <v>5.5156585390602704</v>
      </c>
      <c r="P31" s="34">
        <f t="shared" ca="1" si="15"/>
        <v>5.9502172403129157</v>
      </c>
      <c r="Q31" s="34">
        <f t="shared" ca="1" si="16"/>
        <v>0.15594937769104023</v>
      </c>
      <c r="R31" s="6">
        <f t="shared" ca="1" si="5"/>
        <v>-3.9160899618072981E-4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>
      <c r="A32" s="40">
        <v>7659</v>
      </c>
      <c r="B32" s="40">
        <v>-2.5576000000000931E-2</v>
      </c>
      <c r="C32" s="40">
        <v>1</v>
      </c>
      <c r="D32" s="41">
        <f t="shared" si="6"/>
        <v>0.76590000000000003</v>
      </c>
      <c r="E32" s="41">
        <f t="shared" si="6"/>
        <v>-2.5576000000000931E-2</v>
      </c>
      <c r="F32" s="34">
        <f t="shared" si="7"/>
        <v>0.76590000000000003</v>
      </c>
      <c r="G32" s="34">
        <f t="shared" si="7"/>
        <v>-2.5576000000000931E-2</v>
      </c>
      <c r="H32" s="34">
        <f t="shared" si="8"/>
        <v>0.58660281000000003</v>
      </c>
      <c r="I32" s="34">
        <f t="shared" si="9"/>
        <v>0.44927909217900003</v>
      </c>
      <c r="J32" s="34">
        <f t="shared" si="10"/>
        <v>0.34410285669989615</v>
      </c>
      <c r="K32" s="34">
        <f t="shared" si="11"/>
        <v>-1.9588658400000715E-2</v>
      </c>
      <c r="L32" s="34">
        <f t="shared" si="12"/>
        <v>-1.5002953468560547E-2</v>
      </c>
      <c r="M32" s="34">
        <f t="shared" ca="1" si="4"/>
        <v>-2.5214391006700317E-2</v>
      </c>
      <c r="N32" s="34">
        <f t="shared" ca="1" si="13"/>
        <v>1.3076106403588403E-7</v>
      </c>
      <c r="O32" s="42">
        <f t="shared" ca="1" si="14"/>
        <v>5.5156585390602704</v>
      </c>
      <c r="P32" s="34">
        <f t="shared" ca="1" si="15"/>
        <v>5.9502172403129157</v>
      </c>
      <c r="Q32" s="34">
        <f t="shared" ca="1" si="16"/>
        <v>0.15594937769104023</v>
      </c>
      <c r="R32" s="6">
        <f t="shared" ca="1" si="5"/>
        <v>-3.6160899330061474E-4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>
      <c r="A33" s="40">
        <v>7659</v>
      </c>
      <c r="B33" s="40">
        <v>-2.5306000003183726E-2</v>
      </c>
      <c r="C33" s="40">
        <v>1</v>
      </c>
      <c r="D33" s="41">
        <f t="shared" si="6"/>
        <v>0.76590000000000003</v>
      </c>
      <c r="E33" s="41">
        <f t="shared" si="6"/>
        <v>-2.5306000003183726E-2</v>
      </c>
      <c r="F33" s="34">
        <f t="shared" si="7"/>
        <v>0.76590000000000003</v>
      </c>
      <c r="G33" s="34">
        <f t="shared" si="7"/>
        <v>-2.5306000003183726E-2</v>
      </c>
      <c r="H33" s="34">
        <f t="shared" si="8"/>
        <v>0.58660281000000003</v>
      </c>
      <c r="I33" s="34">
        <f t="shared" si="9"/>
        <v>0.44927909217900003</v>
      </c>
      <c r="J33" s="34">
        <f t="shared" si="10"/>
        <v>0.34410285669989615</v>
      </c>
      <c r="K33" s="34">
        <f t="shared" si="11"/>
        <v>-1.9381865402438418E-2</v>
      </c>
      <c r="L33" s="34">
        <f t="shared" si="12"/>
        <v>-1.4844570711727584E-2</v>
      </c>
      <c r="M33" s="34">
        <f t="shared" ca="1" si="4"/>
        <v>-2.5214391006700317E-2</v>
      </c>
      <c r="N33" s="34">
        <f t="shared" ca="1" si="13"/>
        <v>8.3922082366973602E-9</v>
      </c>
      <c r="O33" s="42">
        <f t="shared" ca="1" si="14"/>
        <v>5.5156585390602704</v>
      </c>
      <c r="P33" s="34">
        <f t="shared" ca="1" si="15"/>
        <v>5.9502172403129157</v>
      </c>
      <c r="Q33" s="34">
        <f t="shared" ca="1" si="16"/>
        <v>0.15594937769104023</v>
      </c>
      <c r="R33" s="6">
        <f t="shared" ca="1" si="5"/>
        <v>-9.1608996483409644E-5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>
      <c r="A34" s="40">
        <v>7659</v>
      </c>
      <c r="B34" s="40">
        <v>-2.5276000000303611E-2</v>
      </c>
      <c r="C34" s="40">
        <v>1</v>
      </c>
      <c r="D34" s="41">
        <f t="shared" si="6"/>
        <v>0.76590000000000003</v>
      </c>
      <c r="E34" s="41">
        <f t="shared" si="6"/>
        <v>-2.5276000000303611E-2</v>
      </c>
      <c r="F34" s="34">
        <f t="shared" si="7"/>
        <v>0.76590000000000003</v>
      </c>
      <c r="G34" s="34">
        <f t="shared" si="7"/>
        <v>-2.5276000000303611E-2</v>
      </c>
      <c r="H34" s="34">
        <f t="shared" si="8"/>
        <v>0.58660281000000003</v>
      </c>
      <c r="I34" s="34">
        <f t="shared" si="9"/>
        <v>0.44927909217900003</v>
      </c>
      <c r="J34" s="34">
        <f t="shared" si="10"/>
        <v>0.34410285669989615</v>
      </c>
      <c r="K34" s="34">
        <f t="shared" si="11"/>
        <v>-1.9358888400232536E-2</v>
      </c>
      <c r="L34" s="34">
        <f t="shared" si="12"/>
        <v>-1.4826972625738099E-2</v>
      </c>
      <c r="M34" s="34">
        <f t="shared" ca="1" si="4"/>
        <v>-2.5214391006700317E-2</v>
      </c>
      <c r="N34" s="34">
        <f t="shared" ca="1" si="13"/>
        <v>3.7956680928107928E-9</v>
      </c>
      <c r="O34" s="42">
        <f t="shared" ca="1" si="14"/>
        <v>5.5156585390602704</v>
      </c>
      <c r="P34" s="34">
        <f t="shared" ca="1" si="15"/>
        <v>5.9502172403129157</v>
      </c>
      <c r="Q34" s="34">
        <f t="shared" ca="1" si="16"/>
        <v>0.15594937769104023</v>
      </c>
      <c r="R34" s="6">
        <f t="shared" ca="1" si="5"/>
        <v>-6.1608993603294582E-5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>
      <c r="A35" s="40">
        <v>7696</v>
      </c>
      <c r="B35" s="40">
        <v>-2.4544000007153954E-2</v>
      </c>
      <c r="C35" s="40">
        <v>1</v>
      </c>
      <c r="D35" s="41">
        <f t="shared" si="6"/>
        <v>0.76959999999999995</v>
      </c>
      <c r="E35" s="41">
        <f t="shared" si="6"/>
        <v>-2.4544000007153954E-2</v>
      </c>
      <c r="F35" s="34">
        <f t="shared" si="7"/>
        <v>0.76959999999999995</v>
      </c>
      <c r="G35" s="34">
        <f t="shared" si="7"/>
        <v>-2.4544000007153954E-2</v>
      </c>
      <c r="H35" s="34">
        <f t="shared" si="8"/>
        <v>0.59228415999999995</v>
      </c>
      <c r="I35" s="34">
        <f t="shared" si="9"/>
        <v>0.45582188953599995</v>
      </c>
      <c r="J35" s="34">
        <f t="shared" si="10"/>
        <v>0.35080052618690555</v>
      </c>
      <c r="K35" s="34">
        <f t="shared" si="11"/>
        <v>-1.8889062405505683E-2</v>
      </c>
      <c r="L35" s="34">
        <f t="shared" si="12"/>
        <v>-1.4537022427277172E-2</v>
      </c>
      <c r="M35" s="34">
        <f t="shared" ca="1" si="4"/>
        <v>-2.5570584771878305E-2</v>
      </c>
      <c r="N35" s="34">
        <f t="shared" ca="1" si="13"/>
        <v>1.0538762791641497E-6</v>
      </c>
      <c r="O35" s="42">
        <f t="shared" ca="1" si="14"/>
        <v>4.3967715658658246</v>
      </c>
      <c r="P35" s="34">
        <f t="shared" ca="1" si="15"/>
        <v>3.759314991704449</v>
      </c>
      <c r="Q35" s="34">
        <f t="shared" ca="1" si="16"/>
        <v>2.5297846210480233E-2</v>
      </c>
      <c r="R35" s="6">
        <f t="shared" ca="1" si="5"/>
        <v>1.0265847647243503E-3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>
      <c r="A36" s="40">
        <v>7799.5</v>
      </c>
      <c r="B36" s="40">
        <v>-2.6018000004114583E-2</v>
      </c>
      <c r="C36" s="40">
        <v>1</v>
      </c>
      <c r="D36" s="41">
        <f t="shared" si="6"/>
        <v>0.77995000000000003</v>
      </c>
      <c r="E36" s="41">
        <f t="shared" si="6"/>
        <v>-2.6018000004114583E-2</v>
      </c>
      <c r="F36" s="34">
        <f t="shared" si="7"/>
        <v>0.77995000000000003</v>
      </c>
      <c r="G36" s="34">
        <f t="shared" si="7"/>
        <v>-2.6018000004114583E-2</v>
      </c>
      <c r="H36" s="34">
        <f t="shared" si="8"/>
        <v>0.60832200250000001</v>
      </c>
      <c r="I36" s="34">
        <f t="shared" si="9"/>
        <v>0.47446074584987502</v>
      </c>
      <c r="J36" s="34">
        <f t="shared" si="10"/>
        <v>0.37005565872561003</v>
      </c>
      <c r="K36" s="34">
        <f t="shared" si="11"/>
        <v>-2.0292739103209171E-2</v>
      </c>
      <c r="L36" s="34">
        <f t="shared" si="12"/>
        <v>-1.5827321863547992E-2</v>
      </c>
      <c r="M36" s="34">
        <f t="shared" ca="1" si="4"/>
        <v>-2.656483136114534E-2</v>
      </c>
      <c r="N36" s="34">
        <f t="shared" ca="1" si="13"/>
        <v>2.9902453303209897E-7</v>
      </c>
      <c r="O36" s="42">
        <f t="shared" ca="1" si="14"/>
        <v>1.9947400684086312</v>
      </c>
      <c r="P36" s="34">
        <f t="shared" ca="1" si="15"/>
        <v>0.33722350547240298</v>
      </c>
      <c r="Q36" s="34">
        <f t="shared" ca="1" si="16"/>
        <v>0.23004390779843167</v>
      </c>
      <c r="R36" s="6">
        <f t="shared" ca="1" si="5"/>
        <v>5.4683135703075675E-4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>
      <c r="A37" s="40">
        <v>7805</v>
      </c>
      <c r="B37" s="40">
        <v>-2.6620000004186295E-2</v>
      </c>
      <c r="C37" s="40">
        <v>1</v>
      </c>
      <c r="D37" s="41">
        <f t="shared" si="6"/>
        <v>0.78049999999999997</v>
      </c>
      <c r="E37" s="41">
        <f t="shared" si="6"/>
        <v>-2.6620000004186295E-2</v>
      </c>
      <c r="F37" s="34">
        <f t="shared" si="7"/>
        <v>0.78049999999999997</v>
      </c>
      <c r="G37" s="34">
        <f t="shared" si="7"/>
        <v>-2.6620000004186295E-2</v>
      </c>
      <c r="H37" s="34">
        <f t="shared" si="8"/>
        <v>0.60918024999999998</v>
      </c>
      <c r="I37" s="34">
        <f t="shared" si="9"/>
        <v>0.47546518512499997</v>
      </c>
      <c r="J37" s="34">
        <f t="shared" si="10"/>
        <v>0.37110057699006244</v>
      </c>
      <c r="K37" s="34">
        <f t="shared" si="11"/>
        <v>-2.0776910003267403E-2</v>
      </c>
      <c r="L37" s="34">
        <f t="shared" si="12"/>
        <v>-1.6216378257550207E-2</v>
      </c>
      <c r="M37" s="34">
        <f t="shared" ca="1" si="4"/>
        <v>-2.6617577774614275E-2</v>
      </c>
      <c r="N37" s="34">
        <f t="shared" ca="1" si="13"/>
        <v>5.8671960995661026E-12</v>
      </c>
      <c r="O37" s="42">
        <f t="shared" ca="1" si="14"/>
        <v>1.8955381485975225</v>
      </c>
      <c r="P37" s="34">
        <f t="shared" ca="1" si="15"/>
        <v>0.26035601094582111</v>
      </c>
      <c r="Q37" s="34">
        <f t="shared" ca="1" si="16"/>
        <v>0.26286143886178459</v>
      </c>
      <c r="R37" s="6">
        <f t="shared" ca="1" si="5"/>
        <v>-2.4222295720195686E-6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>
      <c r="A38" s="40">
        <v>7826</v>
      </c>
      <c r="B38" s="40">
        <v>-2.7364000008674338E-2</v>
      </c>
      <c r="C38" s="40">
        <v>1</v>
      </c>
      <c r="D38" s="41">
        <f t="shared" si="6"/>
        <v>0.78259999999999996</v>
      </c>
      <c r="E38" s="41">
        <f t="shared" si="6"/>
        <v>-2.7364000008674338E-2</v>
      </c>
      <c r="F38" s="34">
        <f t="shared" si="7"/>
        <v>0.78259999999999996</v>
      </c>
      <c r="G38" s="34">
        <f t="shared" si="7"/>
        <v>-2.7364000008674338E-2</v>
      </c>
      <c r="H38" s="34">
        <f t="shared" si="8"/>
        <v>0.61246275999999999</v>
      </c>
      <c r="I38" s="34">
        <f t="shared" si="9"/>
        <v>0.479313355976</v>
      </c>
      <c r="J38" s="34">
        <f t="shared" si="10"/>
        <v>0.37511063238681758</v>
      </c>
      <c r="K38" s="34">
        <f t="shared" si="11"/>
        <v>-2.1415066406788537E-2</v>
      </c>
      <c r="L38" s="34">
        <f t="shared" si="12"/>
        <v>-1.6759430969952707E-2</v>
      </c>
      <c r="M38" s="34">
        <f t="shared" ca="1" si="4"/>
        <v>-2.6818891533226811E-2</v>
      </c>
      <c r="N38" s="34">
        <f t="shared" ca="1" si="13"/>
        <v>2.9714325000472778E-7</v>
      </c>
      <c r="O38" s="42">
        <f t="shared" ca="1" si="14"/>
        <v>1.5418991670330917</v>
      </c>
      <c r="P38" s="34">
        <f t="shared" ca="1" si="15"/>
        <v>5.8961491060260995E-2</v>
      </c>
      <c r="Q38" s="34">
        <f t="shared" ca="1" si="16"/>
        <v>0.40725578743056101</v>
      </c>
      <c r="R38" s="6">
        <f t="shared" ca="1" si="5"/>
        <v>-5.4510847544752758E-4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>
      <c r="A39" s="40">
        <v>8336.5</v>
      </c>
      <c r="B39" s="40">
        <v>-3.2286000008753035E-2</v>
      </c>
      <c r="C39" s="40">
        <v>1</v>
      </c>
      <c r="D39" s="41">
        <f t="shared" si="6"/>
        <v>0.83365</v>
      </c>
      <c r="E39" s="41">
        <f t="shared" si="6"/>
        <v>-3.2286000008753035E-2</v>
      </c>
      <c r="F39" s="34">
        <f t="shared" si="7"/>
        <v>0.83365</v>
      </c>
      <c r="G39" s="34">
        <f t="shared" si="7"/>
        <v>-3.2286000008753035E-2</v>
      </c>
      <c r="H39" s="34">
        <f t="shared" si="8"/>
        <v>0.69497232249999996</v>
      </c>
      <c r="I39" s="34">
        <f t="shared" si="9"/>
        <v>0.57936367665212496</v>
      </c>
      <c r="J39" s="34">
        <f t="shared" si="10"/>
        <v>0.482986529041044</v>
      </c>
      <c r="K39" s="34">
        <f t="shared" si="11"/>
        <v>-2.6915223907296969E-2</v>
      </c>
      <c r="L39" s="34">
        <f t="shared" si="12"/>
        <v>-2.2437876410318119E-2</v>
      </c>
      <c r="M39" s="34">
        <f t="shared" ca="1" si="4"/>
        <v>-3.1672929057435309E-2</v>
      </c>
      <c r="N39" s="34">
        <f t="shared" ca="1" si="13"/>
        <v>3.758559913496219E-7</v>
      </c>
      <c r="O39" s="42">
        <f t="shared" ca="1" si="14"/>
        <v>2.8094380977005691</v>
      </c>
      <c r="P39" s="34">
        <f t="shared" ca="1" si="15"/>
        <v>30.050603017159066</v>
      </c>
      <c r="Q39" s="34">
        <f t="shared" ca="1" si="16"/>
        <v>10.857991787965746</v>
      </c>
      <c r="R39" s="6">
        <f t="shared" ca="1" si="5"/>
        <v>-6.1307095131772626E-4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>
      <c r="A40" s="40">
        <v>8347</v>
      </c>
      <c r="B40" s="40">
        <v>-3.2008000009227544E-2</v>
      </c>
      <c r="C40" s="40">
        <v>1</v>
      </c>
      <c r="D40" s="41">
        <f t="shared" si="6"/>
        <v>0.8347</v>
      </c>
      <c r="E40" s="41">
        <f t="shared" si="6"/>
        <v>-3.2008000009227544E-2</v>
      </c>
      <c r="F40" s="34">
        <f t="shared" si="7"/>
        <v>0.8347</v>
      </c>
      <c r="G40" s="34">
        <f t="shared" si="7"/>
        <v>-3.2008000009227544E-2</v>
      </c>
      <c r="H40" s="34">
        <f t="shared" si="8"/>
        <v>0.69672409000000002</v>
      </c>
      <c r="I40" s="34">
        <f t="shared" si="9"/>
        <v>0.58155559792300004</v>
      </c>
      <c r="J40" s="34">
        <f t="shared" si="10"/>
        <v>0.48542445758632813</v>
      </c>
      <c r="K40" s="34">
        <f t="shared" si="11"/>
        <v>-2.6717077607702231E-2</v>
      </c>
      <c r="L40" s="34">
        <f t="shared" si="12"/>
        <v>-2.2300744679149054E-2</v>
      </c>
      <c r="M40" s="34">
        <f t="shared" ca="1" si="4"/>
        <v>-3.1771964723948894E-2</v>
      </c>
      <c r="N40" s="34">
        <f t="shared" ca="1" si="13"/>
        <v>5.5712655896573889E-8</v>
      </c>
      <c r="O40" s="42">
        <f t="shared" ca="1" si="14"/>
        <v>2.9887135081196146</v>
      </c>
      <c r="P40" s="34">
        <f t="shared" ca="1" si="15"/>
        <v>31.180313810708782</v>
      </c>
      <c r="Q40" s="34">
        <f t="shared" ca="1" si="16"/>
        <v>11.168104673517394</v>
      </c>
      <c r="R40" s="6">
        <f t="shared" ca="1" si="5"/>
        <v>-2.3603528527865042E-4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>
      <c r="A41" s="40">
        <v>8371</v>
      </c>
      <c r="B41" s="40">
        <v>-3.1544000004942063E-2</v>
      </c>
      <c r="C41" s="40">
        <v>1</v>
      </c>
      <c r="D41" s="41">
        <f t="shared" si="6"/>
        <v>0.83709999999999996</v>
      </c>
      <c r="E41" s="41">
        <f t="shared" si="6"/>
        <v>-3.1544000004942063E-2</v>
      </c>
      <c r="F41" s="34">
        <f t="shared" si="7"/>
        <v>0.83709999999999996</v>
      </c>
      <c r="G41" s="34">
        <f t="shared" si="7"/>
        <v>-3.1544000004942063E-2</v>
      </c>
      <c r="H41" s="34">
        <f t="shared" si="8"/>
        <v>0.70073640999999998</v>
      </c>
      <c r="I41" s="34">
        <f t="shared" si="9"/>
        <v>0.58658644881099997</v>
      </c>
      <c r="J41" s="34">
        <f t="shared" si="10"/>
        <v>0.49103151629968805</v>
      </c>
      <c r="K41" s="34">
        <f t="shared" si="11"/>
        <v>-2.6405482404136999E-2</v>
      </c>
      <c r="L41" s="34">
        <f t="shared" si="12"/>
        <v>-2.210402932050308E-2</v>
      </c>
      <c r="M41" s="34">
        <f t="shared" ca="1" si="4"/>
        <v>-3.1998210494512458E-2</v>
      </c>
      <c r="N41" s="34">
        <f t="shared" ca="1" si="13"/>
        <v>2.063071688357776E-7</v>
      </c>
      <c r="O41" s="42">
        <f t="shared" ca="1" si="14"/>
        <v>3.4151853297306056</v>
      </c>
      <c r="P41" s="34">
        <f t="shared" ca="1" si="15"/>
        <v>33.8132227612438</v>
      </c>
      <c r="Q41" s="34">
        <f t="shared" ca="1" si="16"/>
        <v>11.885059237059636</v>
      </c>
      <c r="R41" s="6">
        <f t="shared" ca="1" si="5"/>
        <v>4.5421048957039467E-4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>
      <c r="A42" s="40">
        <v>8505.5</v>
      </c>
      <c r="B42" s="40">
        <v>-3.3002000003762078E-2</v>
      </c>
      <c r="C42" s="40">
        <v>1</v>
      </c>
      <c r="D42" s="41">
        <f t="shared" si="6"/>
        <v>0.85055000000000003</v>
      </c>
      <c r="E42" s="41">
        <f t="shared" si="6"/>
        <v>-3.3002000003762078E-2</v>
      </c>
      <c r="F42" s="34">
        <f t="shared" si="7"/>
        <v>0.85055000000000003</v>
      </c>
      <c r="G42" s="34">
        <f t="shared" si="7"/>
        <v>-3.3002000003762078E-2</v>
      </c>
      <c r="H42" s="34">
        <f t="shared" si="8"/>
        <v>0.7234353025000001</v>
      </c>
      <c r="I42" s="34">
        <f t="shared" si="9"/>
        <v>0.61531789654137514</v>
      </c>
      <c r="J42" s="34">
        <f t="shared" si="10"/>
        <v>0.52335863690326667</v>
      </c>
      <c r="K42" s="34">
        <f t="shared" si="11"/>
        <v>-2.8069851103199837E-2</v>
      </c>
      <c r="L42" s="34">
        <f t="shared" si="12"/>
        <v>-2.3874811855826624E-2</v>
      </c>
      <c r="M42" s="34">
        <f t="shared" ca="1" si="4"/>
        <v>-3.3263002123872704E-2</v>
      </c>
      <c r="N42" s="34">
        <f t="shared" ca="1" si="13"/>
        <v>6.8122106702241671E-8</v>
      </c>
      <c r="O42" s="42">
        <f t="shared" ca="1" si="14"/>
        <v>6.1877866623456503</v>
      </c>
      <c r="P42" s="34">
        <f t="shared" ca="1" si="15"/>
        <v>49.67937921050968</v>
      </c>
      <c r="Q42" s="34">
        <f t="shared" ca="1" si="16"/>
        <v>16.067198886384784</v>
      </c>
      <c r="R42" s="6">
        <f t="shared" ca="1" si="5"/>
        <v>2.6100212011062607E-4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>
      <c r="A43" s="40">
        <v>8612</v>
      </c>
      <c r="B43" s="40">
        <v>-3.4468000005290378E-2</v>
      </c>
      <c r="C43" s="40">
        <v>1</v>
      </c>
      <c r="D43" s="41">
        <f t="shared" si="6"/>
        <v>0.86119999999999997</v>
      </c>
      <c r="E43" s="41">
        <f t="shared" si="6"/>
        <v>-3.4468000005290378E-2</v>
      </c>
      <c r="F43" s="34">
        <f t="shared" si="7"/>
        <v>0.86119999999999997</v>
      </c>
      <c r="G43" s="34">
        <f t="shared" si="7"/>
        <v>-3.4468000005290378E-2</v>
      </c>
      <c r="H43" s="34">
        <f t="shared" si="8"/>
        <v>0.7416654399999999</v>
      </c>
      <c r="I43" s="34">
        <f t="shared" si="9"/>
        <v>0.63872227692799988</v>
      </c>
      <c r="J43" s="34">
        <f t="shared" si="10"/>
        <v>0.55006762489039351</v>
      </c>
      <c r="K43" s="34">
        <f t="shared" si="11"/>
        <v>-2.9683841604556071E-2</v>
      </c>
      <c r="L43" s="34">
        <f t="shared" si="12"/>
        <v>-2.5563724389843688E-2</v>
      </c>
      <c r="M43" s="34">
        <f t="shared" ca="1" si="4"/>
        <v>-3.4260726144015222E-2</v>
      </c>
      <c r="N43" s="34">
        <f t="shared" ca="1" si="13"/>
        <v>4.2962453567912715E-8</v>
      </c>
      <c r="O43" s="42">
        <f t="shared" ca="1" si="14"/>
        <v>8.7577686748984682</v>
      </c>
      <c r="P43" s="34">
        <f t="shared" ca="1" si="15"/>
        <v>63.227629666051364</v>
      </c>
      <c r="Q43" s="34">
        <f t="shared" ca="1" si="16"/>
        <v>19.495407234687342</v>
      </c>
      <c r="R43" s="6">
        <f t="shared" ca="1" si="5"/>
        <v>-2.0727386127515623E-4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>
      <c r="A44" s="40">
        <v>8615</v>
      </c>
      <c r="B44" s="40">
        <v>-3.4560000000055879E-2</v>
      </c>
      <c r="C44" s="40">
        <v>1</v>
      </c>
      <c r="D44" s="41">
        <f t="shared" si="6"/>
        <v>0.86150000000000004</v>
      </c>
      <c r="E44" s="41">
        <f t="shared" si="6"/>
        <v>-3.4560000000055879E-2</v>
      </c>
      <c r="F44" s="34">
        <f t="shared" si="7"/>
        <v>0.86150000000000004</v>
      </c>
      <c r="G44" s="34">
        <f t="shared" si="7"/>
        <v>-3.4560000000055879E-2</v>
      </c>
      <c r="H44" s="34">
        <f t="shared" si="8"/>
        <v>0.74218225000000004</v>
      </c>
      <c r="I44" s="34">
        <f t="shared" si="9"/>
        <v>0.63939000837500004</v>
      </c>
      <c r="J44" s="34">
        <f t="shared" si="10"/>
        <v>0.55083449221506253</v>
      </c>
      <c r="K44" s="34">
        <f t="shared" si="11"/>
        <v>-2.977344000004814E-2</v>
      </c>
      <c r="L44" s="34">
        <f t="shared" si="12"/>
        <v>-2.5649818560041473E-2</v>
      </c>
      <c r="M44" s="34">
        <f t="shared" ca="1" si="4"/>
        <v>-3.428878285520702E-2</v>
      </c>
      <c r="N44" s="34">
        <f t="shared" ca="1" si="13"/>
        <v>7.355873965996712E-8</v>
      </c>
      <c r="O44" s="42">
        <f t="shared" ca="1" si="14"/>
        <v>8.8339816291646969</v>
      </c>
      <c r="P44" s="34">
        <f t="shared" ca="1" si="15"/>
        <v>63.617901489281529</v>
      </c>
      <c r="Q44" s="34">
        <f t="shared" ca="1" si="16"/>
        <v>19.592560630293676</v>
      </c>
      <c r="R44" s="6">
        <f t="shared" ca="1" si="5"/>
        <v>-2.7121714484885928E-4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>
      <c r="A45" s="40">
        <v>8676</v>
      </c>
      <c r="B45" s="40">
        <v>-3.096400000504218E-2</v>
      </c>
      <c r="C45" s="40">
        <v>1</v>
      </c>
      <c r="D45" s="41">
        <f t="shared" si="6"/>
        <v>0.86760000000000004</v>
      </c>
      <c r="E45" s="41">
        <f t="shared" si="6"/>
        <v>-3.096400000504218E-2</v>
      </c>
      <c r="F45" s="34">
        <f t="shared" si="7"/>
        <v>0.86760000000000004</v>
      </c>
      <c r="G45" s="34">
        <f t="shared" si="7"/>
        <v>-3.096400000504218E-2</v>
      </c>
      <c r="H45" s="34">
        <f t="shared" si="8"/>
        <v>0.75272976000000003</v>
      </c>
      <c r="I45" s="34">
        <f t="shared" si="9"/>
        <v>0.6530683397760001</v>
      </c>
      <c r="J45" s="34">
        <f t="shared" si="10"/>
        <v>0.56660209158965769</v>
      </c>
      <c r="K45" s="34">
        <f t="shared" si="11"/>
        <v>-2.6864366404374597E-2</v>
      </c>
      <c r="L45" s="34">
        <f t="shared" si="12"/>
        <v>-2.3307524292435402E-2</v>
      </c>
      <c r="M45" s="34">
        <f t="shared" ca="1" si="4"/>
        <v>-3.4858696601278584E-2</v>
      </c>
      <c r="N45" s="34">
        <f t="shared" ca="1" si="13"/>
        <v>1.5168661576735428E-5</v>
      </c>
      <c r="O45" s="42">
        <f t="shared" ca="1" si="14"/>
        <v>10.421303143580287</v>
      </c>
      <c r="P45" s="34">
        <f t="shared" ca="1" si="15"/>
        <v>71.624638174960978</v>
      </c>
      <c r="Q45" s="34">
        <f t="shared" ca="1" si="16"/>
        <v>21.567828546622707</v>
      </c>
      <c r="R45" s="6">
        <f t="shared" ca="1" si="5"/>
        <v>3.8946965962364036E-3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>
      <c r="A46" s="40">
        <v>8686.5</v>
      </c>
      <c r="B46" s="40">
        <v>-3.6186000004818197E-2</v>
      </c>
      <c r="C46" s="40">
        <v>1</v>
      </c>
      <c r="D46" s="41">
        <f t="shared" si="6"/>
        <v>0.86865000000000003</v>
      </c>
      <c r="E46" s="41">
        <f t="shared" si="6"/>
        <v>-3.6186000004818197E-2</v>
      </c>
      <c r="F46" s="34">
        <f t="shared" si="7"/>
        <v>0.86865000000000003</v>
      </c>
      <c r="G46" s="34">
        <f t="shared" si="7"/>
        <v>-3.6186000004818197E-2</v>
      </c>
      <c r="H46" s="34">
        <f t="shared" si="8"/>
        <v>0.75455282250000011</v>
      </c>
      <c r="I46" s="34">
        <f t="shared" si="9"/>
        <v>0.6554423092646251</v>
      </c>
      <c r="J46" s="34">
        <f t="shared" si="10"/>
        <v>0.56934996194271659</v>
      </c>
      <c r="K46" s="34">
        <f t="shared" si="11"/>
        <v>-3.1432968904185329E-2</v>
      </c>
      <c r="L46" s="34">
        <f t="shared" si="12"/>
        <v>-2.7304248438620587E-2</v>
      </c>
      <c r="M46" s="34">
        <f t="shared" ca="1" si="4"/>
        <v>-3.4956686373743495E-2</v>
      </c>
      <c r="N46" s="34">
        <f t="shared" ca="1" si="13"/>
        <v>1.5112120035460689E-6</v>
      </c>
      <c r="O46" s="42">
        <f t="shared" ca="1" si="14"/>
        <v>10.701141253745524</v>
      </c>
      <c r="P46" s="34">
        <f t="shared" ca="1" si="15"/>
        <v>73.013988279663849</v>
      </c>
      <c r="Q46" s="34">
        <f t="shared" ca="1" si="16"/>
        <v>21.907220620582052</v>
      </c>
      <c r="R46" s="6">
        <f t="shared" ca="1" si="5"/>
        <v>-1.2293136310747022E-3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>
      <c r="A47" s="40">
        <v>8729</v>
      </c>
      <c r="B47" s="40">
        <v>-3.5456000005069654E-2</v>
      </c>
      <c r="C47" s="40">
        <v>1</v>
      </c>
      <c r="D47" s="41">
        <f t="shared" si="6"/>
        <v>0.87290000000000001</v>
      </c>
      <c r="E47" s="41">
        <f t="shared" si="6"/>
        <v>-3.5456000005069654E-2</v>
      </c>
      <c r="F47" s="34">
        <f t="shared" si="7"/>
        <v>0.87290000000000001</v>
      </c>
      <c r="G47" s="34">
        <f t="shared" si="7"/>
        <v>-3.5456000005069654E-2</v>
      </c>
      <c r="H47" s="34">
        <f t="shared" si="8"/>
        <v>0.76195440999999997</v>
      </c>
      <c r="I47" s="34">
        <f t="shared" si="9"/>
        <v>0.66511000448899993</v>
      </c>
      <c r="J47" s="34">
        <f t="shared" si="10"/>
        <v>0.58057452291844802</v>
      </c>
      <c r="K47" s="34">
        <f t="shared" si="11"/>
        <v>-3.0949542404425302E-2</v>
      </c>
      <c r="L47" s="34">
        <f t="shared" si="12"/>
        <v>-2.7015855564822847E-2</v>
      </c>
      <c r="M47" s="34">
        <f t="shared" ca="1" si="4"/>
        <v>-3.5352981202632111E-2</v>
      </c>
      <c r="N47" s="34">
        <f t="shared" ca="1" si="13"/>
        <v>1.0612873655665589E-8</v>
      </c>
      <c r="O47" s="42">
        <f t="shared" ca="1" si="14"/>
        <v>11.850810303438285</v>
      </c>
      <c r="P47" s="34">
        <f t="shared" ca="1" si="15"/>
        <v>78.659503262371004</v>
      </c>
      <c r="Q47" s="34">
        <f t="shared" ca="1" si="16"/>
        <v>23.276522335399644</v>
      </c>
      <c r="R47" s="6">
        <f t="shared" ca="1" si="5"/>
        <v>-1.0301880243754336E-4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>
      <c r="A48" s="40">
        <v>8729</v>
      </c>
      <c r="B48" s="40">
        <v>-3.4456000008503906E-2</v>
      </c>
      <c r="C48" s="40">
        <v>1</v>
      </c>
      <c r="D48" s="41">
        <f t="shared" si="6"/>
        <v>0.87290000000000001</v>
      </c>
      <c r="E48" s="41">
        <f t="shared" si="6"/>
        <v>-3.4456000008503906E-2</v>
      </c>
      <c r="F48" s="34">
        <f t="shared" si="7"/>
        <v>0.87290000000000001</v>
      </c>
      <c r="G48" s="34">
        <f t="shared" si="7"/>
        <v>-3.4456000008503906E-2</v>
      </c>
      <c r="H48" s="34">
        <f t="shared" si="8"/>
        <v>0.76195440999999997</v>
      </c>
      <c r="I48" s="34">
        <f t="shared" si="9"/>
        <v>0.66511000448899993</v>
      </c>
      <c r="J48" s="34">
        <f t="shared" si="10"/>
        <v>0.58057452291844802</v>
      </c>
      <c r="K48" s="34">
        <f t="shared" si="11"/>
        <v>-3.0076642407423061E-2</v>
      </c>
      <c r="L48" s="34">
        <f t="shared" si="12"/>
        <v>-2.6253901157439589E-2</v>
      </c>
      <c r="M48" s="34">
        <f t="shared" ca="1" si="4"/>
        <v>-3.5352981202632111E-2</v>
      </c>
      <c r="N48" s="34">
        <f t="shared" ca="1" si="13"/>
        <v>8.0457526261965991E-7</v>
      </c>
      <c r="O48" s="42">
        <f t="shared" ca="1" si="14"/>
        <v>11.850810303438285</v>
      </c>
      <c r="P48" s="34">
        <f t="shared" ca="1" si="15"/>
        <v>78.659503262371004</v>
      </c>
      <c r="Q48" s="34">
        <f t="shared" ca="1" si="16"/>
        <v>23.276522335399644</v>
      </c>
      <c r="R48" s="6">
        <f t="shared" ca="1" si="5"/>
        <v>8.9698119412820465E-4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>
      <c r="A49" s="40">
        <v>8835</v>
      </c>
      <c r="B49" s="40">
        <v>-3.514000000723172E-2</v>
      </c>
      <c r="C49" s="40">
        <v>1</v>
      </c>
      <c r="D49" s="41">
        <f t="shared" si="6"/>
        <v>0.88349999999999995</v>
      </c>
      <c r="E49" s="41">
        <f t="shared" si="6"/>
        <v>-3.514000000723172E-2</v>
      </c>
      <c r="F49" s="34">
        <f t="shared" si="7"/>
        <v>0.88349999999999995</v>
      </c>
      <c r="G49" s="34">
        <f t="shared" si="7"/>
        <v>-3.514000000723172E-2</v>
      </c>
      <c r="H49" s="34">
        <f t="shared" si="8"/>
        <v>0.78057224999999997</v>
      </c>
      <c r="I49" s="34">
        <f t="shared" si="9"/>
        <v>0.68963558287499993</v>
      </c>
      <c r="J49" s="34">
        <f t="shared" si="10"/>
        <v>0.60929303747006236</v>
      </c>
      <c r="K49" s="34">
        <f t="shared" si="11"/>
        <v>-3.1046190006389224E-2</v>
      </c>
      <c r="L49" s="34">
        <f t="shared" si="12"/>
        <v>-2.7429308870644879E-2</v>
      </c>
      <c r="M49" s="34">
        <f t="shared" ca="1" si="4"/>
        <v>-3.6339077932052599E-2</v>
      </c>
      <c r="N49" s="34">
        <f t="shared" ca="1" si="13"/>
        <v>1.4377878697927466E-6</v>
      </c>
      <c r="O49" s="42">
        <f t="shared" ca="1" si="14"/>
        <v>14.810243477433106</v>
      </c>
      <c r="P49" s="34">
        <f t="shared" ca="1" si="15"/>
        <v>92.786196652708355</v>
      </c>
      <c r="Q49" s="34">
        <f t="shared" ca="1" si="16"/>
        <v>26.636700922101134</v>
      </c>
      <c r="R49" s="6">
        <f t="shared" ca="1" si="5"/>
        <v>1.1990779248208794E-3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>
      <c r="A50" s="40">
        <v>9480.5</v>
      </c>
      <c r="B50" s="40">
        <v>-4.1502000007312745E-2</v>
      </c>
      <c r="C50" s="40">
        <v>1</v>
      </c>
      <c r="D50" s="41">
        <f t="shared" si="6"/>
        <v>0.94804999999999995</v>
      </c>
      <c r="E50" s="41">
        <f t="shared" si="6"/>
        <v>-4.1502000007312745E-2</v>
      </c>
      <c r="F50" s="34">
        <f t="shared" si="7"/>
        <v>0.94804999999999995</v>
      </c>
      <c r="G50" s="34">
        <f t="shared" si="7"/>
        <v>-4.1502000007312745E-2</v>
      </c>
      <c r="H50" s="34">
        <f t="shared" si="8"/>
        <v>0.89879880249999988</v>
      </c>
      <c r="I50" s="34">
        <f t="shared" si="9"/>
        <v>0.85210620471012488</v>
      </c>
      <c r="J50" s="34">
        <f t="shared" si="10"/>
        <v>0.80783928737543387</v>
      </c>
      <c r="K50" s="34">
        <f t="shared" si="11"/>
        <v>-3.9345971106932845E-2</v>
      </c>
      <c r="L50" s="34">
        <f t="shared" si="12"/>
        <v>-3.7301947907927679E-2</v>
      </c>
      <c r="M50" s="34">
        <f t="shared" ca="1" si="4"/>
        <v>-4.2272871967510117E-2</v>
      </c>
      <c r="N50" s="34">
        <f t="shared" ca="1" si="13"/>
        <v>5.9424357901853929E-7</v>
      </c>
      <c r="O50" s="42">
        <f t="shared" ca="1" si="14"/>
        <v>32.118320909960225</v>
      </c>
      <c r="P50" s="34">
        <f t="shared" ca="1" si="15"/>
        <v>166.25660003462346</v>
      </c>
      <c r="Q50" s="34">
        <f t="shared" ca="1" si="16"/>
        <v>42.348352029553183</v>
      </c>
      <c r="R50" s="6">
        <f t="shared" ca="1" si="5"/>
        <v>7.7087196019737236E-4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>
      <c r="A51" s="40">
        <v>9481</v>
      </c>
      <c r="B51" s="40">
        <v>-4.2484000005060807E-2</v>
      </c>
      <c r="C51" s="40">
        <v>1</v>
      </c>
      <c r="D51" s="41">
        <f t="shared" si="6"/>
        <v>0.94810000000000005</v>
      </c>
      <c r="E51" s="41">
        <f t="shared" si="6"/>
        <v>-4.2484000005060807E-2</v>
      </c>
      <c r="F51" s="34">
        <f t="shared" si="7"/>
        <v>0.94810000000000005</v>
      </c>
      <c r="G51" s="34">
        <f t="shared" si="7"/>
        <v>-4.2484000005060807E-2</v>
      </c>
      <c r="H51" s="34">
        <f t="shared" si="8"/>
        <v>0.89889361000000012</v>
      </c>
      <c r="I51" s="34">
        <f t="shared" si="9"/>
        <v>0.85224103164100018</v>
      </c>
      <c r="J51" s="34">
        <f t="shared" si="10"/>
        <v>0.80800972209883226</v>
      </c>
      <c r="K51" s="34">
        <f t="shared" si="11"/>
        <v>-4.0279080404798155E-2</v>
      </c>
      <c r="L51" s="34">
        <f t="shared" si="12"/>
        <v>-3.8188596131789133E-2</v>
      </c>
      <c r="M51" s="34">
        <f t="shared" ca="1" si="4"/>
        <v>-4.227742086090517E-2</v>
      </c>
      <c r="N51" s="34">
        <f t="shared" ca="1" si="13"/>
        <v>4.2674942800075543E-8</v>
      </c>
      <c r="O51" s="42">
        <f t="shared" ca="1" si="14"/>
        <v>32.129363477939116</v>
      </c>
      <c r="P51" s="34">
        <f t="shared" ca="1" si="15"/>
        <v>166.29791546390311</v>
      </c>
      <c r="Q51" s="34">
        <f t="shared" ca="1" si="16"/>
        <v>42.355837362751039</v>
      </c>
      <c r="R51" s="6">
        <f t="shared" ca="1" si="5"/>
        <v>-2.0657914415563722E-4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>
      <c r="A52" s="40">
        <v>9552.5</v>
      </c>
      <c r="B52" s="40">
        <v>-4.1510000010021031E-2</v>
      </c>
      <c r="C52" s="40">
        <v>1</v>
      </c>
      <c r="D52" s="41">
        <f t="shared" si="6"/>
        <v>0.95525000000000004</v>
      </c>
      <c r="E52" s="41">
        <f t="shared" si="6"/>
        <v>-4.1510000010021031E-2</v>
      </c>
      <c r="F52" s="34">
        <f t="shared" si="7"/>
        <v>0.95525000000000004</v>
      </c>
      <c r="G52" s="34">
        <f t="shared" si="7"/>
        <v>-4.1510000010021031E-2</v>
      </c>
      <c r="H52" s="34">
        <f t="shared" si="8"/>
        <v>0.91250256250000006</v>
      </c>
      <c r="I52" s="34">
        <f t="shared" si="9"/>
        <v>0.87166807282812508</v>
      </c>
      <c r="J52" s="34">
        <f t="shared" si="10"/>
        <v>0.83266092656906654</v>
      </c>
      <c r="K52" s="34">
        <f t="shared" si="11"/>
        <v>-3.9652427509572589E-2</v>
      </c>
      <c r="L52" s="34">
        <f t="shared" si="12"/>
        <v>-3.7877981378519221E-2</v>
      </c>
      <c r="M52" s="34">
        <f t="shared" ca="1" si="4"/>
        <v>-4.2927157407395888E-2</v>
      </c>
      <c r="N52" s="34">
        <f t="shared" ca="1" si="13"/>
        <v>2.0083350889342796E-6</v>
      </c>
      <c r="O52" s="42">
        <f t="shared" ca="1" si="14"/>
        <v>33.647557023552231</v>
      </c>
      <c r="P52" s="34">
        <f t="shared" ca="1" si="15"/>
        <v>171.87238306574832</v>
      </c>
      <c r="Q52" s="34">
        <f t="shared" ca="1" si="16"/>
        <v>43.334816277343428</v>
      </c>
      <c r="R52" s="6">
        <f t="shared" ca="1" si="5"/>
        <v>1.4171573973748575E-3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>
      <c r="A53" s="40">
        <v>9619.5</v>
      </c>
      <c r="B53" s="40">
        <v>-4.4798000002629124E-2</v>
      </c>
      <c r="C53" s="40">
        <v>1</v>
      </c>
      <c r="D53" s="41">
        <f t="shared" si="6"/>
        <v>0.96194999999999997</v>
      </c>
      <c r="E53" s="41">
        <f t="shared" si="6"/>
        <v>-4.4798000002629124E-2</v>
      </c>
      <c r="F53" s="34">
        <f t="shared" si="7"/>
        <v>0.96194999999999997</v>
      </c>
      <c r="G53" s="34">
        <f t="shared" si="7"/>
        <v>-4.4798000002629124E-2</v>
      </c>
      <c r="H53" s="34">
        <f t="shared" si="8"/>
        <v>0.92534780249999993</v>
      </c>
      <c r="I53" s="34">
        <f t="shared" si="9"/>
        <v>0.89013831861487491</v>
      </c>
      <c r="J53" s="34">
        <f t="shared" si="10"/>
        <v>0.85626855559157888</v>
      </c>
      <c r="K53" s="34">
        <f t="shared" si="11"/>
        <v>-4.3093436102529081E-2</v>
      </c>
      <c r="L53" s="34">
        <f t="shared" si="12"/>
        <v>-4.145373085882785E-2</v>
      </c>
      <c r="M53" s="34">
        <f t="shared" ca="1" si="4"/>
        <v>-4.3534640146004971E-2</v>
      </c>
      <c r="N53" s="34">
        <f t="shared" ca="1" si="13"/>
        <v>1.5960781273293984E-6</v>
      </c>
      <c r="O53" s="42">
        <f t="shared" ca="1" si="14"/>
        <v>34.954163285600949</v>
      </c>
      <c r="P53" s="34">
        <f t="shared" ca="1" si="15"/>
        <v>176.47318178837651</v>
      </c>
      <c r="Q53" s="34">
        <f t="shared" ca="1" si="16"/>
        <v>44.083657409727202</v>
      </c>
      <c r="R53" s="6">
        <f t="shared" ca="1" si="5"/>
        <v>-1.2633598566241522E-3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>
      <c r="A54" s="40">
        <v>9709</v>
      </c>
      <c r="B54" s="40">
        <v>-4.6476000003167428E-2</v>
      </c>
      <c r="C54" s="40">
        <v>1</v>
      </c>
      <c r="D54" s="41">
        <f t="shared" si="6"/>
        <v>0.97089999999999999</v>
      </c>
      <c r="E54" s="41">
        <f t="shared" si="6"/>
        <v>-4.6476000003167428E-2</v>
      </c>
      <c r="F54" s="34">
        <f t="shared" si="7"/>
        <v>0.97089999999999999</v>
      </c>
      <c r="G54" s="34">
        <f t="shared" si="7"/>
        <v>-4.6476000003167428E-2</v>
      </c>
      <c r="H54" s="34">
        <f t="shared" si="8"/>
        <v>0.94264680999999995</v>
      </c>
      <c r="I54" s="34">
        <f t="shared" si="9"/>
        <v>0.91521578782899993</v>
      </c>
      <c r="J54" s="34">
        <f t="shared" si="10"/>
        <v>0.88858300840317606</v>
      </c>
      <c r="K54" s="34">
        <f t="shared" si="11"/>
        <v>-4.5123548403075253E-2</v>
      </c>
      <c r="L54" s="34">
        <f t="shared" si="12"/>
        <v>-4.3810453144545763E-2</v>
      </c>
      <c r="M54" s="34">
        <f t="shared" ca="1" si="4"/>
        <v>-4.434407349875838E-2</v>
      </c>
      <c r="N54" s="34">
        <f t="shared" ca="1" si="13"/>
        <v>4.5451106202017852E-6</v>
      </c>
      <c r="O54" s="42">
        <f t="shared" ca="1" si="14"/>
        <v>36.510196650534695</v>
      </c>
      <c r="P54" s="34">
        <f t="shared" ca="1" si="15"/>
        <v>181.63182826072025</v>
      </c>
      <c r="Q54" s="34">
        <f t="shared" ca="1" si="16"/>
        <v>44.821900488779121</v>
      </c>
      <c r="R54" s="6">
        <f t="shared" ca="1" si="5"/>
        <v>-2.1319265044090485E-3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>
      <c r="A55" s="40">
        <v>10230</v>
      </c>
      <c r="B55" s="40">
        <v>-4.7520000000076834E-2</v>
      </c>
      <c r="C55" s="40">
        <v>1</v>
      </c>
      <c r="D55" s="41">
        <f t="shared" si="6"/>
        <v>1.0229999999999999</v>
      </c>
      <c r="E55" s="41">
        <f t="shared" si="6"/>
        <v>-4.7520000000076834E-2</v>
      </c>
      <c r="F55" s="34">
        <f t="shared" si="7"/>
        <v>1.0229999999999999</v>
      </c>
      <c r="G55" s="34">
        <f t="shared" si="7"/>
        <v>-4.7520000000076834E-2</v>
      </c>
      <c r="H55" s="34">
        <f t="shared" si="8"/>
        <v>1.0465289999999998</v>
      </c>
      <c r="I55" s="34">
        <f t="shared" si="9"/>
        <v>1.0705991669999997</v>
      </c>
      <c r="J55" s="34">
        <f t="shared" si="10"/>
        <v>1.0952229478409996</v>
      </c>
      <c r="K55" s="34">
        <f t="shared" si="11"/>
        <v>-4.8612960000078594E-2</v>
      </c>
      <c r="L55" s="34">
        <f t="shared" si="12"/>
        <v>-4.9731058080080395E-2</v>
      </c>
      <c r="M55" s="34">
        <f t="shared" ca="1" si="4"/>
        <v>-4.9009309664388351E-2</v>
      </c>
      <c r="N55" s="34">
        <f t="shared" ca="1" si="13"/>
        <v>2.2180432762116825E-6</v>
      </c>
      <c r="O55" s="42">
        <f t="shared" ca="1" si="14"/>
        <v>40.601786701041945</v>
      </c>
      <c r="P55" s="34">
        <f t="shared" ca="1" si="15"/>
        <v>187.38868407715714</v>
      </c>
      <c r="Q55" s="34">
        <f t="shared" ca="1" si="16"/>
        <v>42.987193678242512</v>
      </c>
      <c r="R55" s="6">
        <f t="shared" ca="1" si="5"/>
        <v>1.4893096643115167E-3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>
      <c r="A56" s="40">
        <v>10246</v>
      </c>
      <c r="B56" s="40">
        <v>-4.8944000009214506E-2</v>
      </c>
      <c r="C56" s="40">
        <v>1</v>
      </c>
      <c r="D56" s="41">
        <f t="shared" si="6"/>
        <v>1.0246</v>
      </c>
      <c r="E56" s="41">
        <f t="shared" si="6"/>
        <v>-4.8944000009214506E-2</v>
      </c>
      <c r="F56" s="34">
        <f t="shared" si="7"/>
        <v>1.0246</v>
      </c>
      <c r="G56" s="34">
        <f t="shared" si="7"/>
        <v>-4.8944000009214506E-2</v>
      </c>
      <c r="H56" s="34">
        <f t="shared" si="8"/>
        <v>1.04980516</v>
      </c>
      <c r="I56" s="34">
        <f t="shared" si="9"/>
        <v>1.0756303669359999</v>
      </c>
      <c r="J56" s="34">
        <f t="shared" si="10"/>
        <v>1.1020908739626254</v>
      </c>
      <c r="K56" s="34">
        <f t="shared" si="11"/>
        <v>-5.0148022409441183E-2</v>
      </c>
      <c r="L56" s="34">
        <f t="shared" si="12"/>
        <v>-5.1381663760713431E-2</v>
      </c>
      <c r="M56" s="34">
        <f t="shared" ca="1" si="4"/>
        <v>-4.9151319430869839E-2</v>
      </c>
      <c r="N56" s="34">
        <f t="shared" ca="1" si="13"/>
        <v>4.2981342595501811E-8</v>
      </c>
      <c r="O56" s="42">
        <f t="shared" ca="1" si="14"/>
        <v>40.583398837952863</v>
      </c>
      <c r="P56" s="34">
        <f t="shared" ca="1" si="15"/>
        <v>186.89402875291569</v>
      </c>
      <c r="Q56" s="34">
        <f t="shared" ca="1" si="16"/>
        <v>42.768515502800895</v>
      </c>
      <c r="R56" s="6">
        <f t="shared" ca="1" si="5"/>
        <v>2.0731942165533312E-4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>
      <c r="A57" s="40">
        <v>10358</v>
      </c>
      <c r="B57" s="40">
        <v>-4.9512000005051959E-2</v>
      </c>
      <c r="C57" s="40">
        <v>1</v>
      </c>
      <c r="D57" s="41">
        <f t="shared" si="6"/>
        <v>1.0358000000000001</v>
      </c>
      <c r="E57" s="41">
        <f t="shared" si="6"/>
        <v>-4.9512000005051959E-2</v>
      </c>
      <c r="F57" s="34">
        <f t="shared" si="7"/>
        <v>1.0358000000000001</v>
      </c>
      <c r="G57" s="34">
        <f t="shared" si="7"/>
        <v>-4.9512000005051959E-2</v>
      </c>
      <c r="H57" s="34">
        <f t="shared" si="8"/>
        <v>1.0728816400000001</v>
      </c>
      <c r="I57" s="34">
        <f t="shared" si="9"/>
        <v>1.1112908027120001</v>
      </c>
      <c r="J57" s="34">
        <f t="shared" si="10"/>
        <v>1.1510750134490897</v>
      </c>
      <c r="K57" s="34">
        <f t="shared" si="11"/>
        <v>-5.1284529605232825E-2</v>
      </c>
      <c r="L57" s="34">
        <f t="shared" si="12"/>
        <v>-5.3120515765100164E-2</v>
      </c>
      <c r="M57" s="34">
        <f t="shared" ca="1" si="4"/>
        <v>-5.0143284712281855E-2</v>
      </c>
      <c r="N57" s="34">
        <f t="shared" ca="1" si="13"/>
        <v>3.9852038158233489E-7</v>
      </c>
      <c r="O57" s="42">
        <f t="shared" ca="1" si="14"/>
        <v>40.209711578773202</v>
      </c>
      <c r="P57" s="34">
        <f t="shared" ca="1" si="15"/>
        <v>182.34011754865503</v>
      </c>
      <c r="Q57" s="34">
        <f t="shared" ca="1" si="16"/>
        <v>40.987054794320073</v>
      </c>
      <c r="R57" s="6">
        <f t="shared" ca="1" si="5"/>
        <v>6.3128470722989549E-4</v>
      </c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>
      <c r="A58" s="40">
        <v>10365</v>
      </c>
      <c r="B58" s="40">
        <v>-5.0360000001091976E-2</v>
      </c>
      <c r="C58" s="40">
        <v>1</v>
      </c>
      <c r="D58" s="41">
        <f t="shared" si="6"/>
        <v>1.0365</v>
      </c>
      <c r="E58" s="41">
        <f t="shared" si="6"/>
        <v>-5.0360000001091976E-2</v>
      </c>
      <c r="F58" s="34">
        <f t="shared" si="7"/>
        <v>1.0365</v>
      </c>
      <c r="G58" s="34">
        <f t="shared" si="7"/>
        <v>-5.0360000001091976E-2</v>
      </c>
      <c r="H58" s="34">
        <f t="shared" si="8"/>
        <v>1.0743322499999999</v>
      </c>
      <c r="I58" s="34">
        <f t="shared" si="9"/>
        <v>1.1135453771249999</v>
      </c>
      <c r="J58" s="34">
        <f t="shared" si="10"/>
        <v>1.1541897833900623</v>
      </c>
      <c r="K58" s="34">
        <f t="shared" si="11"/>
        <v>-5.2198140001131835E-2</v>
      </c>
      <c r="L58" s="34">
        <f t="shared" si="12"/>
        <v>-5.4103372111173144E-2</v>
      </c>
      <c r="M58" s="34">
        <f t="shared" ca="1" si="4"/>
        <v>-5.0205160341690883E-2</v>
      </c>
      <c r="N58" s="34">
        <f t="shared" ca="1" si="13"/>
        <v>2.3975320123446526E-8</v>
      </c>
      <c r="O58" s="42">
        <f t="shared" ca="1" si="14"/>
        <v>40.172199523990749</v>
      </c>
      <c r="P58" s="34">
        <f t="shared" ca="1" si="15"/>
        <v>181.99304094513673</v>
      </c>
      <c r="Q58" s="34">
        <f t="shared" ca="1" si="16"/>
        <v>40.861543957669973</v>
      </c>
      <c r="R58" s="6">
        <f t="shared" ca="1" si="5"/>
        <v>-1.5483965940109312E-4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>
      <c r="A59" s="40">
        <v>10374</v>
      </c>
      <c r="B59" s="40">
        <v>-4.473600000346778E-2</v>
      </c>
      <c r="C59" s="40">
        <v>1</v>
      </c>
      <c r="D59" s="41">
        <f t="shared" si="6"/>
        <v>1.0374000000000001</v>
      </c>
      <c r="E59" s="41">
        <f t="shared" si="6"/>
        <v>-4.473600000346778E-2</v>
      </c>
      <c r="F59" s="34">
        <f t="shared" si="7"/>
        <v>1.0374000000000001</v>
      </c>
      <c r="G59" s="34">
        <f t="shared" si="7"/>
        <v>-4.473600000346778E-2</v>
      </c>
      <c r="H59" s="34">
        <f t="shared" si="8"/>
        <v>1.0761987600000003</v>
      </c>
      <c r="I59" s="34">
        <f t="shared" si="9"/>
        <v>1.1164485936240003</v>
      </c>
      <c r="J59" s="34">
        <f t="shared" si="10"/>
        <v>1.158203771025538</v>
      </c>
      <c r="K59" s="34">
        <f t="shared" si="11"/>
        <v>-4.6409126403597477E-2</v>
      </c>
      <c r="L59" s="34">
        <f t="shared" si="12"/>
        <v>-4.8144827731092028E-2</v>
      </c>
      <c r="M59" s="34">
        <f t="shared" ca="1" si="4"/>
        <v>-5.0284693597632379E-2</v>
      </c>
      <c r="N59" s="34">
        <f t="shared" ca="1" si="13"/>
        <v>3.0788000601923267E-5</v>
      </c>
      <c r="O59" s="42">
        <f t="shared" ca="1" si="14"/>
        <v>40.121540031340913</v>
      </c>
      <c r="P59" s="34">
        <f t="shared" ca="1" si="15"/>
        <v>181.53618090507311</v>
      </c>
      <c r="Q59" s="34">
        <f t="shared" ca="1" si="16"/>
        <v>40.697794255126794</v>
      </c>
      <c r="R59" s="6">
        <f t="shared" ca="1" si="5"/>
        <v>5.5486935941645998E-3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>
      <c r="A60" s="40">
        <v>10489.5</v>
      </c>
      <c r="B60" s="40">
        <v>-5.1178000001527835E-2</v>
      </c>
      <c r="C60" s="40">
        <v>1</v>
      </c>
      <c r="D60" s="41">
        <f t="shared" si="6"/>
        <v>1.04895</v>
      </c>
      <c r="E60" s="41">
        <f t="shared" si="6"/>
        <v>-5.1178000001527835E-2</v>
      </c>
      <c r="F60" s="34">
        <f t="shared" si="7"/>
        <v>1.04895</v>
      </c>
      <c r="G60" s="34">
        <f t="shared" si="7"/>
        <v>-5.1178000001527835E-2</v>
      </c>
      <c r="H60" s="34">
        <f t="shared" si="8"/>
        <v>1.1002961025000002</v>
      </c>
      <c r="I60" s="34">
        <f t="shared" si="9"/>
        <v>1.1541555967173753</v>
      </c>
      <c r="J60" s="34">
        <f t="shared" si="10"/>
        <v>1.2106515131766908</v>
      </c>
      <c r="K60" s="34">
        <f t="shared" si="11"/>
        <v>-5.3683163101602628E-2</v>
      </c>
      <c r="L60" s="34">
        <f t="shared" si="12"/>
        <v>-5.6310953935426081E-2</v>
      </c>
      <c r="M60" s="34">
        <f t="shared" ca="1" si="4"/>
        <v>-5.1303260880153356E-2</v>
      </c>
      <c r="N60" s="34">
        <f t="shared" ca="1" si="13"/>
        <v>1.5690287714037653E-8</v>
      </c>
      <c r="O60" s="42">
        <f t="shared" ca="1" si="14"/>
        <v>39.231413500862871</v>
      </c>
      <c r="P60" s="34">
        <f t="shared" ca="1" si="15"/>
        <v>174.63482214167328</v>
      </c>
      <c r="Q60" s="34">
        <f t="shared" ca="1" si="16"/>
        <v>38.367046161963245</v>
      </c>
      <c r="R60" s="6">
        <f t="shared" ca="1" si="5"/>
        <v>1.252608786255216E-4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>
      <c r="A61" s="40">
        <v>10490</v>
      </c>
      <c r="B61" s="40">
        <v>-5.2160000006551854E-2</v>
      </c>
      <c r="C61" s="40">
        <v>1</v>
      </c>
      <c r="D61" s="41">
        <f t="shared" si="6"/>
        <v>1.0489999999999999</v>
      </c>
      <c r="E61" s="41">
        <f t="shared" si="6"/>
        <v>-5.2160000006551854E-2</v>
      </c>
      <c r="F61" s="34">
        <f t="shared" si="7"/>
        <v>1.0489999999999999</v>
      </c>
      <c r="G61" s="34">
        <f t="shared" si="7"/>
        <v>-5.2160000006551854E-2</v>
      </c>
      <c r="H61" s="34">
        <f t="shared" si="8"/>
        <v>1.100401</v>
      </c>
      <c r="I61" s="34">
        <f t="shared" si="9"/>
        <v>1.154320649</v>
      </c>
      <c r="J61" s="34">
        <f t="shared" si="10"/>
        <v>1.210882360801</v>
      </c>
      <c r="K61" s="34">
        <f t="shared" si="11"/>
        <v>-5.4715840006872893E-2</v>
      </c>
      <c r="L61" s="34">
        <f t="shared" si="12"/>
        <v>-5.7396916167209662E-2</v>
      </c>
      <c r="M61" s="34">
        <f t="shared" ca="1" si="4"/>
        <v>-5.1307661753758074E-2</v>
      </c>
      <c r="N61" s="34">
        <f t="shared" ca="1" si="13"/>
        <v>7.2648049717555375E-7</v>
      </c>
      <c r="O61" s="42">
        <f t="shared" ca="1" si="14"/>
        <v>39.226603953826832</v>
      </c>
      <c r="P61" s="34">
        <f t="shared" ca="1" si="15"/>
        <v>174.60085050713499</v>
      </c>
      <c r="Q61" s="34">
        <f t="shared" ca="1" si="16"/>
        <v>38.356065079431687</v>
      </c>
      <c r="R61" s="6">
        <f t="shared" ca="1" si="5"/>
        <v>-8.5233825279378006E-4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>
      <c r="A62" s="40">
        <v>10596</v>
      </c>
      <c r="B62" s="40">
        <v>-5.3343999999924563E-2</v>
      </c>
      <c r="C62" s="40">
        <v>1</v>
      </c>
      <c r="D62" s="41">
        <f t="shared" si="6"/>
        <v>1.0596000000000001</v>
      </c>
      <c r="E62" s="41">
        <f t="shared" si="6"/>
        <v>-5.3343999999924563E-2</v>
      </c>
      <c r="F62" s="34">
        <f t="shared" si="7"/>
        <v>1.0596000000000001</v>
      </c>
      <c r="G62" s="34">
        <f t="shared" si="7"/>
        <v>-5.3343999999924563E-2</v>
      </c>
      <c r="H62" s="34">
        <f t="shared" si="8"/>
        <v>1.1227521600000001</v>
      </c>
      <c r="I62" s="34">
        <f t="shared" si="9"/>
        <v>1.1896681887360003</v>
      </c>
      <c r="J62" s="34">
        <f t="shared" si="10"/>
        <v>1.260572412784666</v>
      </c>
      <c r="K62" s="34">
        <f t="shared" si="11"/>
        <v>-5.6523302399920074E-2</v>
      </c>
      <c r="L62" s="34">
        <f t="shared" si="12"/>
        <v>-5.9892091222955315E-2</v>
      </c>
      <c r="M62" s="34">
        <f t="shared" ca="1" si="4"/>
        <v>-5.2238990867359669E-2</v>
      </c>
      <c r="N62" s="34">
        <f t="shared" ca="1" si="13"/>
        <v>1.2210451830518187E-6</v>
      </c>
      <c r="O62" s="42">
        <f t="shared" ca="1" si="14"/>
        <v>38.026007478977853</v>
      </c>
      <c r="P62" s="34">
        <f t="shared" ca="1" si="15"/>
        <v>166.63838033211994</v>
      </c>
      <c r="Q62" s="34">
        <f t="shared" ca="1" si="16"/>
        <v>35.867424444597681</v>
      </c>
      <c r="R62" s="6">
        <f t="shared" ca="1" si="5"/>
        <v>-1.1050091325648936E-3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>
      <c r="A63" s="40">
        <v>10604</v>
      </c>
      <c r="B63" s="40">
        <v>-5.3456000001460779E-2</v>
      </c>
      <c r="C63" s="40">
        <v>1</v>
      </c>
      <c r="D63" s="41">
        <f t="shared" si="6"/>
        <v>1.0604</v>
      </c>
      <c r="E63" s="41">
        <f t="shared" si="6"/>
        <v>-5.3456000001460779E-2</v>
      </c>
      <c r="F63" s="34">
        <f t="shared" si="7"/>
        <v>1.0604</v>
      </c>
      <c r="G63" s="34">
        <f t="shared" si="7"/>
        <v>-5.3456000001460779E-2</v>
      </c>
      <c r="H63" s="34">
        <f t="shared" si="8"/>
        <v>1.12444816</v>
      </c>
      <c r="I63" s="34">
        <f t="shared" si="9"/>
        <v>1.1923648288640001</v>
      </c>
      <c r="J63" s="34">
        <f t="shared" si="10"/>
        <v>1.2643836645273856</v>
      </c>
      <c r="K63" s="34">
        <f t="shared" si="11"/>
        <v>-5.6684742401549013E-2</v>
      </c>
      <c r="L63" s="34">
        <f t="shared" si="12"/>
        <v>-6.0108500842602573E-2</v>
      </c>
      <c r="M63" s="34">
        <f t="shared" ca="1" si="4"/>
        <v>-5.2309146067126111E-2</v>
      </c>
      <c r="N63" s="34">
        <f t="shared" ca="1" si="13"/>
        <v>1.3152739466989079E-6</v>
      </c>
      <c r="O63" s="42">
        <f t="shared" ca="1" si="14"/>
        <v>37.921033843731571</v>
      </c>
      <c r="P63" s="34">
        <f t="shared" ca="1" si="15"/>
        <v>165.97772731437499</v>
      </c>
      <c r="Q63" s="34">
        <f t="shared" ca="1" si="16"/>
        <v>35.667208724992754</v>
      </c>
      <c r="R63" s="6">
        <f t="shared" ca="1" si="5"/>
        <v>-1.1468539343346684E-3</v>
      </c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>
      <c r="A64" s="40">
        <v>10779</v>
      </c>
      <c r="B64" s="40">
        <v>-5.3555999998934567E-2</v>
      </c>
      <c r="C64" s="40">
        <v>1</v>
      </c>
      <c r="D64" s="41">
        <f t="shared" si="6"/>
        <v>1.0779000000000001</v>
      </c>
      <c r="E64" s="41">
        <f t="shared" si="6"/>
        <v>-5.3555999998934567E-2</v>
      </c>
      <c r="F64" s="34">
        <f t="shared" si="7"/>
        <v>1.0779000000000001</v>
      </c>
      <c r="G64" s="34">
        <f t="shared" si="7"/>
        <v>-5.3555999998934567E-2</v>
      </c>
      <c r="H64" s="34">
        <f t="shared" si="8"/>
        <v>1.1618684100000001</v>
      </c>
      <c r="I64" s="34">
        <f t="shared" si="9"/>
        <v>1.2523779591390001</v>
      </c>
      <c r="J64" s="34">
        <f t="shared" si="10"/>
        <v>1.3499382021559283</v>
      </c>
      <c r="K64" s="34">
        <f t="shared" si="11"/>
        <v>-5.7728012398851572E-2</v>
      </c>
      <c r="L64" s="34">
        <f t="shared" si="12"/>
        <v>-6.2225024564722113E-2</v>
      </c>
      <c r="M64" s="34">
        <f t="shared" ca="1" si="4"/>
        <v>-5.3839093010694193E-2</v>
      </c>
      <c r="N64" s="34">
        <f t="shared" ca="1" si="13"/>
        <v>8.014165330713583E-8</v>
      </c>
      <c r="O64" s="42">
        <f t="shared" ca="1" si="14"/>
        <v>35.1480749199944</v>
      </c>
      <c r="P64" s="34">
        <f t="shared" ca="1" si="15"/>
        <v>149.60398489552676</v>
      </c>
      <c r="Q64" s="34">
        <f t="shared" ca="1" si="16"/>
        <v>30.909723025253751</v>
      </c>
      <c r="R64" s="6">
        <f t="shared" ca="1" si="5"/>
        <v>2.8309301175962615E-4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>
      <c r="A65" s="40">
        <v>11396.5</v>
      </c>
      <c r="B65" s="40">
        <v>-5.6326000005356036E-2</v>
      </c>
      <c r="C65" s="40">
        <v>1</v>
      </c>
      <c r="D65" s="41">
        <f t="shared" si="6"/>
        <v>1.1396500000000001</v>
      </c>
      <c r="E65" s="41">
        <f t="shared" si="6"/>
        <v>-5.6326000005356036E-2</v>
      </c>
      <c r="F65" s="34">
        <f t="shared" si="7"/>
        <v>1.1396500000000001</v>
      </c>
      <c r="G65" s="34">
        <f t="shared" si="7"/>
        <v>-5.6326000005356036E-2</v>
      </c>
      <c r="H65" s="34">
        <f t="shared" si="8"/>
        <v>1.2988021225000002</v>
      </c>
      <c r="I65" s="34">
        <f t="shared" si="9"/>
        <v>1.4801798389071252</v>
      </c>
      <c r="J65" s="34">
        <f t="shared" si="10"/>
        <v>1.6868869534105053</v>
      </c>
      <c r="K65" s="34">
        <f t="shared" si="11"/>
        <v>-6.4191925906104008E-2</v>
      </c>
      <c r="L65" s="34">
        <f t="shared" si="12"/>
        <v>-7.3156328358891437E-2</v>
      </c>
      <c r="M65" s="34">
        <f t="shared" ca="1" si="4"/>
        <v>-5.9165829934568273E-2</v>
      </c>
      <c r="N65" s="34">
        <f t="shared" ca="1" si="13"/>
        <v>8.0646340268495794E-6</v>
      </c>
      <c r="O65" s="42">
        <f t="shared" ca="1" si="14"/>
        <v>19.894795262502278</v>
      </c>
      <c r="P65" s="34">
        <f t="shared" ca="1" si="15"/>
        <v>72.767033654883818</v>
      </c>
      <c r="Q65" s="34">
        <f t="shared" ca="1" si="16"/>
        <v>11.526454476435577</v>
      </c>
      <c r="R65" s="6">
        <f t="shared" ca="1" si="5"/>
        <v>2.839829929212237E-3</v>
      </c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>
      <c r="A66" s="40">
        <v>11430</v>
      </c>
      <c r="B66" s="40">
        <v>-6.0120000001916196E-2</v>
      </c>
      <c r="C66" s="40">
        <v>1</v>
      </c>
      <c r="D66" s="41">
        <f t="shared" si="6"/>
        <v>1.143</v>
      </c>
      <c r="E66" s="41">
        <f t="shared" si="6"/>
        <v>-6.0120000001916196E-2</v>
      </c>
      <c r="F66" s="34">
        <f t="shared" si="7"/>
        <v>1.143</v>
      </c>
      <c r="G66" s="34">
        <f t="shared" si="7"/>
        <v>-6.0120000001916196E-2</v>
      </c>
      <c r="H66" s="34">
        <f t="shared" si="8"/>
        <v>1.306449</v>
      </c>
      <c r="I66" s="34">
        <f t="shared" si="9"/>
        <v>1.493271207</v>
      </c>
      <c r="J66" s="34">
        <f t="shared" si="10"/>
        <v>1.7068089896010001</v>
      </c>
      <c r="K66" s="34">
        <f t="shared" si="11"/>
        <v>-6.871716000219022E-2</v>
      </c>
      <c r="L66" s="34">
        <f t="shared" si="12"/>
        <v>-7.8543713882503419E-2</v>
      </c>
      <c r="M66" s="34">
        <f t="shared" ca="1" si="4"/>
        <v>-5.9451611508188701E-2</v>
      </c>
      <c r="N66" s="34">
        <f t="shared" ca="1" si="13"/>
        <v>4.4674317854731005E-7</v>
      </c>
      <c r="O66" s="42">
        <f t="shared" ca="1" si="14"/>
        <v>18.934261894715526</v>
      </c>
      <c r="P66" s="34">
        <f t="shared" ca="1" si="15"/>
        <v>68.346143522116805</v>
      </c>
      <c r="Q66" s="34">
        <f t="shared" ca="1" si="16"/>
        <v>10.536786571314853</v>
      </c>
      <c r="R66" s="6">
        <f t="shared" ca="1" si="5"/>
        <v>-6.6838849372749531E-4</v>
      </c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>
      <c r="A67" s="40">
        <v>11536</v>
      </c>
      <c r="B67" s="40">
        <v>-6.0504000008222647E-2</v>
      </c>
      <c r="C67" s="40">
        <v>1</v>
      </c>
      <c r="D67" s="41">
        <f t="shared" si="6"/>
        <v>1.1536</v>
      </c>
      <c r="E67" s="41">
        <f t="shared" si="6"/>
        <v>-6.0504000008222647E-2</v>
      </c>
      <c r="F67" s="34">
        <f t="shared" si="7"/>
        <v>1.1536</v>
      </c>
      <c r="G67" s="34">
        <f t="shared" si="7"/>
        <v>-6.0504000008222647E-2</v>
      </c>
      <c r="H67" s="34">
        <f t="shared" si="8"/>
        <v>1.3307929599999999</v>
      </c>
      <c r="I67" s="34">
        <f t="shared" si="9"/>
        <v>1.5352027586559998</v>
      </c>
      <c r="J67" s="34">
        <f t="shared" si="10"/>
        <v>1.7710099023855612</v>
      </c>
      <c r="K67" s="34">
        <f t="shared" si="11"/>
        <v>-6.9797414409485642E-2</v>
      </c>
      <c r="L67" s="34">
        <f t="shared" si="12"/>
        <v>-8.0518297262782632E-2</v>
      </c>
      <c r="M67" s="34">
        <f t="shared" ca="1" si="4"/>
        <v>-6.0353706346452526E-2</v>
      </c>
      <c r="N67" s="34">
        <f t="shared" ca="1" si="13"/>
        <v>2.2588184768271409E-8</v>
      </c>
      <c r="O67" s="42">
        <f t="shared" ca="1" si="14"/>
        <v>15.892442864714043</v>
      </c>
      <c r="P67" s="34">
        <f t="shared" ca="1" si="15"/>
        <v>54.642945978170665</v>
      </c>
      <c r="Q67" s="34">
        <f t="shared" ca="1" si="16"/>
        <v>7.5795110012002676</v>
      </c>
      <c r="R67" s="6">
        <f t="shared" ca="1" si="5"/>
        <v>-1.502936617701206E-4</v>
      </c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>
      <c r="A68" s="40">
        <v>11724.5</v>
      </c>
      <c r="B68" s="40">
        <v>-6.3428000008570962E-2</v>
      </c>
      <c r="C68" s="40">
        <v>1</v>
      </c>
      <c r="D68" s="41">
        <f t="shared" si="6"/>
        <v>1.17245</v>
      </c>
      <c r="E68" s="41">
        <f t="shared" si="6"/>
        <v>-6.3428000008570962E-2</v>
      </c>
      <c r="F68" s="34">
        <f t="shared" si="7"/>
        <v>1.17245</v>
      </c>
      <c r="G68" s="34">
        <f t="shared" si="7"/>
        <v>-6.3428000008570962E-2</v>
      </c>
      <c r="H68" s="34">
        <f t="shared" si="8"/>
        <v>1.3746390024999999</v>
      </c>
      <c r="I68" s="34">
        <f t="shared" si="9"/>
        <v>1.6116954984811249</v>
      </c>
      <c r="J68" s="34">
        <f t="shared" si="10"/>
        <v>1.8896323871941949</v>
      </c>
      <c r="K68" s="34">
        <f t="shared" si="11"/>
        <v>-7.4366158610049027E-2</v>
      </c>
      <c r="L68" s="34">
        <f t="shared" si="12"/>
        <v>-8.7190602662351985E-2</v>
      </c>
      <c r="M68" s="34">
        <f t="shared" ca="1" si="4"/>
        <v>-6.1949759533669227E-2</v>
      </c>
      <c r="N68" s="34">
        <f t="shared" ca="1" si="13"/>
        <v>2.185194901637706E-6</v>
      </c>
      <c r="O68" s="42">
        <f t="shared" ca="1" si="14"/>
        <v>10.647523796569759</v>
      </c>
      <c r="P68" s="34">
        <f t="shared" ca="1" si="15"/>
        <v>32.229001421338523</v>
      </c>
      <c r="Q68" s="34">
        <f t="shared" ca="1" si="16"/>
        <v>3.2258430549707451</v>
      </c>
      <c r="R68" s="6">
        <f t="shared" ca="1" si="5"/>
        <v>-1.4782404749017347E-3</v>
      </c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>
      <c r="A69" s="40">
        <v>12285.5</v>
      </c>
      <c r="B69" s="40">
        <v>-6.7422000007354654E-2</v>
      </c>
      <c r="C69" s="40">
        <v>1</v>
      </c>
      <c r="D69" s="41">
        <f t="shared" si="6"/>
        <v>1.22855</v>
      </c>
      <c r="E69" s="41">
        <f t="shared" si="6"/>
        <v>-6.7422000007354654E-2</v>
      </c>
      <c r="F69" s="34">
        <f t="shared" si="7"/>
        <v>1.22855</v>
      </c>
      <c r="G69" s="34">
        <f t="shared" si="7"/>
        <v>-6.7422000007354654E-2</v>
      </c>
      <c r="H69" s="34">
        <f t="shared" si="8"/>
        <v>1.5093351025000001</v>
      </c>
      <c r="I69" s="34">
        <f t="shared" si="9"/>
        <v>1.8542936401763752</v>
      </c>
      <c r="J69" s="34">
        <f t="shared" si="10"/>
        <v>2.278092451638686</v>
      </c>
      <c r="K69" s="34">
        <f t="shared" si="11"/>
        <v>-8.2831298109035556E-2</v>
      </c>
      <c r="L69" s="34">
        <f t="shared" si="12"/>
        <v>-0.10176239129185563</v>
      </c>
      <c r="M69" s="34">
        <f t="shared" ca="1" si="4"/>
        <v>-6.6638134366583612E-2</v>
      </c>
      <c r="N69" s="34">
        <f t="shared" ca="1" si="13"/>
        <v>6.144453427813963E-7</v>
      </c>
      <c r="O69" s="42">
        <f t="shared" ca="1" si="14"/>
        <v>0.29587693650384667</v>
      </c>
      <c r="P69" s="34">
        <f t="shared" ca="1" si="15"/>
        <v>0.3973100461927348</v>
      </c>
      <c r="Q69" s="34">
        <f t="shared" ca="1" si="16"/>
        <v>2.7597204241084912</v>
      </c>
      <c r="R69" s="6">
        <f t="shared" ca="1" si="5"/>
        <v>-7.8386564077104204E-4</v>
      </c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>
      <c r="A70" s="40">
        <v>12298.5</v>
      </c>
      <c r="B70" s="40">
        <v>-6.7954000005556736E-2</v>
      </c>
      <c r="C70" s="40">
        <v>1</v>
      </c>
      <c r="D70" s="41">
        <f t="shared" si="6"/>
        <v>1.2298500000000001</v>
      </c>
      <c r="E70" s="41">
        <f t="shared" si="6"/>
        <v>-6.7954000005556736E-2</v>
      </c>
      <c r="F70" s="34">
        <f t="shared" si="7"/>
        <v>1.2298500000000001</v>
      </c>
      <c r="G70" s="34">
        <f t="shared" si="7"/>
        <v>-6.7954000005556736E-2</v>
      </c>
      <c r="H70" s="34">
        <f t="shared" si="8"/>
        <v>1.5125310225000004</v>
      </c>
      <c r="I70" s="34">
        <f t="shared" si="9"/>
        <v>1.8601862780216256</v>
      </c>
      <c r="J70" s="34">
        <f t="shared" si="10"/>
        <v>2.2877500940248963</v>
      </c>
      <c r="K70" s="34">
        <f t="shared" si="11"/>
        <v>-8.3573226906833956E-2</v>
      </c>
      <c r="L70" s="34">
        <f t="shared" si="12"/>
        <v>-0.10278253311136976</v>
      </c>
      <c r="M70" s="34">
        <f t="shared" ca="1" si="4"/>
        <v>-6.6745682962025779E-2</v>
      </c>
      <c r="N70" s="34">
        <f t="shared" ca="1" si="13"/>
        <v>1.4600300776873928E-6</v>
      </c>
      <c r="O70" s="42">
        <f t="shared" ca="1" si="14"/>
        <v>0.22173958952301692</v>
      </c>
      <c r="P70" s="34">
        <f t="shared" ca="1" si="15"/>
        <v>0.63654794440737827</v>
      </c>
      <c r="Q70" s="34">
        <f t="shared" ca="1" si="16"/>
        <v>3.0700836122478892</v>
      </c>
      <c r="R70" s="6">
        <f t="shared" ca="1" si="5"/>
        <v>-1.208317043530957E-3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>
      <c r="A71" s="40">
        <v>12333</v>
      </c>
      <c r="B71" s="40">
        <v>-6.7611999998916872E-2</v>
      </c>
      <c r="C71" s="40">
        <v>1</v>
      </c>
      <c r="D71" s="41">
        <f t="shared" si="6"/>
        <v>1.2333000000000001</v>
      </c>
      <c r="E71" s="41">
        <f t="shared" si="6"/>
        <v>-6.7611999998916872E-2</v>
      </c>
      <c r="F71" s="34">
        <f t="shared" si="7"/>
        <v>1.2333000000000001</v>
      </c>
      <c r="G71" s="34">
        <f t="shared" si="7"/>
        <v>-6.7611999998916872E-2</v>
      </c>
      <c r="H71" s="34">
        <f t="shared" si="8"/>
        <v>1.5210288900000002</v>
      </c>
      <c r="I71" s="34">
        <f t="shared" si="9"/>
        <v>1.8758849300370004</v>
      </c>
      <c r="J71" s="34">
        <f t="shared" si="10"/>
        <v>2.3135288842146329</v>
      </c>
      <c r="K71" s="34">
        <f t="shared" si="11"/>
        <v>-8.3385879598664184E-2</v>
      </c>
      <c r="L71" s="34">
        <f t="shared" si="12"/>
        <v>-0.10283980530903254</v>
      </c>
      <c r="M71" s="34">
        <f t="shared" ca="1" si="4"/>
        <v>-6.7030859984594307E-2</v>
      </c>
      <c r="N71" s="34">
        <f t="shared" ca="1" si="13"/>
        <v>3.3772371624683082E-7</v>
      </c>
      <c r="O71" s="42">
        <f t="shared" ca="1" si="14"/>
        <v>7.5522831932516798E-2</v>
      </c>
      <c r="P71" s="34">
        <f t="shared" ca="1" si="15"/>
        <v>1.5552235391654998</v>
      </c>
      <c r="Q71" s="34">
        <f t="shared" ca="1" si="16"/>
        <v>3.9833756100495328</v>
      </c>
      <c r="R71" s="6">
        <f t="shared" ca="1" si="5"/>
        <v>-5.8114001432256479E-4</v>
      </c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>
      <c r="A72" s="40">
        <v>12349</v>
      </c>
      <c r="B72" s="40">
        <v>-6.8036000004212838E-2</v>
      </c>
      <c r="C72" s="40">
        <v>1</v>
      </c>
      <c r="D72" s="41">
        <f t="shared" si="6"/>
        <v>1.2349000000000001</v>
      </c>
      <c r="E72" s="41">
        <f t="shared" si="6"/>
        <v>-6.8036000004212838E-2</v>
      </c>
      <c r="F72" s="34">
        <f t="shared" si="7"/>
        <v>1.2349000000000001</v>
      </c>
      <c r="G72" s="34">
        <f t="shared" si="7"/>
        <v>-6.8036000004212838E-2</v>
      </c>
      <c r="H72" s="34">
        <f t="shared" si="8"/>
        <v>1.5249780100000003</v>
      </c>
      <c r="I72" s="34">
        <f t="shared" si="9"/>
        <v>1.8831953445490006</v>
      </c>
      <c r="J72" s="34">
        <f t="shared" si="10"/>
        <v>2.3255579309835612</v>
      </c>
      <c r="K72" s="34">
        <f t="shared" si="11"/>
        <v>-8.4017656405202437E-2</v>
      </c>
      <c r="L72" s="34">
        <f t="shared" si="12"/>
        <v>-0.1037534038947845</v>
      </c>
      <c r="M72" s="34">
        <f t="shared" ca="1" si="4"/>
        <v>-6.7162997461869003E-2</v>
      </c>
      <c r="N72" s="34">
        <f t="shared" ca="1" si="13"/>
        <v>7.621334389387981E-7</v>
      </c>
      <c r="O72" s="42">
        <f t="shared" ca="1" si="14"/>
        <v>3.3412851385866096E-2</v>
      </c>
      <c r="P72" s="34">
        <f t="shared" ca="1" si="15"/>
        <v>2.1250188434762642</v>
      </c>
      <c r="Q72" s="34">
        <f t="shared" ca="1" si="16"/>
        <v>4.4521772490995364</v>
      </c>
      <c r="R72" s="6">
        <f t="shared" ca="1" si="5"/>
        <v>-8.7300254234383423E-4</v>
      </c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>
      <c r="A73" s="40">
        <v>12411</v>
      </c>
      <c r="B73" s="40">
        <v>-7.1304000004602131E-2</v>
      </c>
      <c r="C73" s="40">
        <v>1</v>
      </c>
      <c r="D73" s="41">
        <f t="shared" si="6"/>
        <v>1.2411000000000001</v>
      </c>
      <c r="E73" s="41">
        <f t="shared" si="6"/>
        <v>-7.1304000004602131E-2</v>
      </c>
      <c r="F73" s="34">
        <f t="shared" si="7"/>
        <v>1.2411000000000001</v>
      </c>
      <c r="G73" s="34">
        <f t="shared" si="7"/>
        <v>-7.1304000004602131E-2</v>
      </c>
      <c r="H73" s="34">
        <f t="shared" si="8"/>
        <v>1.5403292100000003</v>
      </c>
      <c r="I73" s="34">
        <f t="shared" si="9"/>
        <v>1.9117025825310006</v>
      </c>
      <c r="J73" s="34">
        <f t="shared" si="10"/>
        <v>2.3726140751792251</v>
      </c>
      <c r="K73" s="34">
        <f t="shared" si="11"/>
        <v>-8.8495394405711705E-2</v>
      </c>
      <c r="L73" s="34">
        <f t="shared" si="12"/>
        <v>-0.1098316339969288</v>
      </c>
      <c r="M73" s="34">
        <f t="shared" ca="1" si="4"/>
        <v>-6.7674320747551295E-2</v>
      </c>
      <c r="N73" s="34">
        <f t="shared" ca="1" si="13"/>
        <v>1.3174571509065107E-5</v>
      </c>
      <c r="O73" s="42">
        <f t="shared" ca="1" si="14"/>
        <v>3.2509519729498636E-2</v>
      </c>
      <c r="P73" s="34">
        <f t="shared" ca="1" si="15"/>
        <v>5.2344170215010468</v>
      </c>
      <c r="Q73" s="34">
        <f t="shared" ca="1" si="16"/>
        <v>6.5508663223766908</v>
      </c>
      <c r="R73" s="6">
        <f t="shared" ca="1" si="5"/>
        <v>-3.6296792570508357E-3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>
      <c r="A74" s="40">
        <v>12715</v>
      </c>
      <c r="B74" s="40">
        <v>-7.076000000233762E-2</v>
      </c>
      <c r="C74" s="40">
        <v>1</v>
      </c>
      <c r="D74" s="41">
        <f t="shared" si="6"/>
        <v>1.2715000000000001</v>
      </c>
      <c r="E74" s="41">
        <f t="shared" si="6"/>
        <v>-7.076000000233762E-2</v>
      </c>
      <c r="F74" s="34">
        <f t="shared" si="7"/>
        <v>1.2715000000000001</v>
      </c>
      <c r="G74" s="34">
        <f t="shared" si="7"/>
        <v>-7.076000000233762E-2</v>
      </c>
      <c r="H74" s="34">
        <f t="shared" si="8"/>
        <v>1.6167122500000002</v>
      </c>
      <c r="I74" s="34">
        <f t="shared" si="9"/>
        <v>2.0556496258750006</v>
      </c>
      <c r="J74" s="34">
        <f t="shared" si="10"/>
        <v>2.6137584993000633</v>
      </c>
      <c r="K74" s="34">
        <f t="shared" si="11"/>
        <v>-8.9971340002972286E-2</v>
      </c>
      <c r="L74" s="34">
        <f t="shared" si="12"/>
        <v>-0.11439855881377926</v>
      </c>
      <c r="M74" s="34">
        <f t="shared" ca="1" si="4"/>
        <v>-7.0165131904751016E-2</v>
      </c>
      <c r="N74" s="34">
        <f t="shared" ca="1" si="13"/>
        <v>3.5386805352630525E-7</v>
      </c>
      <c r="O74" s="42">
        <f t="shared" ca="1" si="14"/>
        <v>4.4538056093993923</v>
      </c>
      <c r="P74" s="34">
        <f t="shared" ca="1" si="15"/>
        <v>44.577673472743328</v>
      </c>
      <c r="Q74" s="34">
        <f t="shared" ca="1" si="16"/>
        <v>24.249518325852918</v>
      </c>
      <c r="R74" s="6">
        <f t="shared" ca="1" si="5"/>
        <v>-5.9486809758660386E-4</v>
      </c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>
      <c r="A75" s="40">
        <v>12847.5</v>
      </c>
      <c r="B75" s="40">
        <v>-7.1790000001783483E-2</v>
      </c>
      <c r="C75" s="40">
        <v>1</v>
      </c>
      <c r="D75" s="41">
        <f t="shared" si="6"/>
        <v>1.2847500000000001</v>
      </c>
      <c r="E75" s="41">
        <f t="shared" si="6"/>
        <v>-7.1790000001783483E-2</v>
      </c>
      <c r="F75" s="34">
        <f t="shared" si="7"/>
        <v>1.2847500000000001</v>
      </c>
      <c r="G75" s="34">
        <f t="shared" si="7"/>
        <v>-7.1790000001783483E-2</v>
      </c>
      <c r="H75" s="34">
        <f t="shared" si="8"/>
        <v>1.6505825625000001</v>
      </c>
      <c r="I75" s="34">
        <f t="shared" si="9"/>
        <v>2.1205859471718753</v>
      </c>
      <c r="J75" s="34">
        <f t="shared" si="10"/>
        <v>2.7244227956290668</v>
      </c>
      <c r="K75" s="34">
        <f t="shared" si="11"/>
        <v>-9.2232202502291333E-2</v>
      </c>
      <c r="L75" s="34">
        <f t="shared" si="12"/>
        <v>-0.1184953221648188</v>
      </c>
      <c r="M75" s="34">
        <f t="shared" ca="1" si="4"/>
        <v>-7.1242280508488742E-2</v>
      </c>
      <c r="N75" s="34">
        <f t="shared" ca="1" si="13"/>
        <v>2.9999664333504726E-7</v>
      </c>
      <c r="O75" s="42">
        <f t="shared" ca="1" si="14"/>
        <v>9.1778405386174864</v>
      </c>
      <c r="P75" s="34">
        <f t="shared" ca="1" si="15"/>
        <v>76.650489779980063</v>
      </c>
      <c r="Q75" s="34">
        <f t="shared" ca="1" si="16"/>
        <v>36.468534246236771</v>
      </c>
      <c r="R75" s="6">
        <f t="shared" ca="1" si="5"/>
        <v>-5.4771949329474046E-4</v>
      </c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>
      <c r="A76" s="40">
        <v>13732</v>
      </c>
      <c r="B76" s="40">
        <v>-7.8348000002733897E-2</v>
      </c>
      <c r="C76" s="40">
        <v>1</v>
      </c>
      <c r="D76" s="41">
        <f t="shared" si="6"/>
        <v>1.3732</v>
      </c>
      <c r="E76" s="41">
        <f t="shared" si="6"/>
        <v>-7.8348000002733897E-2</v>
      </c>
      <c r="F76" s="34">
        <f t="shared" si="7"/>
        <v>1.3732</v>
      </c>
      <c r="G76" s="34">
        <f t="shared" si="7"/>
        <v>-7.8348000002733897E-2</v>
      </c>
      <c r="H76" s="34">
        <f t="shared" si="8"/>
        <v>1.8856782399999998</v>
      </c>
      <c r="I76" s="34">
        <f t="shared" si="9"/>
        <v>2.5894133591679998</v>
      </c>
      <c r="J76" s="34">
        <f t="shared" si="10"/>
        <v>3.5557824248094971</v>
      </c>
      <c r="K76" s="34">
        <f t="shared" si="11"/>
        <v>-0.10758747360375419</v>
      </c>
      <c r="L76" s="34">
        <f t="shared" si="12"/>
        <v>-0.14773911875267526</v>
      </c>
      <c r="M76" s="34">
        <f t="shared" ca="1" si="4"/>
        <v>-7.8300793977234606E-2</v>
      </c>
      <c r="N76" s="34">
        <f t="shared" ca="1" si="13"/>
        <v>2.2284088434397313E-9</v>
      </c>
      <c r="O76" s="42">
        <f t="shared" ca="1" si="14"/>
        <v>107.65353591326681</v>
      </c>
      <c r="P76" s="34">
        <f t="shared" ca="1" si="15"/>
        <v>635.20817831480224</v>
      </c>
      <c r="Q76" s="34">
        <f t="shared" ca="1" si="16"/>
        <v>218.50757072434942</v>
      </c>
      <c r="R76" s="6">
        <f t="shared" ca="1" si="5"/>
        <v>-4.7206025499291204E-5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>
      <c r="A77" s="40">
        <v>15173</v>
      </c>
      <c r="B77" s="40">
        <v>-8.64720000026864E-2</v>
      </c>
      <c r="C77" s="40">
        <v>1</v>
      </c>
      <c r="D77" s="41">
        <f t="shared" si="6"/>
        <v>1.5173000000000001</v>
      </c>
      <c r="E77" s="41">
        <f t="shared" si="6"/>
        <v>-8.64720000026864E-2</v>
      </c>
      <c r="F77" s="34">
        <f t="shared" si="7"/>
        <v>1.5173000000000001</v>
      </c>
      <c r="G77" s="34">
        <f t="shared" si="7"/>
        <v>-8.64720000026864E-2</v>
      </c>
      <c r="H77" s="34">
        <f t="shared" si="8"/>
        <v>2.3021992900000003</v>
      </c>
      <c r="I77" s="34">
        <f t="shared" si="9"/>
        <v>3.4931269827170008</v>
      </c>
      <c r="J77" s="34">
        <f t="shared" si="10"/>
        <v>5.3001215708765059</v>
      </c>
      <c r="K77" s="34">
        <f t="shared" si="11"/>
        <v>-0.13120396560407607</v>
      </c>
      <c r="L77" s="34">
        <f t="shared" si="12"/>
        <v>-0.19907577701106463</v>
      </c>
      <c r="M77" s="34">
        <f t="shared" ca="1" si="4"/>
        <v>-8.9308708780074991E-2</v>
      </c>
      <c r="N77" s="34">
        <f t="shared" ca="1" si="13"/>
        <v>8.0469166877134762E-6</v>
      </c>
      <c r="O77" s="42">
        <f t="shared" ca="1" si="14"/>
        <v>721.14576084289672</v>
      </c>
      <c r="P77" s="34">
        <f t="shared" ca="1" si="15"/>
        <v>3793.3275972434508</v>
      </c>
      <c r="Q77" s="34">
        <f t="shared" ca="1" si="16"/>
        <v>1147.8601288233726</v>
      </c>
      <c r="R77" s="6">
        <f t="shared" ca="1" si="5"/>
        <v>2.8367087773885913E-3</v>
      </c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>
      <c r="A78" s="40"/>
      <c r="B78" s="40"/>
      <c r="C78" s="40"/>
      <c r="D78" s="41">
        <f t="shared" si="6"/>
        <v>0</v>
      </c>
      <c r="E78" s="41">
        <f t="shared" si="6"/>
        <v>0</v>
      </c>
      <c r="F78" s="34">
        <f t="shared" si="7"/>
        <v>0</v>
      </c>
      <c r="G78" s="34">
        <f t="shared" si="7"/>
        <v>0</v>
      </c>
      <c r="H78" s="34">
        <f t="shared" si="8"/>
        <v>0</v>
      </c>
      <c r="I78" s="34">
        <f t="shared" si="9"/>
        <v>0</v>
      </c>
      <c r="J78" s="34">
        <f t="shared" si="10"/>
        <v>0</v>
      </c>
      <c r="K78" s="34">
        <f t="shared" si="11"/>
        <v>0</v>
      </c>
      <c r="L78" s="34">
        <f t="shared" si="12"/>
        <v>0</v>
      </c>
      <c r="M78" s="34">
        <f t="shared" ca="1" si="4"/>
        <v>5.7164724119749467E-2</v>
      </c>
      <c r="N78" s="34">
        <f t="shared" ca="1" si="13"/>
        <v>0</v>
      </c>
      <c r="O78" s="42">
        <f t="shared" ca="1" si="14"/>
        <v>0</v>
      </c>
      <c r="P78" s="34">
        <f t="shared" ca="1" si="15"/>
        <v>0</v>
      </c>
      <c r="Q78" s="34">
        <f t="shared" ca="1" si="16"/>
        <v>0</v>
      </c>
      <c r="R78" s="6">
        <f t="shared" ca="1" si="5"/>
        <v>-5.7164724119749467E-2</v>
      </c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>
      <c r="A79" s="40"/>
      <c r="B79" s="40"/>
      <c r="C79" s="40"/>
      <c r="D79" s="41">
        <f t="shared" si="6"/>
        <v>0</v>
      </c>
      <c r="E79" s="41">
        <f t="shared" si="6"/>
        <v>0</v>
      </c>
      <c r="F79" s="34">
        <f t="shared" si="7"/>
        <v>0</v>
      </c>
      <c r="G79" s="34">
        <f t="shared" si="7"/>
        <v>0</v>
      </c>
      <c r="H79" s="34">
        <f t="shared" si="8"/>
        <v>0</v>
      </c>
      <c r="I79" s="34">
        <f t="shared" si="9"/>
        <v>0</v>
      </c>
      <c r="J79" s="34">
        <f t="shared" si="10"/>
        <v>0</v>
      </c>
      <c r="K79" s="34">
        <f t="shared" si="11"/>
        <v>0</v>
      </c>
      <c r="L79" s="34">
        <f t="shared" si="12"/>
        <v>0</v>
      </c>
      <c r="M79" s="34">
        <f t="shared" ca="1" si="4"/>
        <v>5.7164724119749467E-2</v>
      </c>
      <c r="N79" s="34">
        <f t="shared" ca="1" si="13"/>
        <v>0</v>
      </c>
      <c r="O79" s="42">
        <f t="shared" ca="1" si="14"/>
        <v>0</v>
      </c>
      <c r="P79" s="34">
        <f t="shared" ca="1" si="15"/>
        <v>0</v>
      </c>
      <c r="Q79" s="34">
        <f t="shared" ca="1" si="16"/>
        <v>0</v>
      </c>
      <c r="R79" s="6">
        <f t="shared" ca="1" si="5"/>
        <v>-5.7164724119749467E-2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>
      <c r="A80" s="40"/>
      <c r="B80" s="40"/>
      <c r="C80" s="40"/>
      <c r="D80" s="41">
        <f t="shared" si="6"/>
        <v>0</v>
      </c>
      <c r="E80" s="41">
        <f t="shared" si="6"/>
        <v>0</v>
      </c>
      <c r="F80" s="34">
        <f t="shared" si="7"/>
        <v>0</v>
      </c>
      <c r="G80" s="34">
        <f t="shared" si="7"/>
        <v>0</v>
      </c>
      <c r="H80" s="34">
        <f t="shared" si="8"/>
        <v>0</v>
      </c>
      <c r="I80" s="34">
        <f t="shared" si="9"/>
        <v>0</v>
      </c>
      <c r="J80" s="34">
        <f t="shared" si="10"/>
        <v>0</v>
      </c>
      <c r="K80" s="34">
        <f t="shared" si="11"/>
        <v>0</v>
      </c>
      <c r="L80" s="34">
        <f t="shared" si="12"/>
        <v>0</v>
      </c>
      <c r="M80" s="34">
        <f t="shared" ca="1" si="4"/>
        <v>5.7164724119749467E-2</v>
      </c>
      <c r="N80" s="34">
        <f t="shared" ca="1" si="13"/>
        <v>0</v>
      </c>
      <c r="O80" s="42">
        <f t="shared" ca="1" si="14"/>
        <v>0</v>
      </c>
      <c r="P80" s="34">
        <f t="shared" ca="1" si="15"/>
        <v>0</v>
      </c>
      <c r="Q80" s="34">
        <f t="shared" ca="1" si="16"/>
        <v>0</v>
      </c>
      <c r="R80" s="6">
        <f t="shared" ca="1" si="5"/>
        <v>-5.7164724119749467E-2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>
      <c r="A81" s="40"/>
      <c r="B81" s="40"/>
      <c r="C81" s="40"/>
      <c r="D81" s="41">
        <f t="shared" si="6"/>
        <v>0</v>
      </c>
      <c r="E81" s="41">
        <f t="shared" si="6"/>
        <v>0</v>
      </c>
      <c r="F81" s="34">
        <f t="shared" si="7"/>
        <v>0</v>
      </c>
      <c r="G81" s="34">
        <f t="shared" si="7"/>
        <v>0</v>
      </c>
      <c r="H81" s="34">
        <f t="shared" si="8"/>
        <v>0</v>
      </c>
      <c r="I81" s="34">
        <f t="shared" si="9"/>
        <v>0</v>
      </c>
      <c r="J81" s="34">
        <f t="shared" si="10"/>
        <v>0</v>
      </c>
      <c r="K81" s="34">
        <f t="shared" si="11"/>
        <v>0</v>
      </c>
      <c r="L81" s="34">
        <f t="shared" si="12"/>
        <v>0</v>
      </c>
      <c r="M81" s="34">
        <f t="shared" ca="1" si="4"/>
        <v>5.7164724119749467E-2</v>
      </c>
      <c r="N81" s="34">
        <f t="shared" ca="1" si="13"/>
        <v>0</v>
      </c>
      <c r="O81" s="42">
        <f t="shared" ca="1" si="14"/>
        <v>0</v>
      </c>
      <c r="P81" s="34">
        <f t="shared" ca="1" si="15"/>
        <v>0</v>
      </c>
      <c r="Q81" s="34">
        <f t="shared" ca="1" si="16"/>
        <v>0</v>
      </c>
      <c r="R81" s="6">
        <f t="shared" ca="1" si="5"/>
        <v>-5.7164724119749467E-2</v>
      </c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>
      <c r="A82" s="40"/>
      <c r="B82" s="40"/>
      <c r="C82" s="40"/>
      <c r="D82" s="41">
        <f t="shared" si="6"/>
        <v>0</v>
      </c>
      <c r="E82" s="41">
        <f t="shared" si="6"/>
        <v>0</v>
      </c>
      <c r="F82" s="34">
        <f t="shared" si="7"/>
        <v>0</v>
      </c>
      <c r="G82" s="34">
        <f t="shared" si="7"/>
        <v>0</v>
      </c>
      <c r="H82" s="34">
        <f t="shared" si="8"/>
        <v>0</v>
      </c>
      <c r="I82" s="34">
        <f t="shared" si="9"/>
        <v>0</v>
      </c>
      <c r="J82" s="34">
        <f t="shared" si="10"/>
        <v>0</v>
      </c>
      <c r="K82" s="34">
        <f t="shared" si="11"/>
        <v>0</v>
      </c>
      <c r="L82" s="34">
        <f t="shared" si="12"/>
        <v>0</v>
      </c>
      <c r="M82" s="34">
        <f t="shared" ca="1" si="4"/>
        <v>5.7164724119749467E-2</v>
      </c>
      <c r="N82" s="34">
        <f t="shared" ca="1" si="13"/>
        <v>0</v>
      </c>
      <c r="O82" s="42">
        <f t="shared" ca="1" si="14"/>
        <v>0</v>
      </c>
      <c r="P82" s="34">
        <f t="shared" ca="1" si="15"/>
        <v>0</v>
      </c>
      <c r="Q82" s="34">
        <f t="shared" ca="1" si="16"/>
        <v>0</v>
      </c>
      <c r="R82" s="6">
        <f t="shared" ca="1" si="5"/>
        <v>-5.7164724119749467E-2</v>
      </c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>
      <c r="A83" s="40"/>
      <c r="B83" s="40"/>
      <c r="C83" s="40"/>
      <c r="D83" s="41">
        <f t="shared" si="6"/>
        <v>0</v>
      </c>
      <c r="E83" s="41">
        <f t="shared" si="6"/>
        <v>0</v>
      </c>
      <c r="F83" s="34">
        <f t="shared" si="7"/>
        <v>0</v>
      </c>
      <c r="G83" s="34">
        <f t="shared" si="7"/>
        <v>0</v>
      </c>
      <c r="H83" s="34">
        <f t="shared" si="8"/>
        <v>0</v>
      </c>
      <c r="I83" s="34">
        <f t="shared" si="9"/>
        <v>0</v>
      </c>
      <c r="J83" s="34">
        <f t="shared" si="10"/>
        <v>0</v>
      </c>
      <c r="K83" s="34">
        <f t="shared" si="11"/>
        <v>0</v>
      </c>
      <c r="L83" s="34">
        <f t="shared" si="12"/>
        <v>0</v>
      </c>
      <c r="M83" s="34">
        <f t="shared" ca="1" si="4"/>
        <v>5.7164724119749467E-2</v>
      </c>
      <c r="N83" s="34">
        <f t="shared" ca="1" si="13"/>
        <v>0</v>
      </c>
      <c r="O83" s="42">
        <f t="shared" ca="1" si="14"/>
        <v>0</v>
      </c>
      <c r="P83" s="34">
        <f t="shared" ca="1" si="15"/>
        <v>0</v>
      </c>
      <c r="Q83" s="34">
        <f t="shared" ca="1" si="16"/>
        <v>0</v>
      </c>
      <c r="R83" s="6">
        <f t="shared" ca="1" si="5"/>
        <v>-5.7164724119749467E-2</v>
      </c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>
      <c r="A84" s="40"/>
      <c r="B84" s="40"/>
      <c r="C84" s="40"/>
      <c r="D84" s="41">
        <f t="shared" ref="D84:E142" si="17">A84/A$18</f>
        <v>0</v>
      </c>
      <c r="E84" s="41">
        <f t="shared" si="17"/>
        <v>0</v>
      </c>
      <c r="F84" s="34">
        <f t="shared" ref="F84:G142" si="18">$C84*D84</f>
        <v>0</v>
      </c>
      <c r="G84" s="34">
        <f t="shared" si="18"/>
        <v>0</v>
      </c>
      <c r="H84" s="34">
        <f t="shared" si="8"/>
        <v>0</v>
      </c>
      <c r="I84" s="34">
        <f t="shared" si="9"/>
        <v>0</v>
      </c>
      <c r="J84" s="34">
        <f t="shared" si="10"/>
        <v>0</v>
      </c>
      <c r="K84" s="34">
        <f t="shared" si="11"/>
        <v>0</v>
      </c>
      <c r="L84" s="34">
        <f t="shared" si="12"/>
        <v>0</v>
      </c>
      <c r="M84" s="34">
        <f t="shared" ref="M84:M147" ca="1" si="19">+E$4+E$5*D84+E$6*D84^2</f>
        <v>5.7164724119749467E-2</v>
      </c>
      <c r="N84" s="34">
        <f t="shared" ca="1" si="13"/>
        <v>0</v>
      </c>
      <c r="O84" s="42">
        <f t="shared" ca="1" si="14"/>
        <v>0</v>
      </c>
      <c r="P84" s="34">
        <f t="shared" ca="1" si="15"/>
        <v>0</v>
      </c>
      <c r="Q84" s="34">
        <f t="shared" ca="1" si="16"/>
        <v>0</v>
      </c>
      <c r="R84" s="6">
        <f t="shared" ref="R84:R147" ca="1" si="20">+E84-M84</f>
        <v>-5.7164724119749467E-2</v>
      </c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>
      <c r="A85" s="40"/>
      <c r="B85" s="40"/>
      <c r="C85" s="40"/>
      <c r="D85" s="41">
        <f t="shared" si="17"/>
        <v>0</v>
      </c>
      <c r="E85" s="41">
        <f t="shared" si="17"/>
        <v>0</v>
      </c>
      <c r="F85" s="34">
        <f t="shared" si="18"/>
        <v>0</v>
      </c>
      <c r="G85" s="34">
        <f t="shared" si="18"/>
        <v>0</v>
      </c>
      <c r="H85" s="34">
        <f t="shared" ref="H85:H148" si="21">C85*D85*D85</f>
        <v>0</v>
      </c>
      <c r="I85" s="34">
        <f t="shared" ref="I85:I148" si="22">C85*D85*D85*D85</f>
        <v>0</v>
      </c>
      <c r="J85" s="34">
        <f t="shared" ref="J85:J148" si="23">C85*D85*D85*D85*D85</f>
        <v>0</v>
      </c>
      <c r="K85" s="34">
        <f t="shared" ref="K85:K148" si="24">C85*E85*D85</f>
        <v>0</v>
      </c>
      <c r="L85" s="34">
        <f t="shared" ref="L85:L148" si="25">C85*E85*D85*D85</f>
        <v>0</v>
      </c>
      <c r="M85" s="34">
        <f t="shared" ca="1" si="19"/>
        <v>5.7164724119749467E-2</v>
      </c>
      <c r="N85" s="34">
        <f t="shared" ref="N85:N148" ca="1" si="26">C85*(M85-E85)^2</f>
        <v>0</v>
      </c>
      <c r="O85" s="42">
        <f t="shared" ref="O85:O148" ca="1" si="27">(C85*O$1-O$2*F85+O$3*H85)^2</f>
        <v>0</v>
      </c>
      <c r="P85" s="34">
        <f t="shared" ref="P85:P148" ca="1" si="28">(-C85*O$2+O$4*F85-O$5*H85)^2</f>
        <v>0</v>
      </c>
      <c r="Q85" s="34">
        <f t="shared" ref="Q85:Q148" ca="1" si="29">+(C85*O$3-F85*O$5+H85*O$6)^2</f>
        <v>0</v>
      </c>
      <c r="R85" s="6">
        <f t="shared" ca="1" si="20"/>
        <v>-5.7164724119749467E-2</v>
      </c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>
      <c r="A86" s="40"/>
      <c r="B86" s="40"/>
      <c r="C86" s="40"/>
      <c r="D86" s="41">
        <f t="shared" si="17"/>
        <v>0</v>
      </c>
      <c r="E86" s="41">
        <f t="shared" si="17"/>
        <v>0</v>
      </c>
      <c r="F86" s="34">
        <f t="shared" si="18"/>
        <v>0</v>
      </c>
      <c r="G86" s="34">
        <f t="shared" si="18"/>
        <v>0</v>
      </c>
      <c r="H86" s="34">
        <f t="shared" si="21"/>
        <v>0</v>
      </c>
      <c r="I86" s="34">
        <f t="shared" si="22"/>
        <v>0</v>
      </c>
      <c r="J86" s="34">
        <f t="shared" si="23"/>
        <v>0</v>
      </c>
      <c r="K86" s="34">
        <f t="shared" si="24"/>
        <v>0</v>
      </c>
      <c r="L86" s="34">
        <f t="shared" si="25"/>
        <v>0</v>
      </c>
      <c r="M86" s="34">
        <f t="shared" ca="1" si="19"/>
        <v>5.7164724119749467E-2</v>
      </c>
      <c r="N86" s="34">
        <f t="shared" ca="1" si="26"/>
        <v>0</v>
      </c>
      <c r="O86" s="42">
        <f t="shared" ca="1" si="27"/>
        <v>0</v>
      </c>
      <c r="P86" s="34">
        <f t="shared" ca="1" si="28"/>
        <v>0</v>
      </c>
      <c r="Q86" s="34">
        <f t="shared" ca="1" si="29"/>
        <v>0</v>
      </c>
      <c r="R86" s="6">
        <f t="shared" ca="1" si="20"/>
        <v>-5.7164724119749467E-2</v>
      </c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>
      <c r="A87" s="40"/>
      <c r="B87" s="40"/>
      <c r="C87" s="40"/>
      <c r="D87" s="41">
        <f t="shared" si="17"/>
        <v>0</v>
      </c>
      <c r="E87" s="41">
        <f t="shared" si="17"/>
        <v>0</v>
      </c>
      <c r="F87" s="34">
        <f t="shared" si="18"/>
        <v>0</v>
      </c>
      <c r="G87" s="34">
        <f t="shared" si="18"/>
        <v>0</v>
      </c>
      <c r="H87" s="34">
        <f t="shared" si="21"/>
        <v>0</v>
      </c>
      <c r="I87" s="34">
        <f t="shared" si="22"/>
        <v>0</v>
      </c>
      <c r="J87" s="34">
        <f t="shared" si="23"/>
        <v>0</v>
      </c>
      <c r="K87" s="34">
        <f t="shared" si="24"/>
        <v>0</v>
      </c>
      <c r="L87" s="34">
        <f t="shared" si="25"/>
        <v>0</v>
      </c>
      <c r="M87" s="34">
        <f t="shared" ca="1" si="19"/>
        <v>5.7164724119749467E-2</v>
      </c>
      <c r="N87" s="34">
        <f t="shared" ca="1" si="26"/>
        <v>0</v>
      </c>
      <c r="O87" s="42">
        <f t="shared" ca="1" si="27"/>
        <v>0</v>
      </c>
      <c r="P87" s="34">
        <f t="shared" ca="1" si="28"/>
        <v>0</v>
      </c>
      <c r="Q87" s="34">
        <f t="shared" ca="1" si="29"/>
        <v>0</v>
      </c>
      <c r="R87" s="6">
        <f t="shared" ca="1" si="20"/>
        <v>-5.7164724119749467E-2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>
      <c r="A88" s="40"/>
      <c r="B88" s="40"/>
      <c r="C88" s="40"/>
      <c r="D88" s="41">
        <f t="shared" si="17"/>
        <v>0</v>
      </c>
      <c r="E88" s="41">
        <f t="shared" si="17"/>
        <v>0</v>
      </c>
      <c r="F88" s="34">
        <f t="shared" si="18"/>
        <v>0</v>
      </c>
      <c r="G88" s="34">
        <f t="shared" si="18"/>
        <v>0</v>
      </c>
      <c r="H88" s="34">
        <f t="shared" si="21"/>
        <v>0</v>
      </c>
      <c r="I88" s="34">
        <f t="shared" si="22"/>
        <v>0</v>
      </c>
      <c r="J88" s="34">
        <f t="shared" si="23"/>
        <v>0</v>
      </c>
      <c r="K88" s="34">
        <f t="shared" si="24"/>
        <v>0</v>
      </c>
      <c r="L88" s="34">
        <f t="shared" si="25"/>
        <v>0</v>
      </c>
      <c r="M88" s="34">
        <f t="shared" ca="1" si="19"/>
        <v>5.7164724119749467E-2</v>
      </c>
      <c r="N88" s="34">
        <f t="shared" ca="1" si="26"/>
        <v>0</v>
      </c>
      <c r="O88" s="42">
        <f t="shared" ca="1" si="27"/>
        <v>0</v>
      </c>
      <c r="P88" s="34">
        <f t="shared" ca="1" si="28"/>
        <v>0</v>
      </c>
      <c r="Q88" s="34">
        <f t="shared" ca="1" si="29"/>
        <v>0</v>
      </c>
      <c r="R88" s="6">
        <f t="shared" ca="1" si="20"/>
        <v>-5.7164724119749467E-2</v>
      </c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>
      <c r="A89" s="40"/>
      <c r="B89" s="40"/>
      <c r="C89" s="40"/>
      <c r="D89" s="41">
        <f t="shared" si="17"/>
        <v>0</v>
      </c>
      <c r="E89" s="41">
        <f t="shared" si="17"/>
        <v>0</v>
      </c>
      <c r="F89" s="34">
        <f t="shared" si="18"/>
        <v>0</v>
      </c>
      <c r="G89" s="34">
        <f t="shared" si="18"/>
        <v>0</v>
      </c>
      <c r="H89" s="34">
        <f t="shared" si="21"/>
        <v>0</v>
      </c>
      <c r="I89" s="34">
        <f t="shared" si="22"/>
        <v>0</v>
      </c>
      <c r="J89" s="34">
        <f t="shared" si="23"/>
        <v>0</v>
      </c>
      <c r="K89" s="34">
        <f t="shared" si="24"/>
        <v>0</v>
      </c>
      <c r="L89" s="34">
        <f t="shared" si="25"/>
        <v>0</v>
      </c>
      <c r="M89" s="34">
        <f t="shared" ca="1" si="19"/>
        <v>5.7164724119749467E-2</v>
      </c>
      <c r="N89" s="34">
        <f t="shared" ca="1" si="26"/>
        <v>0</v>
      </c>
      <c r="O89" s="42">
        <f t="shared" ca="1" si="27"/>
        <v>0</v>
      </c>
      <c r="P89" s="34">
        <f t="shared" ca="1" si="28"/>
        <v>0</v>
      </c>
      <c r="Q89" s="34">
        <f t="shared" ca="1" si="29"/>
        <v>0</v>
      </c>
      <c r="R89" s="6">
        <f t="shared" ca="1" si="20"/>
        <v>-5.7164724119749467E-2</v>
      </c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>
      <c r="A90" s="40"/>
      <c r="B90" s="40"/>
      <c r="C90" s="40"/>
      <c r="D90" s="41">
        <f t="shared" si="17"/>
        <v>0</v>
      </c>
      <c r="E90" s="41">
        <f t="shared" si="17"/>
        <v>0</v>
      </c>
      <c r="F90" s="34">
        <f t="shared" si="18"/>
        <v>0</v>
      </c>
      <c r="G90" s="34">
        <f t="shared" si="18"/>
        <v>0</v>
      </c>
      <c r="H90" s="34">
        <f t="shared" si="21"/>
        <v>0</v>
      </c>
      <c r="I90" s="34">
        <f t="shared" si="22"/>
        <v>0</v>
      </c>
      <c r="J90" s="34">
        <f t="shared" si="23"/>
        <v>0</v>
      </c>
      <c r="K90" s="34">
        <f t="shared" si="24"/>
        <v>0</v>
      </c>
      <c r="L90" s="34">
        <f t="shared" si="25"/>
        <v>0</v>
      </c>
      <c r="M90" s="34">
        <f t="shared" ca="1" si="19"/>
        <v>5.7164724119749467E-2</v>
      </c>
      <c r="N90" s="34">
        <f t="shared" ca="1" si="26"/>
        <v>0</v>
      </c>
      <c r="O90" s="42">
        <f t="shared" ca="1" si="27"/>
        <v>0</v>
      </c>
      <c r="P90" s="34">
        <f t="shared" ca="1" si="28"/>
        <v>0</v>
      </c>
      <c r="Q90" s="34">
        <f t="shared" ca="1" si="29"/>
        <v>0</v>
      </c>
      <c r="R90" s="6">
        <f t="shared" ca="1" si="20"/>
        <v>-5.7164724119749467E-2</v>
      </c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>
      <c r="A91" s="40"/>
      <c r="B91" s="40"/>
      <c r="C91" s="40"/>
      <c r="D91" s="41">
        <f t="shared" si="17"/>
        <v>0</v>
      </c>
      <c r="E91" s="41">
        <f t="shared" si="17"/>
        <v>0</v>
      </c>
      <c r="F91" s="34">
        <f t="shared" si="18"/>
        <v>0</v>
      </c>
      <c r="G91" s="34">
        <f t="shared" si="18"/>
        <v>0</v>
      </c>
      <c r="H91" s="34">
        <f t="shared" si="21"/>
        <v>0</v>
      </c>
      <c r="I91" s="34">
        <f t="shared" si="22"/>
        <v>0</v>
      </c>
      <c r="J91" s="34">
        <f t="shared" si="23"/>
        <v>0</v>
      </c>
      <c r="K91" s="34">
        <f t="shared" si="24"/>
        <v>0</v>
      </c>
      <c r="L91" s="34">
        <f t="shared" si="25"/>
        <v>0</v>
      </c>
      <c r="M91" s="34">
        <f t="shared" ca="1" si="19"/>
        <v>5.7164724119749467E-2</v>
      </c>
      <c r="N91" s="34">
        <f t="shared" ca="1" si="26"/>
        <v>0</v>
      </c>
      <c r="O91" s="42">
        <f t="shared" ca="1" si="27"/>
        <v>0</v>
      </c>
      <c r="P91" s="34">
        <f t="shared" ca="1" si="28"/>
        <v>0</v>
      </c>
      <c r="Q91" s="34">
        <f t="shared" ca="1" si="29"/>
        <v>0</v>
      </c>
      <c r="R91" s="6">
        <f t="shared" ca="1" si="20"/>
        <v>-5.7164724119749467E-2</v>
      </c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>
      <c r="A92" s="40"/>
      <c r="B92" s="40"/>
      <c r="C92" s="40"/>
      <c r="D92" s="41">
        <f t="shared" si="17"/>
        <v>0</v>
      </c>
      <c r="E92" s="41">
        <f t="shared" si="17"/>
        <v>0</v>
      </c>
      <c r="F92" s="34">
        <f t="shared" si="18"/>
        <v>0</v>
      </c>
      <c r="G92" s="34">
        <f t="shared" si="18"/>
        <v>0</v>
      </c>
      <c r="H92" s="34">
        <f t="shared" si="21"/>
        <v>0</v>
      </c>
      <c r="I92" s="34">
        <f t="shared" si="22"/>
        <v>0</v>
      </c>
      <c r="J92" s="34">
        <f t="shared" si="23"/>
        <v>0</v>
      </c>
      <c r="K92" s="34">
        <f t="shared" si="24"/>
        <v>0</v>
      </c>
      <c r="L92" s="34">
        <f t="shared" si="25"/>
        <v>0</v>
      </c>
      <c r="M92" s="34">
        <f t="shared" ca="1" si="19"/>
        <v>5.7164724119749467E-2</v>
      </c>
      <c r="N92" s="34">
        <f t="shared" ca="1" si="26"/>
        <v>0</v>
      </c>
      <c r="O92" s="42">
        <f t="shared" ca="1" si="27"/>
        <v>0</v>
      </c>
      <c r="P92" s="34">
        <f t="shared" ca="1" si="28"/>
        <v>0</v>
      </c>
      <c r="Q92" s="34">
        <f t="shared" ca="1" si="29"/>
        <v>0</v>
      </c>
      <c r="R92" s="6">
        <f t="shared" ca="1" si="20"/>
        <v>-5.7164724119749467E-2</v>
      </c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>
      <c r="A93" s="40"/>
      <c r="B93" s="40"/>
      <c r="C93" s="40"/>
      <c r="D93" s="41">
        <f t="shared" si="17"/>
        <v>0</v>
      </c>
      <c r="E93" s="41">
        <f t="shared" si="17"/>
        <v>0</v>
      </c>
      <c r="F93" s="34">
        <f t="shared" si="18"/>
        <v>0</v>
      </c>
      <c r="G93" s="34">
        <f t="shared" si="18"/>
        <v>0</v>
      </c>
      <c r="H93" s="34">
        <f t="shared" si="21"/>
        <v>0</v>
      </c>
      <c r="I93" s="34">
        <f t="shared" si="22"/>
        <v>0</v>
      </c>
      <c r="J93" s="34">
        <f t="shared" si="23"/>
        <v>0</v>
      </c>
      <c r="K93" s="34">
        <f t="shared" si="24"/>
        <v>0</v>
      </c>
      <c r="L93" s="34">
        <f t="shared" si="25"/>
        <v>0</v>
      </c>
      <c r="M93" s="34">
        <f t="shared" ca="1" si="19"/>
        <v>5.7164724119749467E-2</v>
      </c>
      <c r="N93" s="34">
        <f t="shared" ca="1" si="26"/>
        <v>0</v>
      </c>
      <c r="O93" s="42">
        <f t="shared" ca="1" si="27"/>
        <v>0</v>
      </c>
      <c r="P93" s="34">
        <f t="shared" ca="1" si="28"/>
        <v>0</v>
      </c>
      <c r="Q93" s="34">
        <f t="shared" ca="1" si="29"/>
        <v>0</v>
      </c>
      <c r="R93" s="6">
        <f t="shared" ca="1" si="20"/>
        <v>-5.7164724119749467E-2</v>
      </c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>
      <c r="A94" s="40"/>
      <c r="B94" s="40"/>
      <c r="C94" s="40"/>
      <c r="D94" s="41">
        <f t="shared" si="17"/>
        <v>0</v>
      </c>
      <c r="E94" s="41">
        <f t="shared" si="17"/>
        <v>0</v>
      </c>
      <c r="F94" s="34">
        <f t="shared" si="18"/>
        <v>0</v>
      </c>
      <c r="G94" s="34">
        <f t="shared" si="18"/>
        <v>0</v>
      </c>
      <c r="H94" s="34">
        <f t="shared" si="21"/>
        <v>0</v>
      </c>
      <c r="I94" s="34">
        <f t="shared" si="22"/>
        <v>0</v>
      </c>
      <c r="J94" s="34">
        <f t="shared" si="23"/>
        <v>0</v>
      </c>
      <c r="K94" s="34">
        <f t="shared" si="24"/>
        <v>0</v>
      </c>
      <c r="L94" s="34">
        <f t="shared" si="25"/>
        <v>0</v>
      </c>
      <c r="M94" s="34">
        <f t="shared" ca="1" si="19"/>
        <v>5.7164724119749467E-2</v>
      </c>
      <c r="N94" s="34">
        <f t="shared" ca="1" si="26"/>
        <v>0</v>
      </c>
      <c r="O94" s="42">
        <f t="shared" ca="1" si="27"/>
        <v>0</v>
      </c>
      <c r="P94" s="34">
        <f t="shared" ca="1" si="28"/>
        <v>0</v>
      </c>
      <c r="Q94" s="34">
        <f t="shared" ca="1" si="29"/>
        <v>0</v>
      </c>
      <c r="R94" s="6">
        <f t="shared" ca="1" si="20"/>
        <v>-5.7164724119749467E-2</v>
      </c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>
      <c r="A95" s="40"/>
      <c r="B95" s="40"/>
      <c r="C95" s="40"/>
      <c r="D95" s="41">
        <f t="shared" si="17"/>
        <v>0</v>
      </c>
      <c r="E95" s="41">
        <f t="shared" si="17"/>
        <v>0</v>
      </c>
      <c r="F95" s="34">
        <f t="shared" si="18"/>
        <v>0</v>
      </c>
      <c r="G95" s="34">
        <f t="shared" si="18"/>
        <v>0</v>
      </c>
      <c r="H95" s="34">
        <f t="shared" si="21"/>
        <v>0</v>
      </c>
      <c r="I95" s="34">
        <f t="shared" si="22"/>
        <v>0</v>
      </c>
      <c r="J95" s="34">
        <f t="shared" si="23"/>
        <v>0</v>
      </c>
      <c r="K95" s="34">
        <f t="shared" si="24"/>
        <v>0</v>
      </c>
      <c r="L95" s="34">
        <f t="shared" si="25"/>
        <v>0</v>
      </c>
      <c r="M95" s="34">
        <f t="shared" ca="1" si="19"/>
        <v>5.7164724119749467E-2</v>
      </c>
      <c r="N95" s="34">
        <f t="shared" ca="1" si="26"/>
        <v>0</v>
      </c>
      <c r="O95" s="42">
        <f t="shared" ca="1" si="27"/>
        <v>0</v>
      </c>
      <c r="P95" s="34">
        <f t="shared" ca="1" si="28"/>
        <v>0</v>
      </c>
      <c r="Q95" s="34">
        <f t="shared" ca="1" si="29"/>
        <v>0</v>
      </c>
      <c r="R95" s="6">
        <f t="shared" ca="1" si="20"/>
        <v>-5.7164724119749467E-2</v>
      </c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>
      <c r="A96" s="40"/>
      <c r="B96" s="40"/>
      <c r="C96" s="40"/>
      <c r="D96" s="41">
        <f t="shared" si="17"/>
        <v>0</v>
      </c>
      <c r="E96" s="41">
        <f t="shared" si="17"/>
        <v>0</v>
      </c>
      <c r="F96" s="34">
        <f t="shared" si="18"/>
        <v>0</v>
      </c>
      <c r="G96" s="34">
        <f t="shared" si="18"/>
        <v>0</v>
      </c>
      <c r="H96" s="34">
        <f t="shared" si="21"/>
        <v>0</v>
      </c>
      <c r="I96" s="34">
        <f t="shared" si="22"/>
        <v>0</v>
      </c>
      <c r="J96" s="34">
        <f t="shared" si="23"/>
        <v>0</v>
      </c>
      <c r="K96" s="34">
        <f t="shared" si="24"/>
        <v>0</v>
      </c>
      <c r="L96" s="34">
        <f t="shared" si="25"/>
        <v>0</v>
      </c>
      <c r="M96" s="34">
        <f t="shared" ca="1" si="19"/>
        <v>5.7164724119749467E-2</v>
      </c>
      <c r="N96" s="34">
        <f t="shared" ca="1" si="26"/>
        <v>0</v>
      </c>
      <c r="O96" s="42">
        <f t="shared" ca="1" si="27"/>
        <v>0</v>
      </c>
      <c r="P96" s="34">
        <f t="shared" ca="1" si="28"/>
        <v>0</v>
      </c>
      <c r="Q96" s="34">
        <f t="shared" ca="1" si="29"/>
        <v>0</v>
      </c>
      <c r="R96" s="6">
        <f t="shared" ca="1" si="20"/>
        <v>-5.7164724119749467E-2</v>
      </c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>
      <c r="A97" s="40"/>
      <c r="B97" s="40"/>
      <c r="C97" s="40"/>
      <c r="D97" s="41">
        <f t="shared" si="17"/>
        <v>0</v>
      </c>
      <c r="E97" s="41">
        <f t="shared" si="17"/>
        <v>0</v>
      </c>
      <c r="F97" s="34">
        <f t="shared" si="18"/>
        <v>0</v>
      </c>
      <c r="G97" s="34">
        <f t="shared" si="18"/>
        <v>0</v>
      </c>
      <c r="H97" s="34">
        <f t="shared" si="21"/>
        <v>0</v>
      </c>
      <c r="I97" s="34">
        <f t="shared" si="22"/>
        <v>0</v>
      </c>
      <c r="J97" s="34">
        <f t="shared" si="23"/>
        <v>0</v>
      </c>
      <c r="K97" s="34">
        <f t="shared" si="24"/>
        <v>0</v>
      </c>
      <c r="L97" s="34">
        <f t="shared" si="25"/>
        <v>0</v>
      </c>
      <c r="M97" s="34">
        <f t="shared" ca="1" si="19"/>
        <v>5.7164724119749467E-2</v>
      </c>
      <c r="N97" s="34">
        <f t="shared" ca="1" si="26"/>
        <v>0</v>
      </c>
      <c r="O97" s="42">
        <f t="shared" ca="1" si="27"/>
        <v>0</v>
      </c>
      <c r="P97" s="34">
        <f t="shared" ca="1" si="28"/>
        <v>0</v>
      </c>
      <c r="Q97" s="34">
        <f t="shared" ca="1" si="29"/>
        <v>0</v>
      </c>
      <c r="R97" s="6">
        <f t="shared" ca="1" si="20"/>
        <v>-5.7164724119749467E-2</v>
      </c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>
      <c r="A98" s="40"/>
      <c r="B98" s="40"/>
      <c r="C98" s="40"/>
      <c r="D98" s="41">
        <f t="shared" si="17"/>
        <v>0</v>
      </c>
      <c r="E98" s="41">
        <f t="shared" si="17"/>
        <v>0</v>
      </c>
      <c r="F98" s="34">
        <f t="shared" si="18"/>
        <v>0</v>
      </c>
      <c r="G98" s="34">
        <f t="shared" si="18"/>
        <v>0</v>
      </c>
      <c r="H98" s="34">
        <f t="shared" si="21"/>
        <v>0</v>
      </c>
      <c r="I98" s="34">
        <f t="shared" si="22"/>
        <v>0</v>
      </c>
      <c r="J98" s="34">
        <f t="shared" si="23"/>
        <v>0</v>
      </c>
      <c r="K98" s="34">
        <f t="shared" si="24"/>
        <v>0</v>
      </c>
      <c r="L98" s="34">
        <f t="shared" si="25"/>
        <v>0</v>
      </c>
      <c r="M98" s="34">
        <f t="shared" ca="1" si="19"/>
        <v>5.7164724119749467E-2</v>
      </c>
      <c r="N98" s="34">
        <f t="shared" ca="1" si="26"/>
        <v>0</v>
      </c>
      <c r="O98" s="42">
        <f t="shared" ca="1" si="27"/>
        <v>0</v>
      </c>
      <c r="P98" s="34">
        <f t="shared" ca="1" si="28"/>
        <v>0</v>
      </c>
      <c r="Q98" s="34">
        <f t="shared" ca="1" si="29"/>
        <v>0</v>
      </c>
      <c r="R98" s="6">
        <f t="shared" ca="1" si="20"/>
        <v>-5.7164724119749467E-2</v>
      </c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>
      <c r="A99" s="40"/>
      <c r="B99" s="40"/>
      <c r="C99" s="40"/>
      <c r="D99" s="41">
        <f t="shared" si="17"/>
        <v>0</v>
      </c>
      <c r="E99" s="41">
        <f t="shared" si="17"/>
        <v>0</v>
      </c>
      <c r="F99" s="34">
        <f t="shared" si="18"/>
        <v>0</v>
      </c>
      <c r="G99" s="34">
        <f t="shared" si="18"/>
        <v>0</v>
      </c>
      <c r="H99" s="34">
        <f t="shared" si="21"/>
        <v>0</v>
      </c>
      <c r="I99" s="34">
        <f t="shared" si="22"/>
        <v>0</v>
      </c>
      <c r="J99" s="34">
        <f t="shared" si="23"/>
        <v>0</v>
      </c>
      <c r="K99" s="34">
        <f t="shared" si="24"/>
        <v>0</v>
      </c>
      <c r="L99" s="34">
        <f t="shared" si="25"/>
        <v>0</v>
      </c>
      <c r="M99" s="34">
        <f t="shared" ca="1" si="19"/>
        <v>5.7164724119749467E-2</v>
      </c>
      <c r="N99" s="34">
        <f t="shared" ca="1" si="26"/>
        <v>0</v>
      </c>
      <c r="O99" s="42">
        <f t="shared" ca="1" si="27"/>
        <v>0</v>
      </c>
      <c r="P99" s="34">
        <f t="shared" ca="1" si="28"/>
        <v>0</v>
      </c>
      <c r="Q99" s="34">
        <f t="shared" ca="1" si="29"/>
        <v>0</v>
      </c>
      <c r="R99" s="6">
        <f t="shared" ca="1" si="20"/>
        <v>-5.7164724119749467E-2</v>
      </c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>
      <c r="A100" s="40"/>
      <c r="B100" s="40"/>
      <c r="C100" s="40"/>
      <c r="D100" s="41">
        <f t="shared" si="17"/>
        <v>0</v>
      </c>
      <c r="E100" s="41">
        <f t="shared" si="17"/>
        <v>0</v>
      </c>
      <c r="F100" s="34">
        <f t="shared" si="18"/>
        <v>0</v>
      </c>
      <c r="G100" s="34">
        <f t="shared" si="18"/>
        <v>0</v>
      </c>
      <c r="H100" s="34">
        <f t="shared" si="21"/>
        <v>0</v>
      </c>
      <c r="I100" s="34">
        <f t="shared" si="22"/>
        <v>0</v>
      </c>
      <c r="J100" s="34">
        <f t="shared" si="23"/>
        <v>0</v>
      </c>
      <c r="K100" s="34">
        <f t="shared" si="24"/>
        <v>0</v>
      </c>
      <c r="L100" s="34">
        <f t="shared" si="25"/>
        <v>0</v>
      </c>
      <c r="M100" s="34">
        <f t="shared" ca="1" si="19"/>
        <v>5.7164724119749467E-2</v>
      </c>
      <c r="N100" s="34">
        <f t="shared" ca="1" si="26"/>
        <v>0</v>
      </c>
      <c r="O100" s="42">
        <f t="shared" ca="1" si="27"/>
        <v>0</v>
      </c>
      <c r="P100" s="34">
        <f t="shared" ca="1" si="28"/>
        <v>0</v>
      </c>
      <c r="Q100" s="34">
        <f t="shared" ca="1" si="29"/>
        <v>0</v>
      </c>
      <c r="R100" s="6">
        <f t="shared" ca="1" si="20"/>
        <v>-5.7164724119749467E-2</v>
      </c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>
      <c r="A101" s="40"/>
      <c r="B101" s="40"/>
      <c r="C101" s="40"/>
      <c r="D101" s="41">
        <f t="shared" si="17"/>
        <v>0</v>
      </c>
      <c r="E101" s="41">
        <f t="shared" si="17"/>
        <v>0</v>
      </c>
      <c r="F101" s="34">
        <f t="shared" si="18"/>
        <v>0</v>
      </c>
      <c r="G101" s="34">
        <f t="shared" si="18"/>
        <v>0</v>
      </c>
      <c r="H101" s="34">
        <f t="shared" si="21"/>
        <v>0</v>
      </c>
      <c r="I101" s="34">
        <f t="shared" si="22"/>
        <v>0</v>
      </c>
      <c r="J101" s="34">
        <f t="shared" si="23"/>
        <v>0</v>
      </c>
      <c r="K101" s="34">
        <f t="shared" si="24"/>
        <v>0</v>
      </c>
      <c r="L101" s="34">
        <f t="shared" si="25"/>
        <v>0</v>
      </c>
      <c r="M101" s="34">
        <f t="shared" ca="1" si="19"/>
        <v>5.7164724119749467E-2</v>
      </c>
      <c r="N101" s="34">
        <f t="shared" ca="1" si="26"/>
        <v>0</v>
      </c>
      <c r="O101" s="42">
        <f t="shared" ca="1" si="27"/>
        <v>0</v>
      </c>
      <c r="P101" s="34">
        <f t="shared" ca="1" si="28"/>
        <v>0</v>
      </c>
      <c r="Q101" s="34">
        <f t="shared" ca="1" si="29"/>
        <v>0</v>
      </c>
      <c r="R101" s="6">
        <f t="shared" ca="1" si="20"/>
        <v>-5.7164724119749467E-2</v>
      </c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>
      <c r="A102" s="40"/>
      <c r="B102" s="40"/>
      <c r="C102" s="40"/>
      <c r="D102" s="41">
        <f t="shared" si="17"/>
        <v>0</v>
      </c>
      <c r="E102" s="41">
        <f t="shared" si="17"/>
        <v>0</v>
      </c>
      <c r="F102" s="34">
        <f t="shared" si="18"/>
        <v>0</v>
      </c>
      <c r="G102" s="34">
        <f t="shared" si="18"/>
        <v>0</v>
      </c>
      <c r="H102" s="34">
        <f t="shared" si="21"/>
        <v>0</v>
      </c>
      <c r="I102" s="34">
        <f t="shared" si="22"/>
        <v>0</v>
      </c>
      <c r="J102" s="34">
        <f t="shared" si="23"/>
        <v>0</v>
      </c>
      <c r="K102" s="34">
        <f t="shared" si="24"/>
        <v>0</v>
      </c>
      <c r="L102" s="34">
        <f t="shared" si="25"/>
        <v>0</v>
      </c>
      <c r="M102" s="34">
        <f t="shared" ca="1" si="19"/>
        <v>5.7164724119749467E-2</v>
      </c>
      <c r="N102" s="34">
        <f t="shared" ca="1" si="26"/>
        <v>0</v>
      </c>
      <c r="O102" s="42">
        <f t="shared" ca="1" si="27"/>
        <v>0</v>
      </c>
      <c r="P102" s="34">
        <f t="shared" ca="1" si="28"/>
        <v>0</v>
      </c>
      <c r="Q102" s="34">
        <f t="shared" ca="1" si="29"/>
        <v>0</v>
      </c>
      <c r="R102" s="6">
        <f t="shared" ca="1" si="20"/>
        <v>-5.7164724119749467E-2</v>
      </c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>
      <c r="A103" s="40"/>
      <c r="B103" s="40"/>
      <c r="C103" s="40"/>
      <c r="D103" s="41">
        <f t="shared" si="17"/>
        <v>0</v>
      </c>
      <c r="E103" s="41">
        <f t="shared" si="17"/>
        <v>0</v>
      </c>
      <c r="F103" s="34">
        <f t="shared" si="18"/>
        <v>0</v>
      </c>
      <c r="G103" s="34">
        <f t="shared" si="18"/>
        <v>0</v>
      </c>
      <c r="H103" s="34">
        <f t="shared" si="21"/>
        <v>0</v>
      </c>
      <c r="I103" s="34">
        <f t="shared" si="22"/>
        <v>0</v>
      </c>
      <c r="J103" s="34">
        <f t="shared" si="23"/>
        <v>0</v>
      </c>
      <c r="K103" s="34">
        <f t="shared" si="24"/>
        <v>0</v>
      </c>
      <c r="L103" s="34">
        <f t="shared" si="25"/>
        <v>0</v>
      </c>
      <c r="M103" s="34">
        <f t="shared" ca="1" si="19"/>
        <v>5.7164724119749467E-2</v>
      </c>
      <c r="N103" s="34">
        <f t="shared" ca="1" si="26"/>
        <v>0</v>
      </c>
      <c r="O103" s="42">
        <f t="shared" ca="1" si="27"/>
        <v>0</v>
      </c>
      <c r="P103" s="34">
        <f t="shared" ca="1" si="28"/>
        <v>0</v>
      </c>
      <c r="Q103" s="34">
        <f t="shared" ca="1" si="29"/>
        <v>0</v>
      </c>
      <c r="R103" s="6">
        <f t="shared" ca="1" si="20"/>
        <v>-5.7164724119749467E-2</v>
      </c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>
      <c r="A104" s="40"/>
      <c r="B104" s="40"/>
      <c r="C104" s="40"/>
      <c r="D104" s="41">
        <f t="shared" si="17"/>
        <v>0</v>
      </c>
      <c r="E104" s="41">
        <f t="shared" si="17"/>
        <v>0</v>
      </c>
      <c r="F104" s="34">
        <f t="shared" si="18"/>
        <v>0</v>
      </c>
      <c r="G104" s="34">
        <f t="shared" si="18"/>
        <v>0</v>
      </c>
      <c r="H104" s="34">
        <f t="shared" si="21"/>
        <v>0</v>
      </c>
      <c r="I104" s="34">
        <f t="shared" si="22"/>
        <v>0</v>
      </c>
      <c r="J104" s="34">
        <f t="shared" si="23"/>
        <v>0</v>
      </c>
      <c r="K104" s="34">
        <f t="shared" si="24"/>
        <v>0</v>
      </c>
      <c r="L104" s="34">
        <f t="shared" si="25"/>
        <v>0</v>
      </c>
      <c r="M104" s="34">
        <f t="shared" ca="1" si="19"/>
        <v>5.7164724119749467E-2</v>
      </c>
      <c r="N104" s="34">
        <f t="shared" ca="1" si="26"/>
        <v>0</v>
      </c>
      <c r="O104" s="42">
        <f t="shared" ca="1" si="27"/>
        <v>0</v>
      </c>
      <c r="P104" s="34">
        <f t="shared" ca="1" si="28"/>
        <v>0</v>
      </c>
      <c r="Q104" s="34">
        <f t="shared" ca="1" si="29"/>
        <v>0</v>
      </c>
      <c r="R104" s="6">
        <f t="shared" ca="1" si="20"/>
        <v>-5.7164724119749467E-2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>
      <c r="A105" s="40"/>
      <c r="B105" s="40"/>
      <c r="C105" s="40"/>
      <c r="D105" s="41">
        <f t="shared" si="17"/>
        <v>0</v>
      </c>
      <c r="E105" s="41">
        <f t="shared" si="17"/>
        <v>0</v>
      </c>
      <c r="F105" s="34">
        <f t="shared" si="18"/>
        <v>0</v>
      </c>
      <c r="G105" s="34">
        <f t="shared" si="18"/>
        <v>0</v>
      </c>
      <c r="H105" s="34">
        <f t="shared" si="21"/>
        <v>0</v>
      </c>
      <c r="I105" s="34">
        <f t="shared" si="22"/>
        <v>0</v>
      </c>
      <c r="J105" s="34">
        <f t="shared" si="23"/>
        <v>0</v>
      </c>
      <c r="K105" s="34">
        <f t="shared" si="24"/>
        <v>0</v>
      </c>
      <c r="L105" s="34">
        <f t="shared" si="25"/>
        <v>0</v>
      </c>
      <c r="M105" s="34">
        <f t="shared" ca="1" si="19"/>
        <v>5.7164724119749467E-2</v>
      </c>
      <c r="N105" s="34">
        <f t="shared" ca="1" si="26"/>
        <v>0</v>
      </c>
      <c r="O105" s="42">
        <f t="shared" ca="1" si="27"/>
        <v>0</v>
      </c>
      <c r="P105" s="34">
        <f t="shared" ca="1" si="28"/>
        <v>0</v>
      </c>
      <c r="Q105" s="34">
        <f t="shared" ca="1" si="29"/>
        <v>0</v>
      </c>
      <c r="R105" s="6">
        <f t="shared" ca="1" si="20"/>
        <v>-5.7164724119749467E-2</v>
      </c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>
      <c r="A106" s="40"/>
      <c r="B106" s="40"/>
      <c r="C106" s="40"/>
      <c r="D106" s="41">
        <f t="shared" si="17"/>
        <v>0</v>
      </c>
      <c r="E106" s="41">
        <f t="shared" si="17"/>
        <v>0</v>
      </c>
      <c r="F106" s="34">
        <f t="shared" si="18"/>
        <v>0</v>
      </c>
      <c r="G106" s="34">
        <f t="shared" si="18"/>
        <v>0</v>
      </c>
      <c r="H106" s="34">
        <f t="shared" si="21"/>
        <v>0</v>
      </c>
      <c r="I106" s="34">
        <f t="shared" si="22"/>
        <v>0</v>
      </c>
      <c r="J106" s="34">
        <f t="shared" si="23"/>
        <v>0</v>
      </c>
      <c r="K106" s="34">
        <f t="shared" si="24"/>
        <v>0</v>
      </c>
      <c r="L106" s="34">
        <f t="shared" si="25"/>
        <v>0</v>
      </c>
      <c r="M106" s="34">
        <f t="shared" ca="1" si="19"/>
        <v>5.7164724119749467E-2</v>
      </c>
      <c r="N106" s="34">
        <f t="shared" ca="1" si="26"/>
        <v>0</v>
      </c>
      <c r="O106" s="42">
        <f t="shared" ca="1" si="27"/>
        <v>0</v>
      </c>
      <c r="P106" s="34">
        <f t="shared" ca="1" si="28"/>
        <v>0</v>
      </c>
      <c r="Q106" s="34">
        <f t="shared" ca="1" si="29"/>
        <v>0</v>
      </c>
      <c r="R106" s="6">
        <f t="shared" ca="1" si="20"/>
        <v>-5.7164724119749467E-2</v>
      </c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>
      <c r="A107" s="40"/>
      <c r="B107" s="40"/>
      <c r="C107" s="40"/>
      <c r="D107" s="41">
        <f t="shared" si="17"/>
        <v>0</v>
      </c>
      <c r="E107" s="41">
        <f t="shared" si="17"/>
        <v>0</v>
      </c>
      <c r="F107" s="34">
        <f t="shared" si="18"/>
        <v>0</v>
      </c>
      <c r="G107" s="34">
        <f t="shared" si="18"/>
        <v>0</v>
      </c>
      <c r="H107" s="34">
        <f t="shared" si="21"/>
        <v>0</v>
      </c>
      <c r="I107" s="34">
        <f t="shared" si="22"/>
        <v>0</v>
      </c>
      <c r="J107" s="34">
        <f t="shared" si="23"/>
        <v>0</v>
      </c>
      <c r="K107" s="34">
        <f t="shared" si="24"/>
        <v>0</v>
      </c>
      <c r="L107" s="34">
        <f t="shared" si="25"/>
        <v>0</v>
      </c>
      <c r="M107" s="34">
        <f t="shared" ca="1" si="19"/>
        <v>5.7164724119749467E-2</v>
      </c>
      <c r="N107" s="34">
        <f t="shared" ca="1" si="26"/>
        <v>0</v>
      </c>
      <c r="O107" s="42">
        <f t="shared" ca="1" si="27"/>
        <v>0</v>
      </c>
      <c r="P107" s="34">
        <f t="shared" ca="1" si="28"/>
        <v>0</v>
      </c>
      <c r="Q107" s="34">
        <f t="shared" ca="1" si="29"/>
        <v>0</v>
      </c>
      <c r="R107" s="6">
        <f t="shared" ca="1" si="20"/>
        <v>-5.7164724119749467E-2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>
      <c r="A108" s="40"/>
      <c r="B108" s="40"/>
      <c r="C108" s="40"/>
      <c r="D108" s="41">
        <f t="shared" si="17"/>
        <v>0</v>
      </c>
      <c r="E108" s="41">
        <f t="shared" si="17"/>
        <v>0</v>
      </c>
      <c r="F108" s="34">
        <f t="shared" si="18"/>
        <v>0</v>
      </c>
      <c r="G108" s="34">
        <f t="shared" si="18"/>
        <v>0</v>
      </c>
      <c r="H108" s="34">
        <f t="shared" si="21"/>
        <v>0</v>
      </c>
      <c r="I108" s="34">
        <f t="shared" si="22"/>
        <v>0</v>
      </c>
      <c r="J108" s="34">
        <f t="shared" si="23"/>
        <v>0</v>
      </c>
      <c r="K108" s="34">
        <f t="shared" si="24"/>
        <v>0</v>
      </c>
      <c r="L108" s="34">
        <f t="shared" si="25"/>
        <v>0</v>
      </c>
      <c r="M108" s="34">
        <f t="shared" ca="1" si="19"/>
        <v>5.7164724119749467E-2</v>
      </c>
      <c r="N108" s="34">
        <f t="shared" ca="1" si="26"/>
        <v>0</v>
      </c>
      <c r="O108" s="42">
        <f t="shared" ca="1" si="27"/>
        <v>0</v>
      </c>
      <c r="P108" s="34">
        <f t="shared" ca="1" si="28"/>
        <v>0</v>
      </c>
      <c r="Q108" s="34">
        <f t="shared" ca="1" si="29"/>
        <v>0</v>
      </c>
      <c r="R108" s="6">
        <f t="shared" ca="1" si="20"/>
        <v>-5.7164724119749467E-2</v>
      </c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>
      <c r="A109" s="40"/>
      <c r="B109" s="40"/>
      <c r="C109" s="40"/>
      <c r="D109" s="41">
        <f t="shared" si="17"/>
        <v>0</v>
      </c>
      <c r="E109" s="41">
        <f t="shared" si="17"/>
        <v>0</v>
      </c>
      <c r="F109" s="34">
        <f t="shared" si="18"/>
        <v>0</v>
      </c>
      <c r="G109" s="34">
        <f t="shared" si="18"/>
        <v>0</v>
      </c>
      <c r="H109" s="34">
        <f t="shared" si="21"/>
        <v>0</v>
      </c>
      <c r="I109" s="34">
        <f t="shared" si="22"/>
        <v>0</v>
      </c>
      <c r="J109" s="34">
        <f t="shared" si="23"/>
        <v>0</v>
      </c>
      <c r="K109" s="34">
        <f t="shared" si="24"/>
        <v>0</v>
      </c>
      <c r="L109" s="34">
        <f t="shared" si="25"/>
        <v>0</v>
      </c>
      <c r="M109" s="34">
        <f t="shared" ca="1" si="19"/>
        <v>5.7164724119749467E-2</v>
      </c>
      <c r="N109" s="34">
        <f t="shared" ca="1" si="26"/>
        <v>0</v>
      </c>
      <c r="O109" s="42">
        <f t="shared" ca="1" si="27"/>
        <v>0</v>
      </c>
      <c r="P109" s="34">
        <f t="shared" ca="1" si="28"/>
        <v>0</v>
      </c>
      <c r="Q109" s="34">
        <f t="shared" ca="1" si="29"/>
        <v>0</v>
      </c>
      <c r="R109" s="6">
        <f t="shared" ca="1" si="20"/>
        <v>-5.7164724119749467E-2</v>
      </c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>
      <c r="A110" s="40"/>
      <c r="B110" s="40"/>
      <c r="C110" s="40"/>
      <c r="D110" s="41">
        <f t="shared" si="17"/>
        <v>0</v>
      </c>
      <c r="E110" s="41">
        <f t="shared" si="17"/>
        <v>0</v>
      </c>
      <c r="F110" s="34">
        <f t="shared" si="18"/>
        <v>0</v>
      </c>
      <c r="G110" s="34">
        <f t="shared" si="18"/>
        <v>0</v>
      </c>
      <c r="H110" s="34">
        <f t="shared" si="21"/>
        <v>0</v>
      </c>
      <c r="I110" s="34">
        <f t="shared" si="22"/>
        <v>0</v>
      </c>
      <c r="J110" s="34">
        <f t="shared" si="23"/>
        <v>0</v>
      </c>
      <c r="K110" s="34">
        <f t="shared" si="24"/>
        <v>0</v>
      </c>
      <c r="L110" s="34">
        <f t="shared" si="25"/>
        <v>0</v>
      </c>
      <c r="M110" s="34">
        <f t="shared" ca="1" si="19"/>
        <v>5.7164724119749467E-2</v>
      </c>
      <c r="N110" s="34">
        <f t="shared" ca="1" si="26"/>
        <v>0</v>
      </c>
      <c r="O110" s="42">
        <f t="shared" ca="1" si="27"/>
        <v>0</v>
      </c>
      <c r="P110" s="34">
        <f t="shared" ca="1" si="28"/>
        <v>0</v>
      </c>
      <c r="Q110" s="34">
        <f t="shared" ca="1" si="29"/>
        <v>0</v>
      </c>
      <c r="R110" s="6">
        <f t="shared" ca="1" si="20"/>
        <v>-5.7164724119749467E-2</v>
      </c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>
      <c r="A111" s="40"/>
      <c r="B111" s="40"/>
      <c r="C111" s="40"/>
      <c r="D111" s="41">
        <f t="shared" si="17"/>
        <v>0</v>
      </c>
      <c r="E111" s="41">
        <f t="shared" si="17"/>
        <v>0</v>
      </c>
      <c r="F111" s="34">
        <f t="shared" si="18"/>
        <v>0</v>
      </c>
      <c r="G111" s="34">
        <f t="shared" si="18"/>
        <v>0</v>
      </c>
      <c r="H111" s="34">
        <f t="shared" si="21"/>
        <v>0</v>
      </c>
      <c r="I111" s="34">
        <f t="shared" si="22"/>
        <v>0</v>
      </c>
      <c r="J111" s="34">
        <f t="shared" si="23"/>
        <v>0</v>
      </c>
      <c r="K111" s="34">
        <f t="shared" si="24"/>
        <v>0</v>
      </c>
      <c r="L111" s="34">
        <f t="shared" si="25"/>
        <v>0</v>
      </c>
      <c r="M111" s="34">
        <f t="shared" ca="1" si="19"/>
        <v>5.7164724119749467E-2</v>
      </c>
      <c r="N111" s="34">
        <f t="shared" ca="1" si="26"/>
        <v>0</v>
      </c>
      <c r="O111" s="42">
        <f t="shared" ca="1" si="27"/>
        <v>0</v>
      </c>
      <c r="P111" s="34">
        <f t="shared" ca="1" si="28"/>
        <v>0</v>
      </c>
      <c r="Q111" s="34">
        <f t="shared" ca="1" si="29"/>
        <v>0</v>
      </c>
      <c r="R111" s="6">
        <f t="shared" ca="1" si="20"/>
        <v>-5.7164724119749467E-2</v>
      </c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>
      <c r="A112" s="40"/>
      <c r="B112" s="40"/>
      <c r="C112" s="40"/>
      <c r="D112" s="41">
        <f t="shared" si="17"/>
        <v>0</v>
      </c>
      <c r="E112" s="41">
        <f t="shared" si="17"/>
        <v>0</v>
      </c>
      <c r="F112" s="34">
        <f t="shared" si="18"/>
        <v>0</v>
      </c>
      <c r="G112" s="34">
        <f t="shared" si="18"/>
        <v>0</v>
      </c>
      <c r="H112" s="34">
        <f t="shared" si="21"/>
        <v>0</v>
      </c>
      <c r="I112" s="34">
        <f t="shared" si="22"/>
        <v>0</v>
      </c>
      <c r="J112" s="34">
        <f t="shared" si="23"/>
        <v>0</v>
      </c>
      <c r="K112" s="34">
        <f t="shared" si="24"/>
        <v>0</v>
      </c>
      <c r="L112" s="34">
        <f t="shared" si="25"/>
        <v>0</v>
      </c>
      <c r="M112" s="34">
        <f t="shared" ca="1" si="19"/>
        <v>5.7164724119749467E-2</v>
      </c>
      <c r="N112" s="34">
        <f t="shared" ca="1" si="26"/>
        <v>0</v>
      </c>
      <c r="O112" s="42">
        <f t="shared" ca="1" si="27"/>
        <v>0</v>
      </c>
      <c r="P112" s="34">
        <f t="shared" ca="1" si="28"/>
        <v>0</v>
      </c>
      <c r="Q112" s="34">
        <f t="shared" ca="1" si="29"/>
        <v>0</v>
      </c>
      <c r="R112" s="6">
        <f t="shared" ca="1" si="20"/>
        <v>-5.7164724119749467E-2</v>
      </c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>
      <c r="A113" s="40"/>
      <c r="B113" s="40"/>
      <c r="C113" s="40"/>
      <c r="D113" s="41">
        <f t="shared" si="17"/>
        <v>0</v>
      </c>
      <c r="E113" s="41">
        <f t="shared" si="17"/>
        <v>0</v>
      </c>
      <c r="F113" s="34">
        <f t="shared" si="18"/>
        <v>0</v>
      </c>
      <c r="G113" s="34">
        <f t="shared" si="18"/>
        <v>0</v>
      </c>
      <c r="H113" s="34">
        <f t="shared" si="21"/>
        <v>0</v>
      </c>
      <c r="I113" s="34">
        <f t="shared" si="22"/>
        <v>0</v>
      </c>
      <c r="J113" s="34">
        <f t="shared" si="23"/>
        <v>0</v>
      </c>
      <c r="K113" s="34">
        <f t="shared" si="24"/>
        <v>0</v>
      </c>
      <c r="L113" s="34">
        <f t="shared" si="25"/>
        <v>0</v>
      </c>
      <c r="M113" s="34">
        <f t="shared" ca="1" si="19"/>
        <v>5.7164724119749467E-2</v>
      </c>
      <c r="N113" s="34">
        <f t="shared" ca="1" si="26"/>
        <v>0</v>
      </c>
      <c r="O113" s="42">
        <f t="shared" ca="1" si="27"/>
        <v>0</v>
      </c>
      <c r="P113" s="34">
        <f t="shared" ca="1" si="28"/>
        <v>0</v>
      </c>
      <c r="Q113" s="34">
        <f t="shared" ca="1" si="29"/>
        <v>0</v>
      </c>
      <c r="R113" s="6">
        <f t="shared" ca="1" si="20"/>
        <v>-5.7164724119749467E-2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>
      <c r="A114" s="40"/>
      <c r="B114" s="40"/>
      <c r="C114" s="40"/>
      <c r="D114" s="41">
        <f t="shared" si="17"/>
        <v>0</v>
      </c>
      <c r="E114" s="41">
        <f t="shared" si="17"/>
        <v>0</v>
      </c>
      <c r="F114" s="34">
        <f t="shared" si="18"/>
        <v>0</v>
      </c>
      <c r="G114" s="34">
        <f t="shared" si="18"/>
        <v>0</v>
      </c>
      <c r="H114" s="34">
        <f t="shared" si="21"/>
        <v>0</v>
      </c>
      <c r="I114" s="34">
        <f t="shared" si="22"/>
        <v>0</v>
      </c>
      <c r="J114" s="34">
        <f t="shared" si="23"/>
        <v>0</v>
      </c>
      <c r="K114" s="34">
        <f t="shared" si="24"/>
        <v>0</v>
      </c>
      <c r="L114" s="34">
        <f t="shared" si="25"/>
        <v>0</v>
      </c>
      <c r="M114" s="34">
        <f t="shared" ca="1" si="19"/>
        <v>5.7164724119749467E-2</v>
      </c>
      <c r="N114" s="34">
        <f t="shared" ca="1" si="26"/>
        <v>0</v>
      </c>
      <c r="O114" s="42">
        <f t="shared" ca="1" si="27"/>
        <v>0</v>
      </c>
      <c r="P114" s="34">
        <f t="shared" ca="1" si="28"/>
        <v>0</v>
      </c>
      <c r="Q114" s="34">
        <f t="shared" ca="1" si="29"/>
        <v>0</v>
      </c>
      <c r="R114" s="6">
        <f t="shared" ca="1" si="20"/>
        <v>-5.7164724119749467E-2</v>
      </c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>
      <c r="A115" s="40"/>
      <c r="B115" s="40"/>
      <c r="C115" s="40"/>
      <c r="D115" s="41">
        <f t="shared" si="17"/>
        <v>0</v>
      </c>
      <c r="E115" s="41">
        <f t="shared" si="17"/>
        <v>0</v>
      </c>
      <c r="F115" s="34">
        <f t="shared" si="18"/>
        <v>0</v>
      </c>
      <c r="G115" s="34">
        <f t="shared" si="18"/>
        <v>0</v>
      </c>
      <c r="H115" s="34">
        <f t="shared" si="21"/>
        <v>0</v>
      </c>
      <c r="I115" s="34">
        <f t="shared" si="22"/>
        <v>0</v>
      </c>
      <c r="J115" s="34">
        <f t="shared" si="23"/>
        <v>0</v>
      </c>
      <c r="K115" s="34">
        <f t="shared" si="24"/>
        <v>0</v>
      </c>
      <c r="L115" s="34">
        <f t="shared" si="25"/>
        <v>0</v>
      </c>
      <c r="M115" s="34">
        <f t="shared" ca="1" si="19"/>
        <v>5.7164724119749467E-2</v>
      </c>
      <c r="N115" s="34">
        <f t="shared" ca="1" si="26"/>
        <v>0</v>
      </c>
      <c r="O115" s="42">
        <f t="shared" ca="1" si="27"/>
        <v>0</v>
      </c>
      <c r="P115" s="34">
        <f t="shared" ca="1" si="28"/>
        <v>0</v>
      </c>
      <c r="Q115" s="34">
        <f t="shared" ca="1" si="29"/>
        <v>0</v>
      </c>
      <c r="R115" s="6">
        <f t="shared" ca="1" si="20"/>
        <v>-5.7164724119749467E-2</v>
      </c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>
      <c r="A116" s="40"/>
      <c r="B116" s="40"/>
      <c r="C116" s="40"/>
      <c r="D116" s="41">
        <f t="shared" si="17"/>
        <v>0</v>
      </c>
      <c r="E116" s="41">
        <f t="shared" si="17"/>
        <v>0</v>
      </c>
      <c r="F116" s="34">
        <f t="shared" si="18"/>
        <v>0</v>
      </c>
      <c r="G116" s="34">
        <f t="shared" si="18"/>
        <v>0</v>
      </c>
      <c r="H116" s="34">
        <f t="shared" si="21"/>
        <v>0</v>
      </c>
      <c r="I116" s="34">
        <f t="shared" si="22"/>
        <v>0</v>
      </c>
      <c r="J116" s="34">
        <f t="shared" si="23"/>
        <v>0</v>
      </c>
      <c r="K116" s="34">
        <f t="shared" si="24"/>
        <v>0</v>
      </c>
      <c r="L116" s="34">
        <f t="shared" si="25"/>
        <v>0</v>
      </c>
      <c r="M116" s="34">
        <f t="shared" ca="1" si="19"/>
        <v>5.7164724119749467E-2</v>
      </c>
      <c r="N116" s="34">
        <f t="shared" ca="1" si="26"/>
        <v>0</v>
      </c>
      <c r="O116" s="42">
        <f t="shared" ca="1" si="27"/>
        <v>0</v>
      </c>
      <c r="P116" s="34">
        <f t="shared" ca="1" si="28"/>
        <v>0</v>
      </c>
      <c r="Q116" s="34">
        <f t="shared" ca="1" si="29"/>
        <v>0</v>
      </c>
      <c r="R116" s="6">
        <f t="shared" ca="1" si="20"/>
        <v>-5.7164724119749467E-2</v>
      </c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>
      <c r="A117" s="40"/>
      <c r="B117" s="40"/>
      <c r="C117" s="40"/>
      <c r="D117" s="41">
        <f t="shared" si="17"/>
        <v>0</v>
      </c>
      <c r="E117" s="41">
        <f t="shared" si="17"/>
        <v>0</v>
      </c>
      <c r="F117" s="34">
        <f t="shared" si="18"/>
        <v>0</v>
      </c>
      <c r="G117" s="34">
        <f t="shared" si="18"/>
        <v>0</v>
      </c>
      <c r="H117" s="34">
        <f t="shared" si="21"/>
        <v>0</v>
      </c>
      <c r="I117" s="34">
        <f t="shared" si="22"/>
        <v>0</v>
      </c>
      <c r="J117" s="34">
        <f t="shared" si="23"/>
        <v>0</v>
      </c>
      <c r="K117" s="34">
        <f t="shared" si="24"/>
        <v>0</v>
      </c>
      <c r="L117" s="34">
        <f t="shared" si="25"/>
        <v>0</v>
      </c>
      <c r="M117" s="34">
        <f t="shared" ca="1" si="19"/>
        <v>5.7164724119749467E-2</v>
      </c>
      <c r="N117" s="34">
        <f t="shared" ca="1" si="26"/>
        <v>0</v>
      </c>
      <c r="O117" s="42">
        <f t="shared" ca="1" si="27"/>
        <v>0</v>
      </c>
      <c r="P117" s="34">
        <f t="shared" ca="1" si="28"/>
        <v>0</v>
      </c>
      <c r="Q117" s="34">
        <f t="shared" ca="1" si="29"/>
        <v>0</v>
      </c>
      <c r="R117" s="6">
        <f t="shared" ca="1" si="20"/>
        <v>-5.7164724119749467E-2</v>
      </c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>
      <c r="A118" s="40"/>
      <c r="B118" s="40"/>
      <c r="C118" s="40"/>
      <c r="D118" s="41">
        <f t="shared" si="17"/>
        <v>0</v>
      </c>
      <c r="E118" s="41">
        <f t="shared" si="17"/>
        <v>0</v>
      </c>
      <c r="F118" s="34">
        <f t="shared" si="18"/>
        <v>0</v>
      </c>
      <c r="G118" s="34">
        <f t="shared" si="18"/>
        <v>0</v>
      </c>
      <c r="H118" s="34">
        <f t="shared" si="21"/>
        <v>0</v>
      </c>
      <c r="I118" s="34">
        <f t="shared" si="22"/>
        <v>0</v>
      </c>
      <c r="J118" s="34">
        <f t="shared" si="23"/>
        <v>0</v>
      </c>
      <c r="K118" s="34">
        <f t="shared" si="24"/>
        <v>0</v>
      </c>
      <c r="L118" s="34">
        <f t="shared" si="25"/>
        <v>0</v>
      </c>
      <c r="M118" s="34">
        <f t="shared" ca="1" si="19"/>
        <v>5.7164724119749467E-2</v>
      </c>
      <c r="N118" s="34">
        <f t="shared" ca="1" si="26"/>
        <v>0</v>
      </c>
      <c r="O118" s="42">
        <f t="shared" ca="1" si="27"/>
        <v>0</v>
      </c>
      <c r="P118" s="34">
        <f t="shared" ca="1" si="28"/>
        <v>0</v>
      </c>
      <c r="Q118" s="34">
        <f t="shared" ca="1" si="29"/>
        <v>0</v>
      </c>
      <c r="R118" s="6">
        <f t="shared" ca="1" si="20"/>
        <v>-5.7164724119749467E-2</v>
      </c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>
      <c r="A119" s="40"/>
      <c r="B119" s="40"/>
      <c r="C119" s="40"/>
      <c r="D119" s="41">
        <f t="shared" si="17"/>
        <v>0</v>
      </c>
      <c r="E119" s="41">
        <f t="shared" si="17"/>
        <v>0</v>
      </c>
      <c r="F119" s="34">
        <f t="shared" si="18"/>
        <v>0</v>
      </c>
      <c r="G119" s="34">
        <f t="shared" si="18"/>
        <v>0</v>
      </c>
      <c r="H119" s="34">
        <f t="shared" si="21"/>
        <v>0</v>
      </c>
      <c r="I119" s="34">
        <f t="shared" si="22"/>
        <v>0</v>
      </c>
      <c r="J119" s="34">
        <f t="shared" si="23"/>
        <v>0</v>
      </c>
      <c r="K119" s="34">
        <f t="shared" si="24"/>
        <v>0</v>
      </c>
      <c r="L119" s="34">
        <f t="shared" si="25"/>
        <v>0</v>
      </c>
      <c r="M119" s="34">
        <f t="shared" ca="1" si="19"/>
        <v>5.7164724119749467E-2</v>
      </c>
      <c r="N119" s="34">
        <f t="shared" ca="1" si="26"/>
        <v>0</v>
      </c>
      <c r="O119" s="42">
        <f t="shared" ca="1" si="27"/>
        <v>0</v>
      </c>
      <c r="P119" s="34">
        <f t="shared" ca="1" si="28"/>
        <v>0</v>
      </c>
      <c r="Q119" s="34">
        <f t="shared" ca="1" si="29"/>
        <v>0</v>
      </c>
      <c r="R119" s="6">
        <f t="shared" ca="1" si="20"/>
        <v>-5.7164724119749467E-2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>
      <c r="A120" s="40"/>
      <c r="B120" s="40"/>
      <c r="C120" s="40"/>
      <c r="D120" s="41">
        <f t="shared" si="17"/>
        <v>0</v>
      </c>
      <c r="E120" s="41">
        <f t="shared" si="17"/>
        <v>0</v>
      </c>
      <c r="F120" s="34">
        <f t="shared" si="18"/>
        <v>0</v>
      </c>
      <c r="G120" s="34">
        <f t="shared" si="18"/>
        <v>0</v>
      </c>
      <c r="H120" s="34">
        <f t="shared" si="21"/>
        <v>0</v>
      </c>
      <c r="I120" s="34">
        <f t="shared" si="22"/>
        <v>0</v>
      </c>
      <c r="J120" s="34">
        <f t="shared" si="23"/>
        <v>0</v>
      </c>
      <c r="K120" s="34">
        <f t="shared" si="24"/>
        <v>0</v>
      </c>
      <c r="L120" s="34">
        <f t="shared" si="25"/>
        <v>0</v>
      </c>
      <c r="M120" s="34">
        <f t="shared" ca="1" si="19"/>
        <v>5.7164724119749467E-2</v>
      </c>
      <c r="N120" s="34">
        <f t="shared" ca="1" si="26"/>
        <v>0</v>
      </c>
      <c r="O120" s="42">
        <f t="shared" ca="1" si="27"/>
        <v>0</v>
      </c>
      <c r="P120" s="34">
        <f t="shared" ca="1" si="28"/>
        <v>0</v>
      </c>
      <c r="Q120" s="34">
        <f t="shared" ca="1" si="29"/>
        <v>0</v>
      </c>
      <c r="R120" s="6">
        <f t="shared" ca="1" si="20"/>
        <v>-5.7164724119749467E-2</v>
      </c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>
      <c r="A121" s="40"/>
      <c r="B121" s="40"/>
      <c r="C121" s="40"/>
      <c r="D121" s="41">
        <f t="shared" si="17"/>
        <v>0</v>
      </c>
      <c r="E121" s="41">
        <f t="shared" si="17"/>
        <v>0</v>
      </c>
      <c r="F121" s="34">
        <f t="shared" si="18"/>
        <v>0</v>
      </c>
      <c r="G121" s="34">
        <f t="shared" si="18"/>
        <v>0</v>
      </c>
      <c r="H121" s="34">
        <f t="shared" si="21"/>
        <v>0</v>
      </c>
      <c r="I121" s="34">
        <f t="shared" si="22"/>
        <v>0</v>
      </c>
      <c r="J121" s="34">
        <f t="shared" si="23"/>
        <v>0</v>
      </c>
      <c r="K121" s="34">
        <f t="shared" si="24"/>
        <v>0</v>
      </c>
      <c r="L121" s="34">
        <f t="shared" si="25"/>
        <v>0</v>
      </c>
      <c r="M121" s="34">
        <f t="shared" ca="1" si="19"/>
        <v>5.7164724119749467E-2</v>
      </c>
      <c r="N121" s="34">
        <f t="shared" ca="1" si="26"/>
        <v>0</v>
      </c>
      <c r="O121" s="42">
        <f t="shared" ca="1" si="27"/>
        <v>0</v>
      </c>
      <c r="P121" s="34">
        <f t="shared" ca="1" si="28"/>
        <v>0</v>
      </c>
      <c r="Q121" s="34">
        <f t="shared" ca="1" si="29"/>
        <v>0</v>
      </c>
      <c r="R121" s="6">
        <f t="shared" ca="1" si="20"/>
        <v>-5.7164724119749467E-2</v>
      </c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>
      <c r="A122" s="40"/>
      <c r="B122" s="40"/>
      <c r="C122" s="40"/>
      <c r="D122" s="41">
        <f t="shared" si="17"/>
        <v>0</v>
      </c>
      <c r="E122" s="41">
        <f t="shared" si="17"/>
        <v>0</v>
      </c>
      <c r="F122" s="34">
        <f t="shared" si="18"/>
        <v>0</v>
      </c>
      <c r="G122" s="34">
        <f t="shared" si="18"/>
        <v>0</v>
      </c>
      <c r="H122" s="34">
        <f t="shared" si="21"/>
        <v>0</v>
      </c>
      <c r="I122" s="34">
        <f t="shared" si="22"/>
        <v>0</v>
      </c>
      <c r="J122" s="34">
        <f t="shared" si="23"/>
        <v>0</v>
      </c>
      <c r="K122" s="34">
        <f t="shared" si="24"/>
        <v>0</v>
      </c>
      <c r="L122" s="34">
        <f t="shared" si="25"/>
        <v>0</v>
      </c>
      <c r="M122" s="34">
        <f t="shared" ca="1" si="19"/>
        <v>5.7164724119749467E-2</v>
      </c>
      <c r="N122" s="34">
        <f t="shared" ca="1" si="26"/>
        <v>0</v>
      </c>
      <c r="O122" s="42">
        <f t="shared" ca="1" si="27"/>
        <v>0</v>
      </c>
      <c r="P122" s="34">
        <f t="shared" ca="1" si="28"/>
        <v>0</v>
      </c>
      <c r="Q122" s="34">
        <f t="shared" ca="1" si="29"/>
        <v>0</v>
      </c>
      <c r="R122" s="6">
        <f t="shared" ca="1" si="20"/>
        <v>-5.7164724119749467E-2</v>
      </c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>
      <c r="A123" s="40"/>
      <c r="B123" s="40"/>
      <c r="C123" s="40"/>
      <c r="D123" s="41">
        <f t="shared" si="17"/>
        <v>0</v>
      </c>
      <c r="E123" s="41">
        <f t="shared" si="17"/>
        <v>0</v>
      </c>
      <c r="F123" s="34">
        <f t="shared" si="18"/>
        <v>0</v>
      </c>
      <c r="G123" s="34">
        <f t="shared" si="18"/>
        <v>0</v>
      </c>
      <c r="H123" s="34">
        <f t="shared" si="21"/>
        <v>0</v>
      </c>
      <c r="I123" s="34">
        <f t="shared" si="22"/>
        <v>0</v>
      </c>
      <c r="J123" s="34">
        <f t="shared" si="23"/>
        <v>0</v>
      </c>
      <c r="K123" s="34">
        <f t="shared" si="24"/>
        <v>0</v>
      </c>
      <c r="L123" s="34">
        <f t="shared" si="25"/>
        <v>0</v>
      </c>
      <c r="M123" s="34">
        <f t="shared" ca="1" si="19"/>
        <v>5.7164724119749467E-2</v>
      </c>
      <c r="N123" s="34">
        <f t="shared" ca="1" si="26"/>
        <v>0</v>
      </c>
      <c r="O123" s="42">
        <f t="shared" ca="1" si="27"/>
        <v>0</v>
      </c>
      <c r="P123" s="34">
        <f t="shared" ca="1" si="28"/>
        <v>0</v>
      </c>
      <c r="Q123" s="34">
        <f t="shared" ca="1" si="29"/>
        <v>0</v>
      </c>
      <c r="R123" s="6">
        <f t="shared" ca="1" si="20"/>
        <v>-5.7164724119749467E-2</v>
      </c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>
      <c r="A124" s="40"/>
      <c r="B124" s="40"/>
      <c r="C124" s="40"/>
      <c r="D124" s="41">
        <f t="shared" si="17"/>
        <v>0</v>
      </c>
      <c r="E124" s="41">
        <f t="shared" si="17"/>
        <v>0</v>
      </c>
      <c r="F124" s="34">
        <f t="shared" si="18"/>
        <v>0</v>
      </c>
      <c r="G124" s="34">
        <f t="shared" si="18"/>
        <v>0</v>
      </c>
      <c r="H124" s="34">
        <f t="shared" si="21"/>
        <v>0</v>
      </c>
      <c r="I124" s="34">
        <f t="shared" si="22"/>
        <v>0</v>
      </c>
      <c r="J124" s="34">
        <f t="shared" si="23"/>
        <v>0</v>
      </c>
      <c r="K124" s="34">
        <f t="shared" si="24"/>
        <v>0</v>
      </c>
      <c r="L124" s="34">
        <f t="shared" si="25"/>
        <v>0</v>
      </c>
      <c r="M124" s="34">
        <f t="shared" ca="1" si="19"/>
        <v>5.7164724119749467E-2</v>
      </c>
      <c r="N124" s="34">
        <f t="shared" ca="1" si="26"/>
        <v>0</v>
      </c>
      <c r="O124" s="42">
        <f t="shared" ca="1" si="27"/>
        <v>0</v>
      </c>
      <c r="P124" s="34">
        <f t="shared" ca="1" si="28"/>
        <v>0</v>
      </c>
      <c r="Q124" s="34">
        <f t="shared" ca="1" si="29"/>
        <v>0</v>
      </c>
      <c r="R124" s="6">
        <f t="shared" ca="1" si="20"/>
        <v>-5.7164724119749467E-2</v>
      </c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>
      <c r="A125" s="40"/>
      <c r="B125" s="40"/>
      <c r="C125" s="40"/>
      <c r="D125" s="41">
        <f t="shared" si="17"/>
        <v>0</v>
      </c>
      <c r="E125" s="41">
        <f t="shared" si="17"/>
        <v>0</v>
      </c>
      <c r="F125" s="34">
        <f t="shared" si="18"/>
        <v>0</v>
      </c>
      <c r="G125" s="34">
        <f t="shared" si="18"/>
        <v>0</v>
      </c>
      <c r="H125" s="34">
        <f t="shared" si="21"/>
        <v>0</v>
      </c>
      <c r="I125" s="34">
        <f t="shared" si="22"/>
        <v>0</v>
      </c>
      <c r="J125" s="34">
        <f t="shared" si="23"/>
        <v>0</v>
      </c>
      <c r="K125" s="34">
        <f t="shared" si="24"/>
        <v>0</v>
      </c>
      <c r="L125" s="34">
        <f t="shared" si="25"/>
        <v>0</v>
      </c>
      <c r="M125" s="34">
        <f t="shared" ca="1" si="19"/>
        <v>5.7164724119749467E-2</v>
      </c>
      <c r="N125" s="34">
        <f t="shared" ca="1" si="26"/>
        <v>0</v>
      </c>
      <c r="O125" s="42">
        <f t="shared" ca="1" si="27"/>
        <v>0</v>
      </c>
      <c r="P125" s="34">
        <f t="shared" ca="1" si="28"/>
        <v>0</v>
      </c>
      <c r="Q125" s="34">
        <f t="shared" ca="1" si="29"/>
        <v>0</v>
      </c>
      <c r="R125" s="6">
        <f t="shared" ca="1" si="20"/>
        <v>-5.7164724119749467E-2</v>
      </c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>
      <c r="A126" s="40"/>
      <c r="B126" s="40"/>
      <c r="C126" s="40"/>
      <c r="D126" s="41">
        <f t="shared" si="17"/>
        <v>0</v>
      </c>
      <c r="E126" s="41">
        <f t="shared" si="17"/>
        <v>0</v>
      </c>
      <c r="F126" s="34">
        <f t="shared" si="18"/>
        <v>0</v>
      </c>
      <c r="G126" s="34">
        <f t="shared" si="18"/>
        <v>0</v>
      </c>
      <c r="H126" s="34">
        <f t="shared" si="21"/>
        <v>0</v>
      </c>
      <c r="I126" s="34">
        <f t="shared" si="22"/>
        <v>0</v>
      </c>
      <c r="J126" s="34">
        <f t="shared" si="23"/>
        <v>0</v>
      </c>
      <c r="K126" s="34">
        <f t="shared" si="24"/>
        <v>0</v>
      </c>
      <c r="L126" s="34">
        <f t="shared" si="25"/>
        <v>0</v>
      </c>
      <c r="M126" s="34">
        <f t="shared" ca="1" si="19"/>
        <v>5.7164724119749467E-2</v>
      </c>
      <c r="N126" s="34">
        <f t="shared" ca="1" si="26"/>
        <v>0</v>
      </c>
      <c r="O126" s="42">
        <f t="shared" ca="1" si="27"/>
        <v>0</v>
      </c>
      <c r="P126" s="34">
        <f t="shared" ca="1" si="28"/>
        <v>0</v>
      </c>
      <c r="Q126" s="34">
        <f t="shared" ca="1" si="29"/>
        <v>0</v>
      </c>
      <c r="R126" s="6">
        <f t="shared" ca="1" si="20"/>
        <v>-5.7164724119749467E-2</v>
      </c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>
      <c r="A127" s="40"/>
      <c r="B127" s="40"/>
      <c r="C127" s="40"/>
      <c r="D127" s="41">
        <f t="shared" si="17"/>
        <v>0</v>
      </c>
      <c r="E127" s="41">
        <f t="shared" si="17"/>
        <v>0</v>
      </c>
      <c r="F127" s="34">
        <f t="shared" si="18"/>
        <v>0</v>
      </c>
      <c r="G127" s="34">
        <f t="shared" si="18"/>
        <v>0</v>
      </c>
      <c r="H127" s="34">
        <f t="shared" si="21"/>
        <v>0</v>
      </c>
      <c r="I127" s="34">
        <f t="shared" si="22"/>
        <v>0</v>
      </c>
      <c r="J127" s="34">
        <f t="shared" si="23"/>
        <v>0</v>
      </c>
      <c r="K127" s="34">
        <f t="shared" si="24"/>
        <v>0</v>
      </c>
      <c r="L127" s="34">
        <f t="shared" si="25"/>
        <v>0</v>
      </c>
      <c r="M127" s="34">
        <f t="shared" ca="1" si="19"/>
        <v>5.7164724119749467E-2</v>
      </c>
      <c r="N127" s="34">
        <f t="shared" ca="1" si="26"/>
        <v>0</v>
      </c>
      <c r="O127" s="42">
        <f t="shared" ca="1" si="27"/>
        <v>0</v>
      </c>
      <c r="P127" s="34">
        <f t="shared" ca="1" si="28"/>
        <v>0</v>
      </c>
      <c r="Q127" s="34">
        <f t="shared" ca="1" si="29"/>
        <v>0</v>
      </c>
      <c r="R127" s="6">
        <f t="shared" ca="1" si="20"/>
        <v>-5.7164724119749467E-2</v>
      </c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>
      <c r="A128" s="40"/>
      <c r="B128" s="40"/>
      <c r="C128" s="40"/>
      <c r="D128" s="41">
        <f t="shared" si="17"/>
        <v>0</v>
      </c>
      <c r="E128" s="41">
        <f t="shared" si="17"/>
        <v>0</v>
      </c>
      <c r="F128" s="34">
        <f t="shared" si="18"/>
        <v>0</v>
      </c>
      <c r="G128" s="34">
        <f t="shared" si="18"/>
        <v>0</v>
      </c>
      <c r="H128" s="34">
        <f t="shared" si="21"/>
        <v>0</v>
      </c>
      <c r="I128" s="34">
        <f t="shared" si="22"/>
        <v>0</v>
      </c>
      <c r="J128" s="34">
        <f t="shared" si="23"/>
        <v>0</v>
      </c>
      <c r="K128" s="34">
        <f t="shared" si="24"/>
        <v>0</v>
      </c>
      <c r="L128" s="34">
        <f t="shared" si="25"/>
        <v>0</v>
      </c>
      <c r="M128" s="34">
        <f t="shared" ca="1" si="19"/>
        <v>5.7164724119749467E-2</v>
      </c>
      <c r="N128" s="34">
        <f t="shared" ca="1" si="26"/>
        <v>0</v>
      </c>
      <c r="O128" s="42">
        <f t="shared" ca="1" si="27"/>
        <v>0</v>
      </c>
      <c r="P128" s="34">
        <f t="shared" ca="1" si="28"/>
        <v>0</v>
      </c>
      <c r="Q128" s="34">
        <f t="shared" ca="1" si="29"/>
        <v>0</v>
      </c>
      <c r="R128" s="6">
        <f t="shared" ca="1" si="20"/>
        <v>-5.7164724119749467E-2</v>
      </c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>
      <c r="A129" s="40"/>
      <c r="B129" s="40"/>
      <c r="C129" s="40"/>
      <c r="D129" s="41">
        <f t="shared" si="17"/>
        <v>0</v>
      </c>
      <c r="E129" s="41">
        <f t="shared" si="17"/>
        <v>0</v>
      </c>
      <c r="F129" s="34">
        <f t="shared" si="18"/>
        <v>0</v>
      </c>
      <c r="G129" s="34">
        <f t="shared" si="18"/>
        <v>0</v>
      </c>
      <c r="H129" s="34">
        <f t="shared" si="21"/>
        <v>0</v>
      </c>
      <c r="I129" s="34">
        <f t="shared" si="22"/>
        <v>0</v>
      </c>
      <c r="J129" s="34">
        <f t="shared" si="23"/>
        <v>0</v>
      </c>
      <c r="K129" s="34">
        <f t="shared" si="24"/>
        <v>0</v>
      </c>
      <c r="L129" s="34">
        <f t="shared" si="25"/>
        <v>0</v>
      </c>
      <c r="M129" s="34">
        <f t="shared" ca="1" si="19"/>
        <v>5.7164724119749467E-2</v>
      </c>
      <c r="N129" s="34">
        <f t="shared" ca="1" si="26"/>
        <v>0</v>
      </c>
      <c r="O129" s="42">
        <f t="shared" ca="1" si="27"/>
        <v>0</v>
      </c>
      <c r="P129" s="34">
        <f t="shared" ca="1" si="28"/>
        <v>0</v>
      </c>
      <c r="Q129" s="34">
        <f t="shared" ca="1" si="29"/>
        <v>0</v>
      </c>
      <c r="R129" s="6">
        <f t="shared" ca="1" si="20"/>
        <v>-5.7164724119749467E-2</v>
      </c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>
      <c r="A130" s="40"/>
      <c r="B130" s="40"/>
      <c r="C130" s="40"/>
      <c r="D130" s="41">
        <f t="shared" si="17"/>
        <v>0</v>
      </c>
      <c r="E130" s="41">
        <f t="shared" si="17"/>
        <v>0</v>
      </c>
      <c r="F130" s="34">
        <f t="shared" si="18"/>
        <v>0</v>
      </c>
      <c r="G130" s="34">
        <f t="shared" si="18"/>
        <v>0</v>
      </c>
      <c r="H130" s="34">
        <f t="shared" si="21"/>
        <v>0</v>
      </c>
      <c r="I130" s="34">
        <f t="shared" si="22"/>
        <v>0</v>
      </c>
      <c r="J130" s="34">
        <f t="shared" si="23"/>
        <v>0</v>
      </c>
      <c r="K130" s="34">
        <f t="shared" si="24"/>
        <v>0</v>
      </c>
      <c r="L130" s="34">
        <f t="shared" si="25"/>
        <v>0</v>
      </c>
      <c r="M130" s="34">
        <f t="shared" ca="1" si="19"/>
        <v>5.7164724119749467E-2</v>
      </c>
      <c r="N130" s="34">
        <f t="shared" ca="1" si="26"/>
        <v>0</v>
      </c>
      <c r="O130" s="42">
        <f t="shared" ca="1" si="27"/>
        <v>0</v>
      </c>
      <c r="P130" s="34">
        <f t="shared" ca="1" si="28"/>
        <v>0</v>
      </c>
      <c r="Q130" s="34">
        <f t="shared" ca="1" si="29"/>
        <v>0</v>
      </c>
      <c r="R130" s="6">
        <f t="shared" ca="1" si="20"/>
        <v>-5.7164724119749467E-2</v>
      </c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>
      <c r="A131" s="40"/>
      <c r="B131" s="40"/>
      <c r="C131" s="40"/>
      <c r="D131" s="41">
        <f t="shared" si="17"/>
        <v>0</v>
      </c>
      <c r="E131" s="41">
        <f t="shared" si="17"/>
        <v>0</v>
      </c>
      <c r="F131" s="34">
        <f t="shared" si="18"/>
        <v>0</v>
      </c>
      <c r="G131" s="34">
        <f t="shared" si="18"/>
        <v>0</v>
      </c>
      <c r="H131" s="34">
        <f t="shared" si="21"/>
        <v>0</v>
      </c>
      <c r="I131" s="34">
        <f t="shared" si="22"/>
        <v>0</v>
      </c>
      <c r="J131" s="34">
        <f t="shared" si="23"/>
        <v>0</v>
      </c>
      <c r="K131" s="34">
        <f t="shared" si="24"/>
        <v>0</v>
      </c>
      <c r="L131" s="34">
        <f t="shared" si="25"/>
        <v>0</v>
      </c>
      <c r="M131" s="34">
        <f t="shared" ca="1" si="19"/>
        <v>5.7164724119749467E-2</v>
      </c>
      <c r="N131" s="34">
        <f t="shared" ca="1" si="26"/>
        <v>0</v>
      </c>
      <c r="O131" s="42">
        <f t="shared" ca="1" si="27"/>
        <v>0</v>
      </c>
      <c r="P131" s="34">
        <f t="shared" ca="1" si="28"/>
        <v>0</v>
      </c>
      <c r="Q131" s="34">
        <f t="shared" ca="1" si="29"/>
        <v>0</v>
      </c>
      <c r="R131" s="6">
        <f t="shared" ca="1" si="20"/>
        <v>-5.7164724119749467E-2</v>
      </c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>
      <c r="A132" s="40"/>
      <c r="B132" s="40"/>
      <c r="C132" s="40"/>
      <c r="D132" s="41">
        <f t="shared" si="17"/>
        <v>0</v>
      </c>
      <c r="E132" s="41">
        <f t="shared" si="17"/>
        <v>0</v>
      </c>
      <c r="F132" s="34">
        <f t="shared" si="18"/>
        <v>0</v>
      </c>
      <c r="G132" s="34">
        <f t="shared" si="18"/>
        <v>0</v>
      </c>
      <c r="H132" s="34">
        <f t="shared" si="21"/>
        <v>0</v>
      </c>
      <c r="I132" s="34">
        <f t="shared" si="22"/>
        <v>0</v>
      </c>
      <c r="J132" s="34">
        <f t="shared" si="23"/>
        <v>0</v>
      </c>
      <c r="K132" s="34">
        <f t="shared" si="24"/>
        <v>0</v>
      </c>
      <c r="L132" s="34">
        <f t="shared" si="25"/>
        <v>0</v>
      </c>
      <c r="M132" s="34">
        <f t="shared" ca="1" si="19"/>
        <v>5.7164724119749467E-2</v>
      </c>
      <c r="N132" s="34">
        <f t="shared" ca="1" si="26"/>
        <v>0</v>
      </c>
      <c r="O132" s="42">
        <f t="shared" ca="1" si="27"/>
        <v>0</v>
      </c>
      <c r="P132" s="34">
        <f t="shared" ca="1" si="28"/>
        <v>0</v>
      </c>
      <c r="Q132" s="34">
        <f t="shared" ca="1" si="29"/>
        <v>0</v>
      </c>
      <c r="R132" s="6">
        <f t="shared" ca="1" si="20"/>
        <v>-5.7164724119749467E-2</v>
      </c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>
      <c r="A133" s="40"/>
      <c r="B133" s="40"/>
      <c r="C133" s="40"/>
      <c r="D133" s="41">
        <f t="shared" si="17"/>
        <v>0</v>
      </c>
      <c r="E133" s="41">
        <f t="shared" si="17"/>
        <v>0</v>
      </c>
      <c r="F133" s="34">
        <f t="shared" si="18"/>
        <v>0</v>
      </c>
      <c r="G133" s="34">
        <f t="shared" si="18"/>
        <v>0</v>
      </c>
      <c r="H133" s="34">
        <f t="shared" si="21"/>
        <v>0</v>
      </c>
      <c r="I133" s="34">
        <f t="shared" si="22"/>
        <v>0</v>
      </c>
      <c r="J133" s="34">
        <f t="shared" si="23"/>
        <v>0</v>
      </c>
      <c r="K133" s="34">
        <f t="shared" si="24"/>
        <v>0</v>
      </c>
      <c r="L133" s="34">
        <f t="shared" si="25"/>
        <v>0</v>
      </c>
      <c r="M133" s="34">
        <f t="shared" ca="1" si="19"/>
        <v>5.7164724119749467E-2</v>
      </c>
      <c r="N133" s="34">
        <f t="shared" ca="1" si="26"/>
        <v>0</v>
      </c>
      <c r="O133" s="42">
        <f t="shared" ca="1" si="27"/>
        <v>0</v>
      </c>
      <c r="P133" s="34">
        <f t="shared" ca="1" si="28"/>
        <v>0</v>
      </c>
      <c r="Q133" s="34">
        <f t="shared" ca="1" si="29"/>
        <v>0</v>
      </c>
      <c r="R133" s="6">
        <f t="shared" ca="1" si="20"/>
        <v>-5.7164724119749467E-2</v>
      </c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>
      <c r="A134" s="40"/>
      <c r="B134" s="40"/>
      <c r="C134" s="40"/>
      <c r="D134" s="41">
        <f t="shared" si="17"/>
        <v>0</v>
      </c>
      <c r="E134" s="41">
        <f t="shared" si="17"/>
        <v>0</v>
      </c>
      <c r="F134" s="34">
        <f t="shared" si="18"/>
        <v>0</v>
      </c>
      <c r="G134" s="34">
        <f t="shared" si="18"/>
        <v>0</v>
      </c>
      <c r="H134" s="34">
        <f t="shared" si="21"/>
        <v>0</v>
      </c>
      <c r="I134" s="34">
        <f t="shared" si="22"/>
        <v>0</v>
      </c>
      <c r="J134" s="34">
        <f t="shared" si="23"/>
        <v>0</v>
      </c>
      <c r="K134" s="34">
        <f t="shared" si="24"/>
        <v>0</v>
      </c>
      <c r="L134" s="34">
        <f t="shared" si="25"/>
        <v>0</v>
      </c>
      <c r="M134" s="34">
        <f t="shared" ca="1" si="19"/>
        <v>5.7164724119749467E-2</v>
      </c>
      <c r="N134" s="34">
        <f t="shared" ca="1" si="26"/>
        <v>0</v>
      </c>
      <c r="O134" s="42">
        <f t="shared" ca="1" si="27"/>
        <v>0</v>
      </c>
      <c r="P134" s="34">
        <f t="shared" ca="1" si="28"/>
        <v>0</v>
      </c>
      <c r="Q134" s="34">
        <f t="shared" ca="1" si="29"/>
        <v>0</v>
      </c>
      <c r="R134" s="6">
        <f t="shared" ca="1" si="20"/>
        <v>-5.7164724119749467E-2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>
      <c r="A135" s="40"/>
      <c r="B135" s="40"/>
      <c r="C135" s="40"/>
      <c r="D135" s="41">
        <f t="shared" si="17"/>
        <v>0</v>
      </c>
      <c r="E135" s="41">
        <f t="shared" si="17"/>
        <v>0</v>
      </c>
      <c r="F135" s="34">
        <f t="shared" si="18"/>
        <v>0</v>
      </c>
      <c r="G135" s="34">
        <f t="shared" si="18"/>
        <v>0</v>
      </c>
      <c r="H135" s="34">
        <f t="shared" si="21"/>
        <v>0</v>
      </c>
      <c r="I135" s="34">
        <f t="shared" si="22"/>
        <v>0</v>
      </c>
      <c r="J135" s="34">
        <f t="shared" si="23"/>
        <v>0</v>
      </c>
      <c r="K135" s="34">
        <f t="shared" si="24"/>
        <v>0</v>
      </c>
      <c r="L135" s="34">
        <f t="shared" si="25"/>
        <v>0</v>
      </c>
      <c r="M135" s="34">
        <f t="shared" ca="1" si="19"/>
        <v>5.7164724119749467E-2</v>
      </c>
      <c r="N135" s="34">
        <f t="shared" ca="1" si="26"/>
        <v>0</v>
      </c>
      <c r="O135" s="42">
        <f t="shared" ca="1" si="27"/>
        <v>0</v>
      </c>
      <c r="P135" s="34">
        <f t="shared" ca="1" si="28"/>
        <v>0</v>
      </c>
      <c r="Q135" s="34">
        <f t="shared" ca="1" si="29"/>
        <v>0</v>
      </c>
      <c r="R135" s="6">
        <f t="shared" ca="1" si="20"/>
        <v>-5.7164724119749467E-2</v>
      </c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>
      <c r="A136" s="40"/>
      <c r="B136" s="40"/>
      <c r="C136" s="40"/>
      <c r="D136" s="41">
        <f t="shared" si="17"/>
        <v>0</v>
      </c>
      <c r="E136" s="41">
        <f t="shared" si="17"/>
        <v>0</v>
      </c>
      <c r="F136" s="34">
        <f t="shared" si="18"/>
        <v>0</v>
      </c>
      <c r="G136" s="34">
        <f t="shared" si="18"/>
        <v>0</v>
      </c>
      <c r="H136" s="34">
        <f t="shared" si="21"/>
        <v>0</v>
      </c>
      <c r="I136" s="34">
        <f t="shared" si="22"/>
        <v>0</v>
      </c>
      <c r="J136" s="34">
        <f t="shared" si="23"/>
        <v>0</v>
      </c>
      <c r="K136" s="34">
        <f t="shared" si="24"/>
        <v>0</v>
      </c>
      <c r="L136" s="34">
        <f t="shared" si="25"/>
        <v>0</v>
      </c>
      <c r="M136" s="34">
        <f t="shared" ca="1" si="19"/>
        <v>5.7164724119749467E-2</v>
      </c>
      <c r="N136" s="34">
        <f t="shared" ca="1" si="26"/>
        <v>0</v>
      </c>
      <c r="O136" s="42">
        <f t="shared" ca="1" si="27"/>
        <v>0</v>
      </c>
      <c r="P136" s="34">
        <f t="shared" ca="1" si="28"/>
        <v>0</v>
      </c>
      <c r="Q136" s="34">
        <f t="shared" ca="1" si="29"/>
        <v>0</v>
      </c>
      <c r="R136" s="6">
        <f t="shared" ca="1" si="20"/>
        <v>-5.7164724119749467E-2</v>
      </c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>
      <c r="A137" s="40"/>
      <c r="B137" s="40"/>
      <c r="C137" s="40"/>
      <c r="D137" s="41">
        <f t="shared" si="17"/>
        <v>0</v>
      </c>
      <c r="E137" s="41">
        <f t="shared" si="17"/>
        <v>0</v>
      </c>
      <c r="F137" s="34">
        <f t="shared" si="18"/>
        <v>0</v>
      </c>
      <c r="G137" s="34">
        <f t="shared" si="18"/>
        <v>0</v>
      </c>
      <c r="H137" s="34">
        <f t="shared" si="21"/>
        <v>0</v>
      </c>
      <c r="I137" s="34">
        <f t="shared" si="22"/>
        <v>0</v>
      </c>
      <c r="J137" s="34">
        <f t="shared" si="23"/>
        <v>0</v>
      </c>
      <c r="K137" s="34">
        <f t="shared" si="24"/>
        <v>0</v>
      </c>
      <c r="L137" s="34">
        <f t="shared" si="25"/>
        <v>0</v>
      </c>
      <c r="M137" s="34">
        <f t="shared" ca="1" si="19"/>
        <v>5.7164724119749467E-2</v>
      </c>
      <c r="N137" s="34">
        <f t="shared" ca="1" si="26"/>
        <v>0</v>
      </c>
      <c r="O137" s="42">
        <f t="shared" ca="1" si="27"/>
        <v>0</v>
      </c>
      <c r="P137" s="34">
        <f t="shared" ca="1" si="28"/>
        <v>0</v>
      </c>
      <c r="Q137" s="34">
        <f t="shared" ca="1" si="29"/>
        <v>0</v>
      </c>
      <c r="R137" s="6">
        <f t="shared" ca="1" si="20"/>
        <v>-5.7164724119749467E-2</v>
      </c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>
      <c r="A138" s="40"/>
      <c r="B138" s="40"/>
      <c r="C138" s="40"/>
      <c r="D138" s="41">
        <f t="shared" si="17"/>
        <v>0</v>
      </c>
      <c r="E138" s="41">
        <f t="shared" si="17"/>
        <v>0</v>
      </c>
      <c r="F138" s="34">
        <f t="shared" si="18"/>
        <v>0</v>
      </c>
      <c r="G138" s="34">
        <f t="shared" si="18"/>
        <v>0</v>
      </c>
      <c r="H138" s="34">
        <f t="shared" si="21"/>
        <v>0</v>
      </c>
      <c r="I138" s="34">
        <f t="shared" si="22"/>
        <v>0</v>
      </c>
      <c r="J138" s="34">
        <f t="shared" si="23"/>
        <v>0</v>
      </c>
      <c r="K138" s="34">
        <f t="shared" si="24"/>
        <v>0</v>
      </c>
      <c r="L138" s="34">
        <f t="shared" si="25"/>
        <v>0</v>
      </c>
      <c r="M138" s="34">
        <f t="shared" ca="1" si="19"/>
        <v>5.7164724119749467E-2</v>
      </c>
      <c r="N138" s="34">
        <f t="shared" ca="1" si="26"/>
        <v>0</v>
      </c>
      <c r="O138" s="42">
        <f t="shared" ca="1" si="27"/>
        <v>0</v>
      </c>
      <c r="P138" s="34">
        <f t="shared" ca="1" si="28"/>
        <v>0</v>
      </c>
      <c r="Q138" s="34">
        <f t="shared" ca="1" si="29"/>
        <v>0</v>
      </c>
      <c r="R138" s="6">
        <f t="shared" ca="1" si="20"/>
        <v>-5.7164724119749467E-2</v>
      </c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>
      <c r="A139" s="40"/>
      <c r="B139" s="40"/>
      <c r="C139" s="40"/>
      <c r="D139" s="41">
        <f t="shared" si="17"/>
        <v>0</v>
      </c>
      <c r="E139" s="41">
        <f t="shared" si="17"/>
        <v>0</v>
      </c>
      <c r="F139" s="34">
        <f t="shared" si="18"/>
        <v>0</v>
      </c>
      <c r="G139" s="34">
        <f t="shared" si="18"/>
        <v>0</v>
      </c>
      <c r="H139" s="34">
        <f t="shared" si="21"/>
        <v>0</v>
      </c>
      <c r="I139" s="34">
        <f t="shared" si="22"/>
        <v>0</v>
      </c>
      <c r="J139" s="34">
        <f t="shared" si="23"/>
        <v>0</v>
      </c>
      <c r="K139" s="34">
        <f t="shared" si="24"/>
        <v>0</v>
      </c>
      <c r="L139" s="34">
        <f t="shared" si="25"/>
        <v>0</v>
      </c>
      <c r="M139" s="34">
        <f t="shared" ca="1" si="19"/>
        <v>5.7164724119749467E-2</v>
      </c>
      <c r="N139" s="34">
        <f t="shared" ca="1" si="26"/>
        <v>0</v>
      </c>
      <c r="O139" s="42">
        <f t="shared" ca="1" si="27"/>
        <v>0</v>
      </c>
      <c r="P139" s="34">
        <f t="shared" ca="1" si="28"/>
        <v>0</v>
      </c>
      <c r="Q139" s="34">
        <f t="shared" ca="1" si="29"/>
        <v>0</v>
      </c>
      <c r="R139" s="6">
        <f t="shared" ca="1" si="20"/>
        <v>-5.7164724119749467E-2</v>
      </c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>
      <c r="A140" s="40"/>
      <c r="B140" s="40"/>
      <c r="C140" s="40"/>
      <c r="D140" s="41">
        <f t="shared" si="17"/>
        <v>0</v>
      </c>
      <c r="E140" s="41">
        <f t="shared" si="17"/>
        <v>0</v>
      </c>
      <c r="F140" s="34">
        <f t="shared" si="18"/>
        <v>0</v>
      </c>
      <c r="G140" s="34">
        <f t="shared" si="18"/>
        <v>0</v>
      </c>
      <c r="H140" s="34">
        <f t="shared" si="21"/>
        <v>0</v>
      </c>
      <c r="I140" s="34">
        <f t="shared" si="22"/>
        <v>0</v>
      </c>
      <c r="J140" s="34">
        <f t="shared" si="23"/>
        <v>0</v>
      </c>
      <c r="K140" s="34">
        <f t="shared" si="24"/>
        <v>0</v>
      </c>
      <c r="L140" s="34">
        <f t="shared" si="25"/>
        <v>0</v>
      </c>
      <c r="M140" s="34">
        <f t="shared" ca="1" si="19"/>
        <v>5.7164724119749467E-2</v>
      </c>
      <c r="N140" s="34">
        <f t="shared" ca="1" si="26"/>
        <v>0</v>
      </c>
      <c r="O140" s="42">
        <f t="shared" ca="1" si="27"/>
        <v>0</v>
      </c>
      <c r="P140" s="34">
        <f t="shared" ca="1" si="28"/>
        <v>0</v>
      </c>
      <c r="Q140" s="34">
        <f t="shared" ca="1" si="29"/>
        <v>0</v>
      </c>
      <c r="R140" s="6">
        <f t="shared" ca="1" si="20"/>
        <v>-5.7164724119749467E-2</v>
      </c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>
      <c r="A141" s="40"/>
      <c r="B141" s="40"/>
      <c r="C141" s="40"/>
      <c r="D141" s="41">
        <f t="shared" si="17"/>
        <v>0</v>
      </c>
      <c r="E141" s="41">
        <f t="shared" si="17"/>
        <v>0</v>
      </c>
      <c r="F141" s="34">
        <f t="shared" si="18"/>
        <v>0</v>
      </c>
      <c r="G141" s="34">
        <f t="shared" si="18"/>
        <v>0</v>
      </c>
      <c r="H141" s="34">
        <f t="shared" si="21"/>
        <v>0</v>
      </c>
      <c r="I141" s="34">
        <f t="shared" si="22"/>
        <v>0</v>
      </c>
      <c r="J141" s="34">
        <f t="shared" si="23"/>
        <v>0</v>
      </c>
      <c r="K141" s="34">
        <f t="shared" si="24"/>
        <v>0</v>
      </c>
      <c r="L141" s="34">
        <f t="shared" si="25"/>
        <v>0</v>
      </c>
      <c r="M141" s="34">
        <f t="shared" ca="1" si="19"/>
        <v>5.7164724119749467E-2</v>
      </c>
      <c r="N141" s="34">
        <f t="shared" ca="1" si="26"/>
        <v>0</v>
      </c>
      <c r="O141" s="42">
        <f t="shared" ca="1" si="27"/>
        <v>0</v>
      </c>
      <c r="P141" s="34">
        <f t="shared" ca="1" si="28"/>
        <v>0</v>
      </c>
      <c r="Q141" s="34">
        <f t="shared" ca="1" si="29"/>
        <v>0</v>
      </c>
      <c r="R141" s="6">
        <f t="shared" ca="1" si="20"/>
        <v>-5.7164724119749467E-2</v>
      </c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>
      <c r="A142" s="40"/>
      <c r="B142" s="40"/>
      <c r="C142" s="40"/>
      <c r="D142" s="41">
        <f t="shared" si="17"/>
        <v>0</v>
      </c>
      <c r="E142" s="41">
        <f t="shared" si="17"/>
        <v>0</v>
      </c>
      <c r="F142" s="34">
        <f t="shared" si="18"/>
        <v>0</v>
      </c>
      <c r="G142" s="34">
        <f t="shared" si="18"/>
        <v>0</v>
      </c>
      <c r="H142" s="34">
        <f t="shared" si="21"/>
        <v>0</v>
      </c>
      <c r="I142" s="34">
        <f t="shared" si="22"/>
        <v>0</v>
      </c>
      <c r="J142" s="34">
        <f t="shared" si="23"/>
        <v>0</v>
      </c>
      <c r="K142" s="34">
        <f t="shared" si="24"/>
        <v>0</v>
      </c>
      <c r="L142" s="34">
        <f t="shared" si="25"/>
        <v>0</v>
      </c>
      <c r="M142" s="34">
        <f t="shared" ca="1" si="19"/>
        <v>5.7164724119749467E-2</v>
      </c>
      <c r="N142" s="34">
        <f t="shared" ca="1" si="26"/>
        <v>0</v>
      </c>
      <c r="O142" s="42">
        <f t="shared" ca="1" si="27"/>
        <v>0</v>
      </c>
      <c r="P142" s="34">
        <f t="shared" ca="1" si="28"/>
        <v>0</v>
      </c>
      <c r="Q142" s="34">
        <f t="shared" ca="1" si="29"/>
        <v>0</v>
      </c>
      <c r="R142" s="6">
        <f t="shared" ca="1" si="20"/>
        <v>-5.7164724119749467E-2</v>
      </c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>
      <c r="A143" s="40"/>
      <c r="B143" s="40"/>
      <c r="C143" s="40"/>
      <c r="D143" s="41">
        <f t="shared" ref="D143:E206" si="30">A143/A$18</f>
        <v>0</v>
      </c>
      <c r="E143" s="41">
        <f t="shared" si="30"/>
        <v>0</v>
      </c>
      <c r="F143" s="34">
        <f t="shared" ref="F143:G206" si="31">$C143*D143</f>
        <v>0</v>
      </c>
      <c r="G143" s="34">
        <f t="shared" si="31"/>
        <v>0</v>
      </c>
      <c r="H143" s="34">
        <f t="shared" si="21"/>
        <v>0</v>
      </c>
      <c r="I143" s="34">
        <f t="shared" si="22"/>
        <v>0</v>
      </c>
      <c r="J143" s="34">
        <f t="shared" si="23"/>
        <v>0</v>
      </c>
      <c r="K143" s="34">
        <f t="shared" si="24"/>
        <v>0</v>
      </c>
      <c r="L143" s="34">
        <f t="shared" si="25"/>
        <v>0</v>
      </c>
      <c r="M143" s="34">
        <f t="shared" ca="1" si="19"/>
        <v>5.7164724119749467E-2</v>
      </c>
      <c r="N143" s="34">
        <f t="shared" ca="1" si="26"/>
        <v>0</v>
      </c>
      <c r="O143" s="42">
        <f t="shared" ca="1" si="27"/>
        <v>0</v>
      </c>
      <c r="P143" s="34">
        <f t="shared" ca="1" si="28"/>
        <v>0</v>
      </c>
      <c r="Q143" s="34">
        <f t="shared" ca="1" si="29"/>
        <v>0</v>
      </c>
      <c r="R143" s="6">
        <f t="shared" ca="1" si="20"/>
        <v>-5.7164724119749467E-2</v>
      </c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>
      <c r="A144" s="40"/>
      <c r="B144" s="40"/>
      <c r="C144" s="40"/>
      <c r="D144" s="41">
        <f t="shared" si="30"/>
        <v>0</v>
      </c>
      <c r="E144" s="41">
        <f t="shared" si="30"/>
        <v>0</v>
      </c>
      <c r="F144" s="34">
        <f t="shared" si="31"/>
        <v>0</v>
      </c>
      <c r="G144" s="34">
        <f t="shared" si="31"/>
        <v>0</v>
      </c>
      <c r="H144" s="34">
        <f t="shared" si="21"/>
        <v>0</v>
      </c>
      <c r="I144" s="34">
        <f t="shared" si="22"/>
        <v>0</v>
      </c>
      <c r="J144" s="34">
        <f t="shared" si="23"/>
        <v>0</v>
      </c>
      <c r="K144" s="34">
        <f t="shared" si="24"/>
        <v>0</v>
      </c>
      <c r="L144" s="34">
        <f t="shared" si="25"/>
        <v>0</v>
      </c>
      <c r="M144" s="34">
        <f t="shared" ca="1" si="19"/>
        <v>5.7164724119749467E-2</v>
      </c>
      <c r="N144" s="34">
        <f t="shared" ca="1" si="26"/>
        <v>0</v>
      </c>
      <c r="O144" s="42">
        <f t="shared" ca="1" si="27"/>
        <v>0</v>
      </c>
      <c r="P144" s="34">
        <f t="shared" ca="1" si="28"/>
        <v>0</v>
      </c>
      <c r="Q144" s="34">
        <f t="shared" ca="1" si="29"/>
        <v>0</v>
      </c>
      <c r="R144" s="6">
        <f t="shared" ca="1" si="20"/>
        <v>-5.7164724119749467E-2</v>
      </c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>
      <c r="A145" s="40"/>
      <c r="B145" s="40"/>
      <c r="C145" s="40"/>
      <c r="D145" s="41">
        <f t="shared" si="30"/>
        <v>0</v>
      </c>
      <c r="E145" s="41">
        <f t="shared" si="30"/>
        <v>0</v>
      </c>
      <c r="F145" s="34">
        <f t="shared" si="31"/>
        <v>0</v>
      </c>
      <c r="G145" s="34">
        <f t="shared" si="31"/>
        <v>0</v>
      </c>
      <c r="H145" s="34">
        <f t="shared" si="21"/>
        <v>0</v>
      </c>
      <c r="I145" s="34">
        <f t="shared" si="22"/>
        <v>0</v>
      </c>
      <c r="J145" s="34">
        <f t="shared" si="23"/>
        <v>0</v>
      </c>
      <c r="K145" s="34">
        <f t="shared" si="24"/>
        <v>0</v>
      </c>
      <c r="L145" s="34">
        <f t="shared" si="25"/>
        <v>0</v>
      </c>
      <c r="M145" s="34">
        <f t="shared" ca="1" si="19"/>
        <v>5.7164724119749467E-2</v>
      </c>
      <c r="N145" s="34">
        <f t="shared" ca="1" si="26"/>
        <v>0</v>
      </c>
      <c r="O145" s="42">
        <f t="shared" ca="1" si="27"/>
        <v>0</v>
      </c>
      <c r="P145" s="34">
        <f t="shared" ca="1" si="28"/>
        <v>0</v>
      </c>
      <c r="Q145" s="34">
        <f t="shared" ca="1" si="29"/>
        <v>0</v>
      </c>
      <c r="R145" s="6">
        <f t="shared" ca="1" si="20"/>
        <v>-5.7164724119749467E-2</v>
      </c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>
      <c r="A146" s="40"/>
      <c r="B146" s="40"/>
      <c r="C146" s="40"/>
      <c r="D146" s="41">
        <f t="shared" si="30"/>
        <v>0</v>
      </c>
      <c r="E146" s="41">
        <f t="shared" si="30"/>
        <v>0</v>
      </c>
      <c r="F146" s="34">
        <f t="shared" si="31"/>
        <v>0</v>
      </c>
      <c r="G146" s="34">
        <f t="shared" si="31"/>
        <v>0</v>
      </c>
      <c r="H146" s="34">
        <f t="shared" si="21"/>
        <v>0</v>
      </c>
      <c r="I146" s="34">
        <f t="shared" si="22"/>
        <v>0</v>
      </c>
      <c r="J146" s="34">
        <f t="shared" si="23"/>
        <v>0</v>
      </c>
      <c r="K146" s="34">
        <f t="shared" si="24"/>
        <v>0</v>
      </c>
      <c r="L146" s="34">
        <f t="shared" si="25"/>
        <v>0</v>
      </c>
      <c r="M146" s="34">
        <f t="shared" ca="1" si="19"/>
        <v>5.7164724119749467E-2</v>
      </c>
      <c r="N146" s="34">
        <f t="shared" ca="1" si="26"/>
        <v>0</v>
      </c>
      <c r="O146" s="42">
        <f t="shared" ca="1" si="27"/>
        <v>0</v>
      </c>
      <c r="P146" s="34">
        <f t="shared" ca="1" si="28"/>
        <v>0</v>
      </c>
      <c r="Q146" s="34">
        <f t="shared" ca="1" si="29"/>
        <v>0</v>
      </c>
      <c r="R146" s="6">
        <f t="shared" ca="1" si="20"/>
        <v>-5.7164724119749467E-2</v>
      </c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>
      <c r="A147" s="40"/>
      <c r="B147" s="40"/>
      <c r="C147" s="40"/>
      <c r="D147" s="41">
        <f t="shared" si="30"/>
        <v>0</v>
      </c>
      <c r="E147" s="41">
        <f t="shared" si="30"/>
        <v>0</v>
      </c>
      <c r="F147" s="34">
        <f t="shared" si="31"/>
        <v>0</v>
      </c>
      <c r="G147" s="34">
        <f t="shared" si="31"/>
        <v>0</v>
      </c>
      <c r="H147" s="34">
        <f t="shared" si="21"/>
        <v>0</v>
      </c>
      <c r="I147" s="34">
        <f t="shared" si="22"/>
        <v>0</v>
      </c>
      <c r="J147" s="34">
        <f t="shared" si="23"/>
        <v>0</v>
      </c>
      <c r="K147" s="34">
        <f t="shared" si="24"/>
        <v>0</v>
      </c>
      <c r="L147" s="34">
        <f t="shared" si="25"/>
        <v>0</v>
      </c>
      <c r="M147" s="34">
        <f t="shared" ca="1" si="19"/>
        <v>5.7164724119749467E-2</v>
      </c>
      <c r="N147" s="34">
        <f t="shared" ca="1" si="26"/>
        <v>0</v>
      </c>
      <c r="O147" s="42">
        <f t="shared" ca="1" si="27"/>
        <v>0</v>
      </c>
      <c r="P147" s="34">
        <f t="shared" ca="1" si="28"/>
        <v>0</v>
      </c>
      <c r="Q147" s="34">
        <f t="shared" ca="1" si="29"/>
        <v>0</v>
      </c>
      <c r="R147" s="6">
        <f t="shared" ca="1" si="20"/>
        <v>-5.7164724119749467E-2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>
      <c r="A148" s="40"/>
      <c r="B148" s="40"/>
      <c r="C148" s="40"/>
      <c r="D148" s="41">
        <f t="shared" si="30"/>
        <v>0</v>
      </c>
      <c r="E148" s="41">
        <f t="shared" si="30"/>
        <v>0</v>
      </c>
      <c r="F148" s="34">
        <f t="shared" si="31"/>
        <v>0</v>
      </c>
      <c r="G148" s="34">
        <f t="shared" si="31"/>
        <v>0</v>
      </c>
      <c r="H148" s="34">
        <f t="shared" si="21"/>
        <v>0</v>
      </c>
      <c r="I148" s="34">
        <f t="shared" si="22"/>
        <v>0</v>
      </c>
      <c r="J148" s="34">
        <f t="shared" si="23"/>
        <v>0</v>
      </c>
      <c r="K148" s="34">
        <f t="shared" si="24"/>
        <v>0</v>
      </c>
      <c r="L148" s="34">
        <f t="shared" si="25"/>
        <v>0</v>
      </c>
      <c r="M148" s="34">
        <f t="shared" ref="M148:M211" ca="1" si="32">+E$4+E$5*D148+E$6*D148^2</f>
        <v>5.7164724119749467E-2</v>
      </c>
      <c r="N148" s="34">
        <f t="shared" ca="1" si="26"/>
        <v>0</v>
      </c>
      <c r="O148" s="42">
        <f t="shared" ca="1" si="27"/>
        <v>0</v>
      </c>
      <c r="P148" s="34">
        <f t="shared" ca="1" si="28"/>
        <v>0</v>
      </c>
      <c r="Q148" s="34">
        <f t="shared" ca="1" si="29"/>
        <v>0</v>
      </c>
      <c r="R148" s="6">
        <f t="shared" ref="R148:R211" ca="1" si="33">+E148-M148</f>
        <v>-5.7164724119749467E-2</v>
      </c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>
      <c r="A149" s="40"/>
      <c r="B149" s="40"/>
      <c r="C149" s="40"/>
      <c r="D149" s="41">
        <f t="shared" si="30"/>
        <v>0</v>
      </c>
      <c r="E149" s="41">
        <f t="shared" si="30"/>
        <v>0</v>
      </c>
      <c r="F149" s="34">
        <f t="shared" si="31"/>
        <v>0</v>
      </c>
      <c r="G149" s="34">
        <f t="shared" si="31"/>
        <v>0</v>
      </c>
      <c r="H149" s="34">
        <f t="shared" ref="H149:H212" si="34">C149*D149*D149</f>
        <v>0</v>
      </c>
      <c r="I149" s="34">
        <f t="shared" ref="I149:I212" si="35">C149*D149*D149*D149</f>
        <v>0</v>
      </c>
      <c r="J149" s="34">
        <f t="shared" ref="J149:J212" si="36">C149*D149*D149*D149*D149</f>
        <v>0</v>
      </c>
      <c r="K149" s="34">
        <f t="shared" ref="K149:K212" si="37">C149*E149*D149</f>
        <v>0</v>
      </c>
      <c r="L149" s="34">
        <f t="shared" ref="L149:L212" si="38">C149*E149*D149*D149</f>
        <v>0</v>
      </c>
      <c r="M149" s="34">
        <f t="shared" ca="1" si="32"/>
        <v>5.7164724119749467E-2</v>
      </c>
      <c r="N149" s="34">
        <f t="shared" ref="N149:N212" ca="1" si="39">C149*(M149-E149)^2</f>
        <v>0</v>
      </c>
      <c r="O149" s="42">
        <f t="shared" ref="O149:O212" ca="1" si="40">(C149*O$1-O$2*F149+O$3*H149)^2</f>
        <v>0</v>
      </c>
      <c r="P149" s="34">
        <f t="shared" ref="P149:P212" ca="1" si="41">(-C149*O$2+O$4*F149-O$5*H149)^2</f>
        <v>0</v>
      </c>
      <c r="Q149" s="34">
        <f t="shared" ref="Q149:Q212" ca="1" si="42">+(C149*O$3-F149*O$5+H149*O$6)^2</f>
        <v>0</v>
      </c>
      <c r="R149" s="6">
        <f t="shared" ca="1" si="33"/>
        <v>-5.7164724119749467E-2</v>
      </c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>
      <c r="A150" s="40"/>
      <c r="B150" s="40"/>
      <c r="C150" s="40"/>
      <c r="D150" s="41">
        <f t="shared" si="30"/>
        <v>0</v>
      </c>
      <c r="E150" s="41">
        <f t="shared" si="30"/>
        <v>0</v>
      </c>
      <c r="F150" s="34">
        <f t="shared" si="31"/>
        <v>0</v>
      </c>
      <c r="G150" s="34">
        <f t="shared" si="31"/>
        <v>0</v>
      </c>
      <c r="H150" s="34">
        <f t="shared" si="34"/>
        <v>0</v>
      </c>
      <c r="I150" s="34">
        <f t="shared" si="35"/>
        <v>0</v>
      </c>
      <c r="J150" s="34">
        <f t="shared" si="36"/>
        <v>0</v>
      </c>
      <c r="K150" s="34">
        <f t="shared" si="37"/>
        <v>0</v>
      </c>
      <c r="L150" s="34">
        <f t="shared" si="38"/>
        <v>0</v>
      </c>
      <c r="M150" s="34">
        <f t="shared" ca="1" si="32"/>
        <v>5.7164724119749467E-2</v>
      </c>
      <c r="N150" s="34">
        <f t="shared" ca="1" si="39"/>
        <v>0</v>
      </c>
      <c r="O150" s="42">
        <f t="shared" ca="1" si="40"/>
        <v>0</v>
      </c>
      <c r="P150" s="34">
        <f t="shared" ca="1" si="41"/>
        <v>0</v>
      </c>
      <c r="Q150" s="34">
        <f t="shared" ca="1" si="42"/>
        <v>0</v>
      </c>
      <c r="R150" s="6">
        <f t="shared" ca="1" si="33"/>
        <v>-5.7164724119749467E-2</v>
      </c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>
      <c r="A151" s="40"/>
      <c r="B151" s="40"/>
      <c r="C151" s="40"/>
      <c r="D151" s="41">
        <f t="shared" si="30"/>
        <v>0</v>
      </c>
      <c r="E151" s="41">
        <f t="shared" si="30"/>
        <v>0</v>
      </c>
      <c r="F151" s="34">
        <f t="shared" si="31"/>
        <v>0</v>
      </c>
      <c r="G151" s="34">
        <f t="shared" si="31"/>
        <v>0</v>
      </c>
      <c r="H151" s="34">
        <f t="shared" si="34"/>
        <v>0</v>
      </c>
      <c r="I151" s="34">
        <f t="shared" si="35"/>
        <v>0</v>
      </c>
      <c r="J151" s="34">
        <f t="shared" si="36"/>
        <v>0</v>
      </c>
      <c r="K151" s="34">
        <f t="shared" si="37"/>
        <v>0</v>
      </c>
      <c r="L151" s="34">
        <f t="shared" si="38"/>
        <v>0</v>
      </c>
      <c r="M151" s="34">
        <f t="shared" ca="1" si="32"/>
        <v>5.7164724119749467E-2</v>
      </c>
      <c r="N151" s="34">
        <f t="shared" ca="1" si="39"/>
        <v>0</v>
      </c>
      <c r="O151" s="42">
        <f t="shared" ca="1" si="40"/>
        <v>0</v>
      </c>
      <c r="P151" s="34">
        <f t="shared" ca="1" si="41"/>
        <v>0</v>
      </c>
      <c r="Q151" s="34">
        <f t="shared" ca="1" si="42"/>
        <v>0</v>
      </c>
      <c r="R151" s="6">
        <f t="shared" ca="1" si="33"/>
        <v>-5.7164724119749467E-2</v>
      </c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>
      <c r="A152" s="40"/>
      <c r="B152" s="40"/>
      <c r="C152" s="40"/>
      <c r="D152" s="41">
        <f t="shared" si="30"/>
        <v>0</v>
      </c>
      <c r="E152" s="41">
        <f t="shared" si="30"/>
        <v>0</v>
      </c>
      <c r="F152" s="34">
        <f t="shared" si="31"/>
        <v>0</v>
      </c>
      <c r="G152" s="34">
        <f t="shared" si="31"/>
        <v>0</v>
      </c>
      <c r="H152" s="34">
        <f t="shared" si="34"/>
        <v>0</v>
      </c>
      <c r="I152" s="34">
        <f t="shared" si="35"/>
        <v>0</v>
      </c>
      <c r="J152" s="34">
        <f t="shared" si="36"/>
        <v>0</v>
      </c>
      <c r="K152" s="34">
        <f t="shared" si="37"/>
        <v>0</v>
      </c>
      <c r="L152" s="34">
        <f t="shared" si="38"/>
        <v>0</v>
      </c>
      <c r="M152" s="34">
        <f t="shared" ca="1" si="32"/>
        <v>5.7164724119749467E-2</v>
      </c>
      <c r="N152" s="34">
        <f t="shared" ca="1" si="39"/>
        <v>0</v>
      </c>
      <c r="O152" s="42">
        <f t="shared" ca="1" si="40"/>
        <v>0</v>
      </c>
      <c r="P152" s="34">
        <f t="shared" ca="1" si="41"/>
        <v>0</v>
      </c>
      <c r="Q152" s="34">
        <f t="shared" ca="1" si="42"/>
        <v>0</v>
      </c>
      <c r="R152" s="6">
        <f t="shared" ca="1" si="33"/>
        <v>-5.7164724119749467E-2</v>
      </c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>
      <c r="A153" s="40"/>
      <c r="B153" s="40"/>
      <c r="C153" s="40"/>
      <c r="D153" s="41">
        <f t="shared" si="30"/>
        <v>0</v>
      </c>
      <c r="E153" s="41">
        <f t="shared" si="30"/>
        <v>0</v>
      </c>
      <c r="F153" s="34">
        <f t="shared" si="31"/>
        <v>0</v>
      </c>
      <c r="G153" s="34">
        <f t="shared" si="31"/>
        <v>0</v>
      </c>
      <c r="H153" s="34">
        <f t="shared" si="34"/>
        <v>0</v>
      </c>
      <c r="I153" s="34">
        <f t="shared" si="35"/>
        <v>0</v>
      </c>
      <c r="J153" s="34">
        <f t="shared" si="36"/>
        <v>0</v>
      </c>
      <c r="K153" s="34">
        <f t="shared" si="37"/>
        <v>0</v>
      </c>
      <c r="L153" s="34">
        <f t="shared" si="38"/>
        <v>0</v>
      </c>
      <c r="M153" s="34">
        <f t="shared" ca="1" si="32"/>
        <v>5.7164724119749467E-2</v>
      </c>
      <c r="N153" s="34">
        <f t="shared" ca="1" si="39"/>
        <v>0</v>
      </c>
      <c r="O153" s="42">
        <f t="shared" ca="1" si="40"/>
        <v>0</v>
      </c>
      <c r="P153" s="34">
        <f t="shared" ca="1" si="41"/>
        <v>0</v>
      </c>
      <c r="Q153" s="34">
        <f t="shared" ca="1" si="42"/>
        <v>0</v>
      </c>
      <c r="R153" s="6">
        <f t="shared" ca="1" si="33"/>
        <v>-5.7164724119749467E-2</v>
      </c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>
      <c r="A154" s="40"/>
      <c r="B154" s="40"/>
      <c r="C154" s="40"/>
      <c r="D154" s="41">
        <f t="shared" si="30"/>
        <v>0</v>
      </c>
      <c r="E154" s="41">
        <f t="shared" si="30"/>
        <v>0</v>
      </c>
      <c r="F154" s="34">
        <f t="shared" si="31"/>
        <v>0</v>
      </c>
      <c r="G154" s="34">
        <f t="shared" si="31"/>
        <v>0</v>
      </c>
      <c r="H154" s="34">
        <f t="shared" si="34"/>
        <v>0</v>
      </c>
      <c r="I154" s="34">
        <f t="shared" si="35"/>
        <v>0</v>
      </c>
      <c r="J154" s="34">
        <f t="shared" si="36"/>
        <v>0</v>
      </c>
      <c r="K154" s="34">
        <f t="shared" si="37"/>
        <v>0</v>
      </c>
      <c r="L154" s="34">
        <f t="shared" si="38"/>
        <v>0</v>
      </c>
      <c r="M154" s="34">
        <f t="shared" ca="1" si="32"/>
        <v>5.7164724119749467E-2</v>
      </c>
      <c r="N154" s="34">
        <f t="shared" ca="1" si="39"/>
        <v>0</v>
      </c>
      <c r="O154" s="42">
        <f t="shared" ca="1" si="40"/>
        <v>0</v>
      </c>
      <c r="P154" s="34">
        <f t="shared" ca="1" si="41"/>
        <v>0</v>
      </c>
      <c r="Q154" s="34">
        <f t="shared" ca="1" si="42"/>
        <v>0</v>
      </c>
      <c r="R154" s="6">
        <f t="shared" ca="1" si="33"/>
        <v>-5.7164724119749467E-2</v>
      </c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>
      <c r="A155" s="40"/>
      <c r="B155" s="40"/>
      <c r="C155" s="40"/>
      <c r="D155" s="41">
        <f t="shared" si="30"/>
        <v>0</v>
      </c>
      <c r="E155" s="41">
        <f t="shared" si="30"/>
        <v>0</v>
      </c>
      <c r="F155" s="34">
        <f t="shared" si="31"/>
        <v>0</v>
      </c>
      <c r="G155" s="34">
        <f t="shared" si="31"/>
        <v>0</v>
      </c>
      <c r="H155" s="34">
        <f t="shared" si="34"/>
        <v>0</v>
      </c>
      <c r="I155" s="34">
        <f t="shared" si="35"/>
        <v>0</v>
      </c>
      <c r="J155" s="34">
        <f t="shared" si="36"/>
        <v>0</v>
      </c>
      <c r="K155" s="34">
        <f t="shared" si="37"/>
        <v>0</v>
      </c>
      <c r="L155" s="34">
        <f t="shared" si="38"/>
        <v>0</v>
      </c>
      <c r="M155" s="34">
        <f t="shared" ca="1" si="32"/>
        <v>5.7164724119749467E-2</v>
      </c>
      <c r="N155" s="34">
        <f t="shared" ca="1" si="39"/>
        <v>0</v>
      </c>
      <c r="O155" s="42">
        <f t="shared" ca="1" si="40"/>
        <v>0</v>
      </c>
      <c r="P155" s="34">
        <f t="shared" ca="1" si="41"/>
        <v>0</v>
      </c>
      <c r="Q155" s="34">
        <f t="shared" ca="1" si="42"/>
        <v>0</v>
      </c>
      <c r="R155" s="6">
        <f t="shared" ca="1" si="33"/>
        <v>-5.7164724119749467E-2</v>
      </c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>
      <c r="A156" s="40"/>
      <c r="B156" s="40"/>
      <c r="C156" s="40"/>
      <c r="D156" s="41">
        <f t="shared" si="30"/>
        <v>0</v>
      </c>
      <c r="E156" s="41">
        <f t="shared" si="30"/>
        <v>0</v>
      </c>
      <c r="F156" s="34">
        <f t="shared" si="31"/>
        <v>0</v>
      </c>
      <c r="G156" s="34">
        <f t="shared" si="31"/>
        <v>0</v>
      </c>
      <c r="H156" s="34">
        <f t="shared" si="34"/>
        <v>0</v>
      </c>
      <c r="I156" s="34">
        <f t="shared" si="35"/>
        <v>0</v>
      </c>
      <c r="J156" s="34">
        <f t="shared" si="36"/>
        <v>0</v>
      </c>
      <c r="K156" s="34">
        <f t="shared" si="37"/>
        <v>0</v>
      </c>
      <c r="L156" s="34">
        <f t="shared" si="38"/>
        <v>0</v>
      </c>
      <c r="M156" s="34">
        <f t="shared" ca="1" si="32"/>
        <v>5.7164724119749467E-2</v>
      </c>
      <c r="N156" s="34">
        <f t="shared" ca="1" si="39"/>
        <v>0</v>
      </c>
      <c r="O156" s="42">
        <f t="shared" ca="1" si="40"/>
        <v>0</v>
      </c>
      <c r="P156" s="34">
        <f t="shared" ca="1" si="41"/>
        <v>0</v>
      </c>
      <c r="Q156" s="34">
        <f t="shared" ca="1" si="42"/>
        <v>0</v>
      </c>
      <c r="R156" s="6">
        <f t="shared" ca="1" si="33"/>
        <v>-5.7164724119749467E-2</v>
      </c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>
      <c r="A157" s="40"/>
      <c r="B157" s="40"/>
      <c r="C157" s="40"/>
      <c r="D157" s="41">
        <f t="shared" si="30"/>
        <v>0</v>
      </c>
      <c r="E157" s="41">
        <f t="shared" si="30"/>
        <v>0</v>
      </c>
      <c r="F157" s="34">
        <f t="shared" si="31"/>
        <v>0</v>
      </c>
      <c r="G157" s="34">
        <f t="shared" si="31"/>
        <v>0</v>
      </c>
      <c r="H157" s="34">
        <f t="shared" si="34"/>
        <v>0</v>
      </c>
      <c r="I157" s="34">
        <f t="shared" si="35"/>
        <v>0</v>
      </c>
      <c r="J157" s="34">
        <f t="shared" si="36"/>
        <v>0</v>
      </c>
      <c r="K157" s="34">
        <f t="shared" si="37"/>
        <v>0</v>
      </c>
      <c r="L157" s="34">
        <f t="shared" si="38"/>
        <v>0</v>
      </c>
      <c r="M157" s="34">
        <f t="shared" ca="1" si="32"/>
        <v>5.7164724119749467E-2</v>
      </c>
      <c r="N157" s="34">
        <f t="shared" ca="1" si="39"/>
        <v>0</v>
      </c>
      <c r="O157" s="42">
        <f t="shared" ca="1" si="40"/>
        <v>0</v>
      </c>
      <c r="P157" s="34">
        <f t="shared" ca="1" si="41"/>
        <v>0</v>
      </c>
      <c r="Q157" s="34">
        <f t="shared" ca="1" si="42"/>
        <v>0</v>
      </c>
      <c r="R157" s="6">
        <f t="shared" ca="1" si="33"/>
        <v>-5.7164724119749467E-2</v>
      </c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>
      <c r="A158" s="40"/>
      <c r="B158" s="40"/>
      <c r="C158" s="40"/>
      <c r="D158" s="41">
        <f t="shared" si="30"/>
        <v>0</v>
      </c>
      <c r="E158" s="41">
        <f t="shared" si="30"/>
        <v>0</v>
      </c>
      <c r="F158" s="34">
        <f t="shared" si="31"/>
        <v>0</v>
      </c>
      <c r="G158" s="34">
        <f t="shared" si="31"/>
        <v>0</v>
      </c>
      <c r="H158" s="34">
        <f t="shared" si="34"/>
        <v>0</v>
      </c>
      <c r="I158" s="34">
        <f t="shared" si="35"/>
        <v>0</v>
      </c>
      <c r="J158" s="34">
        <f t="shared" si="36"/>
        <v>0</v>
      </c>
      <c r="K158" s="34">
        <f t="shared" si="37"/>
        <v>0</v>
      </c>
      <c r="L158" s="34">
        <f t="shared" si="38"/>
        <v>0</v>
      </c>
      <c r="M158" s="34">
        <f t="shared" ca="1" si="32"/>
        <v>5.7164724119749467E-2</v>
      </c>
      <c r="N158" s="34">
        <f t="shared" ca="1" si="39"/>
        <v>0</v>
      </c>
      <c r="O158" s="42">
        <f t="shared" ca="1" si="40"/>
        <v>0</v>
      </c>
      <c r="P158" s="34">
        <f t="shared" ca="1" si="41"/>
        <v>0</v>
      </c>
      <c r="Q158" s="34">
        <f t="shared" ca="1" si="42"/>
        <v>0</v>
      </c>
      <c r="R158" s="6">
        <f t="shared" ca="1" si="33"/>
        <v>-5.7164724119749467E-2</v>
      </c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>
      <c r="A159" s="40"/>
      <c r="B159" s="40"/>
      <c r="C159" s="40"/>
      <c r="D159" s="41">
        <f t="shared" si="30"/>
        <v>0</v>
      </c>
      <c r="E159" s="41">
        <f t="shared" si="30"/>
        <v>0</v>
      </c>
      <c r="F159" s="34">
        <f t="shared" si="31"/>
        <v>0</v>
      </c>
      <c r="G159" s="34">
        <f t="shared" si="31"/>
        <v>0</v>
      </c>
      <c r="H159" s="34">
        <f t="shared" si="34"/>
        <v>0</v>
      </c>
      <c r="I159" s="34">
        <f t="shared" si="35"/>
        <v>0</v>
      </c>
      <c r="J159" s="34">
        <f t="shared" si="36"/>
        <v>0</v>
      </c>
      <c r="K159" s="34">
        <f t="shared" si="37"/>
        <v>0</v>
      </c>
      <c r="L159" s="34">
        <f t="shared" si="38"/>
        <v>0</v>
      </c>
      <c r="M159" s="34">
        <f t="shared" ca="1" si="32"/>
        <v>5.7164724119749467E-2</v>
      </c>
      <c r="N159" s="34">
        <f t="shared" ca="1" si="39"/>
        <v>0</v>
      </c>
      <c r="O159" s="42">
        <f t="shared" ca="1" si="40"/>
        <v>0</v>
      </c>
      <c r="P159" s="34">
        <f t="shared" ca="1" si="41"/>
        <v>0</v>
      </c>
      <c r="Q159" s="34">
        <f t="shared" ca="1" si="42"/>
        <v>0</v>
      </c>
      <c r="R159" s="6">
        <f t="shared" ca="1" si="33"/>
        <v>-5.7164724119749467E-2</v>
      </c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>
      <c r="A160" s="40"/>
      <c r="B160" s="40"/>
      <c r="C160" s="40"/>
      <c r="D160" s="41">
        <f t="shared" si="30"/>
        <v>0</v>
      </c>
      <c r="E160" s="41">
        <f t="shared" si="30"/>
        <v>0</v>
      </c>
      <c r="F160" s="34">
        <f t="shared" si="31"/>
        <v>0</v>
      </c>
      <c r="G160" s="34">
        <f t="shared" si="31"/>
        <v>0</v>
      </c>
      <c r="H160" s="34">
        <f t="shared" si="34"/>
        <v>0</v>
      </c>
      <c r="I160" s="34">
        <f t="shared" si="35"/>
        <v>0</v>
      </c>
      <c r="J160" s="34">
        <f t="shared" si="36"/>
        <v>0</v>
      </c>
      <c r="K160" s="34">
        <f t="shared" si="37"/>
        <v>0</v>
      </c>
      <c r="L160" s="34">
        <f t="shared" si="38"/>
        <v>0</v>
      </c>
      <c r="M160" s="34">
        <f t="shared" ca="1" si="32"/>
        <v>5.7164724119749467E-2</v>
      </c>
      <c r="N160" s="34">
        <f t="shared" ca="1" si="39"/>
        <v>0</v>
      </c>
      <c r="O160" s="42">
        <f t="shared" ca="1" si="40"/>
        <v>0</v>
      </c>
      <c r="P160" s="34">
        <f t="shared" ca="1" si="41"/>
        <v>0</v>
      </c>
      <c r="Q160" s="34">
        <f t="shared" ca="1" si="42"/>
        <v>0</v>
      </c>
      <c r="R160" s="6">
        <f t="shared" ca="1" si="33"/>
        <v>-5.7164724119749467E-2</v>
      </c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>
      <c r="A161" s="40"/>
      <c r="B161" s="40"/>
      <c r="C161" s="40"/>
      <c r="D161" s="41">
        <f t="shared" si="30"/>
        <v>0</v>
      </c>
      <c r="E161" s="41">
        <f t="shared" si="30"/>
        <v>0</v>
      </c>
      <c r="F161" s="34">
        <f t="shared" si="31"/>
        <v>0</v>
      </c>
      <c r="G161" s="34">
        <f t="shared" si="31"/>
        <v>0</v>
      </c>
      <c r="H161" s="34">
        <f t="shared" si="34"/>
        <v>0</v>
      </c>
      <c r="I161" s="34">
        <f t="shared" si="35"/>
        <v>0</v>
      </c>
      <c r="J161" s="34">
        <f t="shared" si="36"/>
        <v>0</v>
      </c>
      <c r="K161" s="34">
        <f t="shared" si="37"/>
        <v>0</v>
      </c>
      <c r="L161" s="34">
        <f t="shared" si="38"/>
        <v>0</v>
      </c>
      <c r="M161" s="34">
        <f t="shared" ca="1" si="32"/>
        <v>5.7164724119749467E-2</v>
      </c>
      <c r="N161" s="34">
        <f t="shared" ca="1" si="39"/>
        <v>0</v>
      </c>
      <c r="O161" s="42">
        <f t="shared" ca="1" si="40"/>
        <v>0</v>
      </c>
      <c r="P161" s="34">
        <f t="shared" ca="1" si="41"/>
        <v>0</v>
      </c>
      <c r="Q161" s="34">
        <f t="shared" ca="1" si="42"/>
        <v>0</v>
      </c>
      <c r="R161" s="6">
        <f t="shared" ca="1" si="33"/>
        <v>-5.7164724119749467E-2</v>
      </c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>
      <c r="A162" s="83"/>
      <c r="B162" s="83"/>
      <c r="C162" s="40"/>
      <c r="D162" s="41">
        <f t="shared" si="30"/>
        <v>0</v>
      </c>
      <c r="E162" s="41">
        <f t="shared" si="30"/>
        <v>0</v>
      </c>
      <c r="F162" s="34">
        <f t="shared" si="31"/>
        <v>0</v>
      </c>
      <c r="G162" s="34">
        <f t="shared" si="31"/>
        <v>0</v>
      </c>
      <c r="H162" s="34">
        <f t="shared" si="34"/>
        <v>0</v>
      </c>
      <c r="I162" s="34">
        <f t="shared" si="35"/>
        <v>0</v>
      </c>
      <c r="J162" s="34">
        <f t="shared" si="36"/>
        <v>0</v>
      </c>
      <c r="K162" s="34">
        <f t="shared" si="37"/>
        <v>0</v>
      </c>
      <c r="L162" s="34">
        <f t="shared" si="38"/>
        <v>0</v>
      </c>
      <c r="M162" s="34">
        <f t="shared" ca="1" si="32"/>
        <v>5.7164724119749467E-2</v>
      </c>
      <c r="N162" s="34">
        <f t="shared" ca="1" si="39"/>
        <v>0</v>
      </c>
      <c r="O162" s="42">
        <f t="shared" ca="1" si="40"/>
        <v>0</v>
      </c>
      <c r="P162" s="34">
        <f t="shared" ca="1" si="41"/>
        <v>0</v>
      </c>
      <c r="Q162" s="34">
        <f t="shared" ca="1" si="42"/>
        <v>0</v>
      </c>
      <c r="R162" s="6">
        <f t="shared" ca="1" si="33"/>
        <v>-5.7164724119749467E-2</v>
      </c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>
      <c r="A163" s="83"/>
      <c r="B163" s="83"/>
      <c r="C163" s="40"/>
      <c r="D163" s="41">
        <f t="shared" si="30"/>
        <v>0</v>
      </c>
      <c r="E163" s="41">
        <f t="shared" si="30"/>
        <v>0</v>
      </c>
      <c r="F163" s="34">
        <f t="shared" si="31"/>
        <v>0</v>
      </c>
      <c r="G163" s="34">
        <f t="shared" si="31"/>
        <v>0</v>
      </c>
      <c r="H163" s="34">
        <f t="shared" si="34"/>
        <v>0</v>
      </c>
      <c r="I163" s="34">
        <f t="shared" si="35"/>
        <v>0</v>
      </c>
      <c r="J163" s="34">
        <f t="shared" si="36"/>
        <v>0</v>
      </c>
      <c r="K163" s="34">
        <f t="shared" si="37"/>
        <v>0</v>
      </c>
      <c r="L163" s="34">
        <f t="shared" si="38"/>
        <v>0</v>
      </c>
      <c r="M163" s="34">
        <f t="shared" ca="1" si="32"/>
        <v>5.7164724119749467E-2</v>
      </c>
      <c r="N163" s="34">
        <f t="shared" ca="1" si="39"/>
        <v>0</v>
      </c>
      <c r="O163" s="42">
        <f t="shared" ca="1" si="40"/>
        <v>0</v>
      </c>
      <c r="P163" s="34">
        <f t="shared" ca="1" si="41"/>
        <v>0</v>
      </c>
      <c r="Q163" s="34">
        <f t="shared" ca="1" si="42"/>
        <v>0</v>
      </c>
      <c r="R163" s="6">
        <f t="shared" ca="1" si="33"/>
        <v>-5.7164724119749467E-2</v>
      </c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>
      <c r="A164" s="83"/>
      <c r="B164" s="83"/>
      <c r="C164" s="40"/>
      <c r="D164" s="41">
        <f t="shared" si="30"/>
        <v>0</v>
      </c>
      <c r="E164" s="41">
        <f t="shared" si="30"/>
        <v>0</v>
      </c>
      <c r="F164" s="34">
        <f t="shared" si="31"/>
        <v>0</v>
      </c>
      <c r="G164" s="34">
        <f t="shared" si="31"/>
        <v>0</v>
      </c>
      <c r="H164" s="34">
        <f t="shared" si="34"/>
        <v>0</v>
      </c>
      <c r="I164" s="34">
        <f t="shared" si="35"/>
        <v>0</v>
      </c>
      <c r="J164" s="34">
        <f t="shared" si="36"/>
        <v>0</v>
      </c>
      <c r="K164" s="34">
        <f t="shared" si="37"/>
        <v>0</v>
      </c>
      <c r="L164" s="34">
        <f t="shared" si="38"/>
        <v>0</v>
      </c>
      <c r="M164" s="34">
        <f t="shared" ca="1" si="32"/>
        <v>5.7164724119749467E-2</v>
      </c>
      <c r="N164" s="34">
        <f t="shared" ca="1" si="39"/>
        <v>0</v>
      </c>
      <c r="O164" s="42">
        <f t="shared" ca="1" si="40"/>
        <v>0</v>
      </c>
      <c r="P164" s="34">
        <f t="shared" ca="1" si="41"/>
        <v>0</v>
      </c>
      <c r="Q164" s="34">
        <f t="shared" ca="1" si="42"/>
        <v>0</v>
      </c>
      <c r="R164" s="6">
        <f t="shared" ca="1" si="33"/>
        <v>-5.7164724119749467E-2</v>
      </c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>
      <c r="A165" s="83"/>
      <c r="B165" s="83"/>
      <c r="C165" s="40"/>
      <c r="D165" s="41">
        <f t="shared" si="30"/>
        <v>0</v>
      </c>
      <c r="E165" s="41">
        <f t="shared" si="30"/>
        <v>0</v>
      </c>
      <c r="F165" s="34">
        <f t="shared" si="31"/>
        <v>0</v>
      </c>
      <c r="G165" s="34">
        <f t="shared" si="31"/>
        <v>0</v>
      </c>
      <c r="H165" s="34">
        <f t="shared" si="34"/>
        <v>0</v>
      </c>
      <c r="I165" s="34">
        <f t="shared" si="35"/>
        <v>0</v>
      </c>
      <c r="J165" s="34">
        <f t="shared" si="36"/>
        <v>0</v>
      </c>
      <c r="K165" s="34">
        <f t="shared" si="37"/>
        <v>0</v>
      </c>
      <c r="L165" s="34">
        <f t="shared" si="38"/>
        <v>0</v>
      </c>
      <c r="M165" s="34">
        <f t="shared" ca="1" si="32"/>
        <v>5.7164724119749467E-2</v>
      </c>
      <c r="N165" s="34">
        <f t="shared" ca="1" si="39"/>
        <v>0</v>
      </c>
      <c r="O165" s="42">
        <f t="shared" ca="1" si="40"/>
        <v>0</v>
      </c>
      <c r="P165" s="34">
        <f t="shared" ca="1" si="41"/>
        <v>0</v>
      </c>
      <c r="Q165" s="34">
        <f t="shared" ca="1" si="42"/>
        <v>0</v>
      </c>
      <c r="R165" s="6">
        <f t="shared" ca="1" si="33"/>
        <v>-5.7164724119749467E-2</v>
      </c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>
      <c r="A166" s="83"/>
      <c r="B166" s="83"/>
      <c r="C166" s="40"/>
      <c r="D166" s="41">
        <f t="shared" si="30"/>
        <v>0</v>
      </c>
      <c r="E166" s="41">
        <f t="shared" si="30"/>
        <v>0</v>
      </c>
      <c r="F166" s="34">
        <f t="shared" si="31"/>
        <v>0</v>
      </c>
      <c r="G166" s="34">
        <f t="shared" si="31"/>
        <v>0</v>
      </c>
      <c r="H166" s="34">
        <f t="shared" si="34"/>
        <v>0</v>
      </c>
      <c r="I166" s="34">
        <f t="shared" si="35"/>
        <v>0</v>
      </c>
      <c r="J166" s="34">
        <f t="shared" si="36"/>
        <v>0</v>
      </c>
      <c r="K166" s="34">
        <f t="shared" si="37"/>
        <v>0</v>
      </c>
      <c r="L166" s="34">
        <f t="shared" si="38"/>
        <v>0</v>
      </c>
      <c r="M166" s="34">
        <f t="shared" ca="1" si="32"/>
        <v>5.7164724119749467E-2</v>
      </c>
      <c r="N166" s="34">
        <f t="shared" ca="1" si="39"/>
        <v>0</v>
      </c>
      <c r="O166" s="42">
        <f t="shared" ca="1" si="40"/>
        <v>0</v>
      </c>
      <c r="P166" s="34">
        <f t="shared" ca="1" si="41"/>
        <v>0</v>
      </c>
      <c r="Q166" s="34">
        <f t="shared" ca="1" si="42"/>
        <v>0</v>
      </c>
      <c r="R166" s="6">
        <f t="shared" ca="1" si="33"/>
        <v>-5.7164724119749467E-2</v>
      </c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>
      <c r="A167" s="83"/>
      <c r="B167" s="83"/>
      <c r="C167" s="40"/>
      <c r="D167" s="41">
        <f t="shared" si="30"/>
        <v>0</v>
      </c>
      <c r="E167" s="41">
        <f t="shared" si="30"/>
        <v>0</v>
      </c>
      <c r="F167" s="34">
        <f t="shared" si="31"/>
        <v>0</v>
      </c>
      <c r="G167" s="34">
        <f t="shared" si="31"/>
        <v>0</v>
      </c>
      <c r="H167" s="34">
        <f t="shared" si="34"/>
        <v>0</v>
      </c>
      <c r="I167" s="34">
        <f t="shared" si="35"/>
        <v>0</v>
      </c>
      <c r="J167" s="34">
        <f t="shared" si="36"/>
        <v>0</v>
      </c>
      <c r="K167" s="34">
        <f t="shared" si="37"/>
        <v>0</v>
      </c>
      <c r="L167" s="34">
        <f t="shared" si="38"/>
        <v>0</v>
      </c>
      <c r="M167" s="34">
        <f t="shared" ca="1" si="32"/>
        <v>5.7164724119749467E-2</v>
      </c>
      <c r="N167" s="34">
        <f t="shared" ca="1" si="39"/>
        <v>0</v>
      </c>
      <c r="O167" s="42">
        <f t="shared" ca="1" si="40"/>
        <v>0</v>
      </c>
      <c r="P167" s="34">
        <f t="shared" ca="1" si="41"/>
        <v>0</v>
      </c>
      <c r="Q167" s="34">
        <f t="shared" ca="1" si="42"/>
        <v>0</v>
      </c>
      <c r="R167" s="6">
        <f t="shared" ca="1" si="33"/>
        <v>-5.7164724119749467E-2</v>
      </c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>
      <c r="A168" s="83"/>
      <c r="B168" s="83"/>
      <c r="C168" s="40"/>
      <c r="D168" s="41">
        <f t="shared" si="30"/>
        <v>0</v>
      </c>
      <c r="E168" s="41">
        <f t="shared" si="30"/>
        <v>0</v>
      </c>
      <c r="F168" s="34">
        <f t="shared" si="31"/>
        <v>0</v>
      </c>
      <c r="G168" s="34">
        <f t="shared" si="31"/>
        <v>0</v>
      </c>
      <c r="H168" s="34">
        <f t="shared" si="34"/>
        <v>0</v>
      </c>
      <c r="I168" s="34">
        <f t="shared" si="35"/>
        <v>0</v>
      </c>
      <c r="J168" s="34">
        <f t="shared" si="36"/>
        <v>0</v>
      </c>
      <c r="K168" s="34">
        <f t="shared" si="37"/>
        <v>0</v>
      </c>
      <c r="L168" s="34">
        <f t="shared" si="38"/>
        <v>0</v>
      </c>
      <c r="M168" s="34">
        <f t="shared" ca="1" si="32"/>
        <v>5.7164724119749467E-2</v>
      </c>
      <c r="N168" s="34">
        <f t="shared" ca="1" si="39"/>
        <v>0</v>
      </c>
      <c r="O168" s="42">
        <f t="shared" ca="1" si="40"/>
        <v>0</v>
      </c>
      <c r="P168" s="34">
        <f t="shared" ca="1" si="41"/>
        <v>0</v>
      </c>
      <c r="Q168" s="34">
        <f t="shared" ca="1" si="42"/>
        <v>0</v>
      </c>
      <c r="R168" s="6">
        <f t="shared" ca="1" si="33"/>
        <v>-5.7164724119749467E-2</v>
      </c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>
      <c r="A169" s="83"/>
      <c r="B169" s="83"/>
      <c r="C169" s="40"/>
      <c r="D169" s="41">
        <f t="shared" si="30"/>
        <v>0</v>
      </c>
      <c r="E169" s="41">
        <f t="shared" si="30"/>
        <v>0</v>
      </c>
      <c r="F169" s="34">
        <f t="shared" si="31"/>
        <v>0</v>
      </c>
      <c r="G169" s="34">
        <f t="shared" si="31"/>
        <v>0</v>
      </c>
      <c r="H169" s="34">
        <f t="shared" si="34"/>
        <v>0</v>
      </c>
      <c r="I169" s="34">
        <f t="shared" si="35"/>
        <v>0</v>
      </c>
      <c r="J169" s="34">
        <f t="shared" si="36"/>
        <v>0</v>
      </c>
      <c r="K169" s="34">
        <f t="shared" si="37"/>
        <v>0</v>
      </c>
      <c r="L169" s="34">
        <f t="shared" si="38"/>
        <v>0</v>
      </c>
      <c r="M169" s="34">
        <f t="shared" ca="1" si="32"/>
        <v>5.7164724119749467E-2</v>
      </c>
      <c r="N169" s="34">
        <f t="shared" ca="1" si="39"/>
        <v>0</v>
      </c>
      <c r="O169" s="42">
        <f t="shared" ca="1" si="40"/>
        <v>0</v>
      </c>
      <c r="P169" s="34">
        <f t="shared" ca="1" si="41"/>
        <v>0</v>
      </c>
      <c r="Q169" s="34">
        <f t="shared" ca="1" si="42"/>
        <v>0</v>
      </c>
      <c r="R169" s="6">
        <f t="shared" ca="1" si="33"/>
        <v>-5.7164724119749467E-2</v>
      </c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>
      <c r="A170" s="83"/>
      <c r="B170" s="83"/>
      <c r="C170" s="40"/>
      <c r="D170" s="41">
        <f t="shared" si="30"/>
        <v>0</v>
      </c>
      <c r="E170" s="41">
        <f t="shared" si="30"/>
        <v>0</v>
      </c>
      <c r="F170" s="34">
        <f t="shared" si="31"/>
        <v>0</v>
      </c>
      <c r="G170" s="34">
        <f t="shared" si="31"/>
        <v>0</v>
      </c>
      <c r="H170" s="34">
        <f t="shared" si="34"/>
        <v>0</v>
      </c>
      <c r="I170" s="34">
        <f t="shared" si="35"/>
        <v>0</v>
      </c>
      <c r="J170" s="34">
        <f t="shared" si="36"/>
        <v>0</v>
      </c>
      <c r="K170" s="34">
        <f t="shared" si="37"/>
        <v>0</v>
      </c>
      <c r="L170" s="34">
        <f t="shared" si="38"/>
        <v>0</v>
      </c>
      <c r="M170" s="34">
        <f t="shared" ca="1" si="32"/>
        <v>5.7164724119749467E-2</v>
      </c>
      <c r="N170" s="34">
        <f t="shared" ca="1" si="39"/>
        <v>0</v>
      </c>
      <c r="O170" s="42">
        <f t="shared" ca="1" si="40"/>
        <v>0</v>
      </c>
      <c r="P170" s="34">
        <f t="shared" ca="1" si="41"/>
        <v>0</v>
      </c>
      <c r="Q170" s="34">
        <f t="shared" ca="1" si="42"/>
        <v>0</v>
      </c>
      <c r="R170" s="6">
        <f t="shared" ca="1" si="33"/>
        <v>-5.7164724119749467E-2</v>
      </c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>
      <c r="A171" s="83"/>
      <c r="B171" s="83"/>
      <c r="C171" s="40"/>
      <c r="D171" s="41">
        <f t="shared" si="30"/>
        <v>0</v>
      </c>
      <c r="E171" s="41">
        <f t="shared" si="30"/>
        <v>0</v>
      </c>
      <c r="F171" s="34">
        <f t="shared" si="31"/>
        <v>0</v>
      </c>
      <c r="G171" s="34">
        <f t="shared" si="31"/>
        <v>0</v>
      </c>
      <c r="H171" s="34">
        <f t="shared" si="34"/>
        <v>0</v>
      </c>
      <c r="I171" s="34">
        <f t="shared" si="35"/>
        <v>0</v>
      </c>
      <c r="J171" s="34">
        <f t="shared" si="36"/>
        <v>0</v>
      </c>
      <c r="K171" s="34">
        <f t="shared" si="37"/>
        <v>0</v>
      </c>
      <c r="L171" s="34">
        <f t="shared" si="38"/>
        <v>0</v>
      </c>
      <c r="M171" s="34">
        <f t="shared" ca="1" si="32"/>
        <v>5.7164724119749467E-2</v>
      </c>
      <c r="N171" s="34">
        <f t="shared" ca="1" si="39"/>
        <v>0</v>
      </c>
      <c r="O171" s="42">
        <f t="shared" ca="1" si="40"/>
        <v>0</v>
      </c>
      <c r="P171" s="34">
        <f t="shared" ca="1" si="41"/>
        <v>0</v>
      </c>
      <c r="Q171" s="34">
        <f t="shared" ca="1" si="42"/>
        <v>0</v>
      </c>
      <c r="R171" s="6">
        <f t="shared" ca="1" si="33"/>
        <v>-5.7164724119749467E-2</v>
      </c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>
      <c r="A172" s="83"/>
      <c r="B172" s="83"/>
      <c r="C172" s="40"/>
      <c r="D172" s="41">
        <f t="shared" si="30"/>
        <v>0</v>
      </c>
      <c r="E172" s="41">
        <f t="shared" si="30"/>
        <v>0</v>
      </c>
      <c r="F172" s="34">
        <f t="shared" si="31"/>
        <v>0</v>
      </c>
      <c r="G172" s="34">
        <f t="shared" si="31"/>
        <v>0</v>
      </c>
      <c r="H172" s="34">
        <f t="shared" si="34"/>
        <v>0</v>
      </c>
      <c r="I172" s="34">
        <f t="shared" si="35"/>
        <v>0</v>
      </c>
      <c r="J172" s="34">
        <f t="shared" si="36"/>
        <v>0</v>
      </c>
      <c r="K172" s="34">
        <f t="shared" si="37"/>
        <v>0</v>
      </c>
      <c r="L172" s="34">
        <f t="shared" si="38"/>
        <v>0</v>
      </c>
      <c r="M172" s="34">
        <f t="shared" ca="1" si="32"/>
        <v>5.7164724119749467E-2</v>
      </c>
      <c r="N172" s="34">
        <f t="shared" ca="1" si="39"/>
        <v>0</v>
      </c>
      <c r="O172" s="42">
        <f t="shared" ca="1" si="40"/>
        <v>0</v>
      </c>
      <c r="P172" s="34">
        <f t="shared" ca="1" si="41"/>
        <v>0</v>
      </c>
      <c r="Q172" s="34">
        <f t="shared" ca="1" si="42"/>
        <v>0</v>
      </c>
      <c r="R172" s="6">
        <f t="shared" ca="1" si="33"/>
        <v>-5.7164724119749467E-2</v>
      </c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>
      <c r="A173" s="83"/>
      <c r="B173" s="83"/>
      <c r="C173" s="40"/>
      <c r="D173" s="41">
        <f t="shared" si="30"/>
        <v>0</v>
      </c>
      <c r="E173" s="41">
        <f t="shared" si="30"/>
        <v>0</v>
      </c>
      <c r="F173" s="34">
        <f t="shared" si="31"/>
        <v>0</v>
      </c>
      <c r="G173" s="34">
        <f t="shared" si="31"/>
        <v>0</v>
      </c>
      <c r="H173" s="34">
        <f t="shared" si="34"/>
        <v>0</v>
      </c>
      <c r="I173" s="34">
        <f t="shared" si="35"/>
        <v>0</v>
      </c>
      <c r="J173" s="34">
        <f t="shared" si="36"/>
        <v>0</v>
      </c>
      <c r="K173" s="34">
        <f t="shared" si="37"/>
        <v>0</v>
      </c>
      <c r="L173" s="34">
        <f t="shared" si="38"/>
        <v>0</v>
      </c>
      <c r="M173" s="34">
        <f t="shared" ca="1" si="32"/>
        <v>5.7164724119749467E-2</v>
      </c>
      <c r="N173" s="34">
        <f t="shared" ca="1" si="39"/>
        <v>0</v>
      </c>
      <c r="O173" s="42">
        <f t="shared" ca="1" si="40"/>
        <v>0</v>
      </c>
      <c r="P173" s="34">
        <f t="shared" ca="1" si="41"/>
        <v>0</v>
      </c>
      <c r="Q173" s="34">
        <f t="shared" ca="1" si="42"/>
        <v>0</v>
      </c>
      <c r="R173" s="6">
        <f t="shared" ca="1" si="33"/>
        <v>-5.7164724119749467E-2</v>
      </c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>
      <c r="A174" s="83"/>
      <c r="B174" s="83"/>
      <c r="C174" s="40"/>
      <c r="D174" s="41">
        <f t="shared" si="30"/>
        <v>0</v>
      </c>
      <c r="E174" s="41">
        <f t="shared" si="30"/>
        <v>0</v>
      </c>
      <c r="F174" s="34">
        <f t="shared" si="31"/>
        <v>0</v>
      </c>
      <c r="G174" s="34">
        <f t="shared" si="31"/>
        <v>0</v>
      </c>
      <c r="H174" s="34">
        <f t="shared" si="34"/>
        <v>0</v>
      </c>
      <c r="I174" s="34">
        <f t="shared" si="35"/>
        <v>0</v>
      </c>
      <c r="J174" s="34">
        <f t="shared" si="36"/>
        <v>0</v>
      </c>
      <c r="K174" s="34">
        <f t="shared" si="37"/>
        <v>0</v>
      </c>
      <c r="L174" s="34">
        <f t="shared" si="38"/>
        <v>0</v>
      </c>
      <c r="M174" s="34">
        <f t="shared" ca="1" si="32"/>
        <v>5.7164724119749467E-2</v>
      </c>
      <c r="N174" s="34">
        <f t="shared" ca="1" si="39"/>
        <v>0</v>
      </c>
      <c r="O174" s="42">
        <f t="shared" ca="1" si="40"/>
        <v>0</v>
      </c>
      <c r="P174" s="34">
        <f t="shared" ca="1" si="41"/>
        <v>0</v>
      </c>
      <c r="Q174" s="34">
        <f t="shared" ca="1" si="42"/>
        <v>0</v>
      </c>
      <c r="R174" s="6">
        <f t="shared" ca="1" si="33"/>
        <v>-5.7164724119749467E-2</v>
      </c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83"/>
      <c r="B175" s="83"/>
      <c r="C175" s="40"/>
      <c r="D175" s="41">
        <f t="shared" si="30"/>
        <v>0</v>
      </c>
      <c r="E175" s="41">
        <f t="shared" si="30"/>
        <v>0</v>
      </c>
      <c r="F175" s="34">
        <f t="shared" si="31"/>
        <v>0</v>
      </c>
      <c r="G175" s="34">
        <f t="shared" si="31"/>
        <v>0</v>
      </c>
      <c r="H175" s="34">
        <f t="shared" si="34"/>
        <v>0</v>
      </c>
      <c r="I175" s="34">
        <f t="shared" si="35"/>
        <v>0</v>
      </c>
      <c r="J175" s="34">
        <f t="shared" si="36"/>
        <v>0</v>
      </c>
      <c r="K175" s="34">
        <f t="shared" si="37"/>
        <v>0</v>
      </c>
      <c r="L175" s="34">
        <f t="shared" si="38"/>
        <v>0</v>
      </c>
      <c r="M175" s="34">
        <f t="shared" ca="1" si="32"/>
        <v>5.7164724119749467E-2</v>
      </c>
      <c r="N175" s="34">
        <f t="shared" ca="1" si="39"/>
        <v>0</v>
      </c>
      <c r="O175" s="42">
        <f t="shared" ca="1" si="40"/>
        <v>0</v>
      </c>
      <c r="P175" s="34">
        <f t="shared" ca="1" si="41"/>
        <v>0</v>
      </c>
      <c r="Q175" s="34">
        <f t="shared" ca="1" si="42"/>
        <v>0</v>
      </c>
      <c r="R175" s="6">
        <f t="shared" ca="1" si="33"/>
        <v>-5.7164724119749467E-2</v>
      </c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>
      <c r="A176" s="83"/>
      <c r="B176" s="83"/>
      <c r="C176" s="40"/>
      <c r="D176" s="41">
        <f t="shared" si="30"/>
        <v>0</v>
      </c>
      <c r="E176" s="41">
        <f t="shared" si="30"/>
        <v>0</v>
      </c>
      <c r="F176" s="34">
        <f t="shared" si="31"/>
        <v>0</v>
      </c>
      <c r="G176" s="34">
        <f t="shared" si="31"/>
        <v>0</v>
      </c>
      <c r="H176" s="34">
        <f t="shared" si="34"/>
        <v>0</v>
      </c>
      <c r="I176" s="34">
        <f t="shared" si="35"/>
        <v>0</v>
      </c>
      <c r="J176" s="34">
        <f t="shared" si="36"/>
        <v>0</v>
      </c>
      <c r="K176" s="34">
        <f t="shared" si="37"/>
        <v>0</v>
      </c>
      <c r="L176" s="34">
        <f t="shared" si="38"/>
        <v>0</v>
      </c>
      <c r="M176" s="34">
        <f t="shared" ca="1" si="32"/>
        <v>5.7164724119749467E-2</v>
      </c>
      <c r="N176" s="34">
        <f t="shared" ca="1" si="39"/>
        <v>0</v>
      </c>
      <c r="O176" s="42">
        <f t="shared" ca="1" si="40"/>
        <v>0</v>
      </c>
      <c r="P176" s="34">
        <f t="shared" ca="1" si="41"/>
        <v>0</v>
      </c>
      <c r="Q176" s="34">
        <f t="shared" ca="1" si="42"/>
        <v>0</v>
      </c>
      <c r="R176" s="6">
        <f t="shared" ca="1" si="33"/>
        <v>-5.7164724119749467E-2</v>
      </c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>
      <c r="A177" s="83"/>
      <c r="B177" s="83"/>
      <c r="C177" s="40"/>
      <c r="D177" s="41">
        <f t="shared" si="30"/>
        <v>0</v>
      </c>
      <c r="E177" s="41">
        <f t="shared" si="30"/>
        <v>0</v>
      </c>
      <c r="F177" s="34">
        <f t="shared" si="31"/>
        <v>0</v>
      </c>
      <c r="G177" s="34">
        <f t="shared" si="31"/>
        <v>0</v>
      </c>
      <c r="H177" s="34">
        <f t="shared" si="34"/>
        <v>0</v>
      </c>
      <c r="I177" s="34">
        <f t="shared" si="35"/>
        <v>0</v>
      </c>
      <c r="J177" s="34">
        <f t="shared" si="36"/>
        <v>0</v>
      </c>
      <c r="K177" s="34">
        <f t="shared" si="37"/>
        <v>0</v>
      </c>
      <c r="L177" s="34">
        <f t="shared" si="38"/>
        <v>0</v>
      </c>
      <c r="M177" s="34">
        <f t="shared" ca="1" si="32"/>
        <v>5.7164724119749467E-2</v>
      </c>
      <c r="N177" s="34">
        <f t="shared" ca="1" si="39"/>
        <v>0</v>
      </c>
      <c r="O177" s="42">
        <f t="shared" ca="1" si="40"/>
        <v>0</v>
      </c>
      <c r="P177" s="34">
        <f t="shared" ca="1" si="41"/>
        <v>0</v>
      </c>
      <c r="Q177" s="34">
        <f t="shared" ca="1" si="42"/>
        <v>0</v>
      </c>
      <c r="R177" s="6">
        <f t="shared" ca="1" si="33"/>
        <v>-5.7164724119749467E-2</v>
      </c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>
      <c r="A178" s="83"/>
      <c r="B178" s="83"/>
      <c r="C178" s="40"/>
      <c r="D178" s="41">
        <f t="shared" si="30"/>
        <v>0</v>
      </c>
      <c r="E178" s="41">
        <f t="shared" si="30"/>
        <v>0</v>
      </c>
      <c r="F178" s="34">
        <f t="shared" si="31"/>
        <v>0</v>
      </c>
      <c r="G178" s="34">
        <f t="shared" si="31"/>
        <v>0</v>
      </c>
      <c r="H178" s="34">
        <f t="shared" si="34"/>
        <v>0</v>
      </c>
      <c r="I178" s="34">
        <f t="shared" si="35"/>
        <v>0</v>
      </c>
      <c r="J178" s="34">
        <f t="shared" si="36"/>
        <v>0</v>
      </c>
      <c r="K178" s="34">
        <f t="shared" si="37"/>
        <v>0</v>
      </c>
      <c r="L178" s="34">
        <f t="shared" si="38"/>
        <v>0</v>
      </c>
      <c r="M178" s="34">
        <f t="shared" ca="1" si="32"/>
        <v>5.7164724119749467E-2</v>
      </c>
      <c r="N178" s="34">
        <f t="shared" ca="1" si="39"/>
        <v>0</v>
      </c>
      <c r="O178" s="42">
        <f t="shared" ca="1" si="40"/>
        <v>0</v>
      </c>
      <c r="P178" s="34">
        <f t="shared" ca="1" si="41"/>
        <v>0</v>
      </c>
      <c r="Q178" s="34">
        <f t="shared" ca="1" si="42"/>
        <v>0</v>
      </c>
      <c r="R178" s="6">
        <f t="shared" ca="1" si="33"/>
        <v>-5.7164724119749467E-2</v>
      </c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>
      <c r="A179" s="83"/>
      <c r="B179" s="83"/>
      <c r="C179" s="40"/>
      <c r="D179" s="41">
        <f t="shared" si="30"/>
        <v>0</v>
      </c>
      <c r="E179" s="41">
        <f t="shared" si="30"/>
        <v>0</v>
      </c>
      <c r="F179" s="34">
        <f t="shared" si="31"/>
        <v>0</v>
      </c>
      <c r="G179" s="34">
        <f t="shared" si="31"/>
        <v>0</v>
      </c>
      <c r="H179" s="34">
        <f t="shared" si="34"/>
        <v>0</v>
      </c>
      <c r="I179" s="34">
        <f t="shared" si="35"/>
        <v>0</v>
      </c>
      <c r="J179" s="34">
        <f t="shared" si="36"/>
        <v>0</v>
      </c>
      <c r="K179" s="34">
        <f t="shared" si="37"/>
        <v>0</v>
      </c>
      <c r="L179" s="34">
        <f t="shared" si="38"/>
        <v>0</v>
      </c>
      <c r="M179" s="34">
        <f t="shared" ca="1" si="32"/>
        <v>5.7164724119749467E-2</v>
      </c>
      <c r="N179" s="34">
        <f t="shared" ca="1" si="39"/>
        <v>0</v>
      </c>
      <c r="O179" s="42">
        <f t="shared" ca="1" si="40"/>
        <v>0</v>
      </c>
      <c r="P179" s="34">
        <f t="shared" ca="1" si="41"/>
        <v>0</v>
      </c>
      <c r="Q179" s="34">
        <f t="shared" ca="1" si="42"/>
        <v>0</v>
      </c>
      <c r="R179" s="6">
        <f t="shared" ca="1" si="33"/>
        <v>-5.7164724119749467E-2</v>
      </c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>
      <c r="A180" s="83"/>
      <c r="B180" s="83"/>
      <c r="C180" s="40"/>
      <c r="D180" s="41">
        <f t="shared" si="30"/>
        <v>0</v>
      </c>
      <c r="E180" s="41">
        <f t="shared" si="30"/>
        <v>0</v>
      </c>
      <c r="F180" s="34">
        <f t="shared" si="31"/>
        <v>0</v>
      </c>
      <c r="G180" s="34">
        <f t="shared" si="31"/>
        <v>0</v>
      </c>
      <c r="H180" s="34">
        <f t="shared" si="34"/>
        <v>0</v>
      </c>
      <c r="I180" s="34">
        <f t="shared" si="35"/>
        <v>0</v>
      </c>
      <c r="J180" s="34">
        <f t="shared" si="36"/>
        <v>0</v>
      </c>
      <c r="K180" s="34">
        <f t="shared" si="37"/>
        <v>0</v>
      </c>
      <c r="L180" s="34">
        <f t="shared" si="38"/>
        <v>0</v>
      </c>
      <c r="M180" s="34">
        <f t="shared" ca="1" si="32"/>
        <v>5.7164724119749467E-2</v>
      </c>
      <c r="N180" s="34">
        <f t="shared" ca="1" si="39"/>
        <v>0</v>
      </c>
      <c r="O180" s="42">
        <f t="shared" ca="1" si="40"/>
        <v>0</v>
      </c>
      <c r="P180" s="34">
        <f t="shared" ca="1" si="41"/>
        <v>0</v>
      </c>
      <c r="Q180" s="34">
        <f t="shared" ca="1" si="42"/>
        <v>0</v>
      </c>
      <c r="R180" s="6">
        <f t="shared" ca="1" si="33"/>
        <v>-5.7164724119749467E-2</v>
      </c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>
      <c r="A181" s="83"/>
      <c r="B181" s="83"/>
      <c r="C181" s="40"/>
      <c r="D181" s="41">
        <f t="shared" si="30"/>
        <v>0</v>
      </c>
      <c r="E181" s="41">
        <f t="shared" si="30"/>
        <v>0</v>
      </c>
      <c r="F181" s="34">
        <f t="shared" si="31"/>
        <v>0</v>
      </c>
      <c r="G181" s="34">
        <f t="shared" si="31"/>
        <v>0</v>
      </c>
      <c r="H181" s="34">
        <f t="shared" si="34"/>
        <v>0</v>
      </c>
      <c r="I181" s="34">
        <f t="shared" si="35"/>
        <v>0</v>
      </c>
      <c r="J181" s="34">
        <f t="shared" si="36"/>
        <v>0</v>
      </c>
      <c r="K181" s="34">
        <f t="shared" si="37"/>
        <v>0</v>
      </c>
      <c r="L181" s="34">
        <f t="shared" si="38"/>
        <v>0</v>
      </c>
      <c r="M181" s="34">
        <f t="shared" ca="1" si="32"/>
        <v>5.7164724119749467E-2</v>
      </c>
      <c r="N181" s="34">
        <f t="shared" ca="1" si="39"/>
        <v>0</v>
      </c>
      <c r="O181" s="42">
        <f t="shared" ca="1" si="40"/>
        <v>0</v>
      </c>
      <c r="P181" s="34">
        <f t="shared" ca="1" si="41"/>
        <v>0</v>
      </c>
      <c r="Q181" s="34">
        <f t="shared" ca="1" si="42"/>
        <v>0</v>
      </c>
      <c r="R181" s="6">
        <f t="shared" ca="1" si="33"/>
        <v>-5.7164724119749467E-2</v>
      </c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>
      <c r="A182" s="83"/>
      <c r="B182" s="83"/>
      <c r="C182" s="40"/>
      <c r="D182" s="41">
        <f t="shared" si="30"/>
        <v>0</v>
      </c>
      <c r="E182" s="41">
        <f t="shared" si="30"/>
        <v>0</v>
      </c>
      <c r="F182" s="34">
        <f t="shared" si="31"/>
        <v>0</v>
      </c>
      <c r="G182" s="34">
        <f t="shared" si="31"/>
        <v>0</v>
      </c>
      <c r="H182" s="34">
        <f t="shared" si="34"/>
        <v>0</v>
      </c>
      <c r="I182" s="34">
        <f t="shared" si="35"/>
        <v>0</v>
      </c>
      <c r="J182" s="34">
        <f t="shared" si="36"/>
        <v>0</v>
      </c>
      <c r="K182" s="34">
        <f t="shared" si="37"/>
        <v>0</v>
      </c>
      <c r="L182" s="34">
        <f t="shared" si="38"/>
        <v>0</v>
      </c>
      <c r="M182" s="34">
        <f t="shared" ca="1" si="32"/>
        <v>5.7164724119749467E-2</v>
      </c>
      <c r="N182" s="34">
        <f t="shared" ca="1" si="39"/>
        <v>0</v>
      </c>
      <c r="O182" s="42">
        <f t="shared" ca="1" si="40"/>
        <v>0</v>
      </c>
      <c r="P182" s="34">
        <f t="shared" ca="1" si="41"/>
        <v>0</v>
      </c>
      <c r="Q182" s="34">
        <f t="shared" ca="1" si="42"/>
        <v>0</v>
      </c>
      <c r="R182" s="6">
        <f t="shared" ca="1" si="33"/>
        <v>-5.7164724119749467E-2</v>
      </c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>
      <c r="A183" s="83"/>
      <c r="B183" s="83"/>
      <c r="C183" s="40"/>
      <c r="D183" s="41">
        <f t="shared" si="30"/>
        <v>0</v>
      </c>
      <c r="E183" s="41">
        <f t="shared" si="30"/>
        <v>0</v>
      </c>
      <c r="F183" s="34">
        <f t="shared" si="31"/>
        <v>0</v>
      </c>
      <c r="G183" s="34">
        <f t="shared" si="31"/>
        <v>0</v>
      </c>
      <c r="H183" s="34">
        <f t="shared" si="34"/>
        <v>0</v>
      </c>
      <c r="I183" s="34">
        <f t="shared" si="35"/>
        <v>0</v>
      </c>
      <c r="J183" s="34">
        <f t="shared" si="36"/>
        <v>0</v>
      </c>
      <c r="K183" s="34">
        <f t="shared" si="37"/>
        <v>0</v>
      </c>
      <c r="L183" s="34">
        <f t="shared" si="38"/>
        <v>0</v>
      </c>
      <c r="M183" s="34">
        <f t="shared" ca="1" si="32"/>
        <v>5.7164724119749467E-2</v>
      </c>
      <c r="N183" s="34">
        <f t="shared" ca="1" si="39"/>
        <v>0</v>
      </c>
      <c r="O183" s="42">
        <f t="shared" ca="1" si="40"/>
        <v>0</v>
      </c>
      <c r="P183" s="34">
        <f t="shared" ca="1" si="41"/>
        <v>0</v>
      </c>
      <c r="Q183" s="34">
        <f t="shared" ca="1" si="42"/>
        <v>0</v>
      </c>
      <c r="R183" s="6">
        <f t="shared" ca="1" si="33"/>
        <v>-5.7164724119749467E-2</v>
      </c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>
      <c r="A184" s="83"/>
      <c r="B184" s="83"/>
      <c r="C184" s="40"/>
      <c r="D184" s="41">
        <f t="shared" si="30"/>
        <v>0</v>
      </c>
      <c r="E184" s="41">
        <f t="shared" si="30"/>
        <v>0</v>
      </c>
      <c r="F184" s="34">
        <f t="shared" si="31"/>
        <v>0</v>
      </c>
      <c r="G184" s="34">
        <f t="shared" si="31"/>
        <v>0</v>
      </c>
      <c r="H184" s="34">
        <f t="shared" si="34"/>
        <v>0</v>
      </c>
      <c r="I184" s="34">
        <f t="shared" si="35"/>
        <v>0</v>
      </c>
      <c r="J184" s="34">
        <f t="shared" si="36"/>
        <v>0</v>
      </c>
      <c r="K184" s="34">
        <f t="shared" si="37"/>
        <v>0</v>
      </c>
      <c r="L184" s="34">
        <f t="shared" si="38"/>
        <v>0</v>
      </c>
      <c r="M184" s="34">
        <f t="shared" ca="1" si="32"/>
        <v>5.7164724119749467E-2</v>
      </c>
      <c r="N184" s="34">
        <f t="shared" ca="1" si="39"/>
        <v>0</v>
      </c>
      <c r="O184" s="42">
        <f t="shared" ca="1" si="40"/>
        <v>0</v>
      </c>
      <c r="P184" s="34">
        <f t="shared" ca="1" si="41"/>
        <v>0</v>
      </c>
      <c r="Q184" s="34">
        <f t="shared" ca="1" si="42"/>
        <v>0</v>
      </c>
      <c r="R184" s="6">
        <f t="shared" ca="1" si="33"/>
        <v>-5.7164724119749467E-2</v>
      </c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>
      <c r="A185" s="83"/>
      <c r="B185" s="83"/>
      <c r="C185" s="40"/>
      <c r="D185" s="41">
        <f t="shared" si="30"/>
        <v>0</v>
      </c>
      <c r="E185" s="41">
        <f t="shared" si="30"/>
        <v>0</v>
      </c>
      <c r="F185" s="34">
        <f t="shared" si="31"/>
        <v>0</v>
      </c>
      <c r="G185" s="34">
        <f t="shared" si="31"/>
        <v>0</v>
      </c>
      <c r="H185" s="34">
        <f t="shared" si="34"/>
        <v>0</v>
      </c>
      <c r="I185" s="34">
        <f t="shared" si="35"/>
        <v>0</v>
      </c>
      <c r="J185" s="34">
        <f t="shared" si="36"/>
        <v>0</v>
      </c>
      <c r="K185" s="34">
        <f t="shared" si="37"/>
        <v>0</v>
      </c>
      <c r="L185" s="34">
        <f t="shared" si="38"/>
        <v>0</v>
      </c>
      <c r="M185" s="34">
        <f t="shared" ca="1" si="32"/>
        <v>5.7164724119749467E-2</v>
      </c>
      <c r="N185" s="34">
        <f t="shared" ca="1" si="39"/>
        <v>0</v>
      </c>
      <c r="O185" s="42">
        <f t="shared" ca="1" si="40"/>
        <v>0</v>
      </c>
      <c r="P185" s="34">
        <f t="shared" ca="1" si="41"/>
        <v>0</v>
      </c>
      <c r="Q185" s="34">
        <f t="shared" ca="1" si="42"/>
        <v>0</v>
      </c>
      <c r="R185" s="6">
        <f t="shared" ca="1" si="33"/>
        <v>-5.7164724119749467E-2</v>
      </c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>
      <c r="A186" s="83"/>
      <c r="B186" s="83"/>
      <c r="C186" s="40"/>
      <c r="D186" s="41">
        <f t="shared" si="30"/>
        <v>0</v>
      </c>
      <c r="E186" s="41">
        <f t="shared" si="30"/>
        <v>0</v>
      </c>
      <c r="F186" s="34">
        <f t="shared" si="31"/>
        <v>0</v>
      </c>
      <c r="G186" s="34">
        <f t="shared" si="31"/>
        <v>0</v>
      </c>
      <c r="H186" s="34">
        <f t="shared" si="34"/>
        <v>0</v>
      </c>
      <c r="I186" s="34">
        <f t="shared" si="35"/>
        <v>0</v>
      </c>
      <c r="J186" s="34">
        <f t="shared" si="36"/>
        <v>0</v>
      </c>
      <c r="K186" s="34">
        <f t="shared" si="37"/>
        <v>0</v>
      </c>
      <c r="L186" s="34">
        <f t="shared" si="38"/>
        <v>0</v>
      </c>
      <c r="M186" s="34">
        <f t="shared" ca="1" si="32"/>
        <v>5.7164724119749467E-2</v>
      </c>
      <c r="N186" s="34">
        <f t="shared" ca="1" si="39"/>
        <v>0</v>
      </c>
      <c r="O186" s="42">
        <f t="shared" ca="1" si="40"/>
        <v>0</v>
      </c>
      <c r="P186" s="34">
        <f t="shared" ca="1" si="41"/>
        <v>0</v>
      </c>
      <c r="Q186" s="34">
        <f t="shared" ca="1" si="42"/>
        <v>0</v>
      </c>
      <c r="R186" s="6">
        <f t="shared" ca="1" si="33"/>
        <v>-5.7164724119749467E-2</v>
      </c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>
      <c r="A187" s="83"/>
      <c r="B187" s="83"/>
      <c r="C187" s="40"/>
      <c r="D187" s="41">
        <f t="shared" si="30"/>
        <v>0</v>
      </c>
      <c r="E187" s="41">
        <f t="shared" si="30"/>
        <v>0</v>
      </c>
      <c r="F187" s="34">
        <f t="shared" si="31"/>
        <v>0</v>
      </c>
      <c r="G187" s="34">
        <f t="shared" si="31"/>
        <v>0</v>
      </c>
      <c r="H187" s="34">
        <f t="shared" si="34"/>
        <v>0</v>
      </c>
      <c r="I187" s="34">
        <f t="shared" si="35"/>
        <v>0</v>
      </c>
      <c r="J187" s="34">
        <f t="shared" si="36"/>
        <v>0</v>
      </c>
      <c r="K187" s="34">
        <f t="shared" si="37"/>
        <v>0</v>
      </c>
      <c r="L187" s="34">
        <f t="shared" si="38"/>
        <v>0</v>
      </c>
      <c r="M187" s="34">
        <f t="shared" ca="1" si="32"/>
        <v>5.7164724119749467E-2</v>
      </c>
      <c r="N187" s="34">
        <f t="shared" ca="1" si="39"/>
        <v>0</v>
      </c>
      <c r="O187" s="42">
        <f t="shared" ca="1" si="40"/>
        <v>0</v>
      </c>
      <c r="P187" s="34">
        <f t="shared" ca="1" si="41"/>
        <v>0</v>
      </c>
      <c r="Q187" s="34">
        <f t="shared" ca="1" si="42"/>
        <v>0</v>
      </c>
      <c r="R187" s="6">
        <f t="shared" ca="1" si="33"/>
        <v>-5.7164724119749467E-2</v>
      </c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>
      <c r="A188" s="83"/>
      <c r="B188" s="83"/>
      <c r="C188" s="40"/>
      <c r="D188" s="41">
        <f t="shared" si="30"/>
        <v>0</v>
      </c>
      <c r="E188" s="41">
        <f t="shared" si="30"/>
        <v>0</v>
      </c>
      <c r="F188" s="34">
        <f t="shared" si="31"/>
        <v>0</v>
      </c>
      <c r="G188" s="34">
        <f t="shared" si="31"/>
        <v>0</v>
      </c>
      <c r="H188" s="34">
        <f t="shared" si="34"/>
        <v>0</v>
      </c>
      <c r="I188" s="34">
        <f t="shared" si="35"/>
        <v>0</v>
      </c>
      <c r="J188" s="34">
        <f t="shared" si="36"/>
        <v>0</v>
      </c>
      <c r="K188" s="34">
        <f t="shared" si="37"/>
        <v>0</v>
      </c>
      <c r="L188" s="34">
        <f t="shared" si="38"/>
        <v>0</v>
      </c>
      <c r="M188" s="34">
        <f t="shared" ca="1" si="32"/>
        <v>5.7164724119749467E-2</v>
      </c>
      <c r="N188" s="34">
        <f t="shared" ca="1" si="39"/>
        <v>0</v>
      </c>
      <c r="O188" s="42">
        <f t="shared" ca="1" si="40"/>
        <v>0</v>
      </c>
      <c r="P188" s="34">
        <f t="shared" ca="1" si="41"/>
        <v>0</v>
      </c>
      <c r="Q188" s="34">
        <f t="shared" ca="1" si="42"/>
        <v>0</v>
      </c>
      <c r="R188" s="6">
        <f t="shared" ca="1" si="33"/>
        <v>-5.7164724119749467E-2</v>
      </c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>
      <c r="A189" s="83"/>
      <c r="B189" s="83"/>
      <c r="C189" s="40"/>
      <c r="D189" s="41">
        <f t="shared" si="30"/>
        <v>0</v>
      </c>
      <c r="E189" s="41">
        <f t="shared" si="30"/>
        <v>0</v>
      </c>
      <c r="F189" s="34">
        <f t="shared" si="31"/>
        <v>0</v>
      </c>
      <c r="G189" s="34">
        <f t="shared" si="31"/>
        <v>0</v>
      </c>
      <c r="H189" s="34">
        <f t="shared" si="34"/>
        <v>0</v>
      </c>
      <c r="I189" s="34">
        <f t="shared" si="35"/>
        <v>0</v>
      </c>
      <c r="J189" s="34">
        <f t="shared" si="36"/>
        <v>0</v>
      </c>
      <c r="K189" s="34">
        <f t="shared" si="37"/>
        <v>0</v>
      </c>
      <c r="L189" s="34">
        <f t="shared" si="38"/>
        <v>0</v>
      </c>
      <c r="M189" s="34">
        <f t="shared" ca="1" si="32"/>
        <v>5.7164724119749467E-2</v>
      </c>
      <c r="N189" s="34">
        <f t="shared" ca="1" si="39"/>
        <v>0</v>
      </c>
      <c r="O189" s="42">
        <f t="shared" ca="1" si="40"/>
        <v>0</v>
      </c>
      <c r="P189" s="34">
        <f t="shared" ca="1" si="41"/>
        <v>0</v>
      </c>
      <c r="Q189" s="34">
        <f t="shared" ca="1" si="42"/>
        <v>0</v>
      </c>
      <c r="R189" s="6">
        <f t="shared" ca="1" si="33"/>
        <v>-5.7164724119749467E-2</v>
      </c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>
      <c r="A190" s="83"/>
      <c r="B190" s="83"/>
      <c r="C190" s="40"/>
      <c r="D190" s="41">
        <f t="shared" si="30"/>
        <v>0</v>
      </c>
      <c r="E190" s="41">
        <f t="shared" si="30"/>
        <v>0</v>
      </c>
      <c r="F190" s="34">
        <f t="shared" si="31"/>
        <v>0</v>
      </c>
      <c r="G190" s="34">
        <f t="shared" si="31"/>
        <v>0</v>
      </c>
      <c r="H190" s="34">
        <f t="shared" si="34"/>
        <v>0</v>
      </c>
      <c r="I190" s="34">
        <f t="shared" si="35"/>
        <v>0</v>
      </c>
      <c r="J190" s="34">
        <f t="shared" si="36"/>
        <v>0</v>
      </c>
      <c r="K190" s="34">
        <f t="shared" si="37"/>
        <v>0</v>
      </c>
      <c r="L190" s="34">
        <f t="shared" si="38"/>
        <v>0</v>
      </c>
      <c r="M190" s="34">
        <f t="shared" ca="1" si="32"/>
        <v>5.7164724119749467E-2</v>
      </c>
      <c r="N190" s="34">
        <f t="shared" ca="1" si="39"/>
        <v>0</v>
      </c>
      <c r="O190" s="42">
        <f t="shared" ca="1" si="40"/>
        <v>0</v>
      </c>
      <c r="P190" s="34">
        <f t="shared" ca="1" si="41"/>
        <v>0</v>
      </c>
      <c r="Q190" s="34">
        <f t="shared" ca="1" si="42"/>
        <v>0</v>
      </c>
      <c r="R190" s="6">
        <f t="shared" ca="1" si="33"/>
        <v>-5.7164724119749467E-2</v>
      </c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>
      <c r="A191" s="83"/>
      <c r="B191" s="83"/>
      <c r="C191" s="40"/>
      <c r="D191" s="41">
        <f t="shared" si="30"/>
        <v>0</v>
      </c>
      <c r="E191" s="41">
        <f t="shared" si="30"/>
        <v>0</v>
      </c>
      <c r="F191" s="34">
        <f t="shared" si="31"/>
        <v>0</v>
      </c>
      <c r="G191" s="34">
        <f t="shared" si="31"/>
        <v>0</v>
      </c>
      <c r="H191" s="34">
        <f t="shared" si="34"/>
        <v>0</v>
      </c>
      <c r="I191" s="34">
        <f t="shared" si="35"/>
        <v>0</v>
      </c>
      <c r="J191" s="34">
        <f t="shared" si="36"/>
        <v>0</v>
      </c>
      <c r="K191" s="34">
        <f t="shared" si="37"/>
        <v>0</v>
      </c>
      <c r="L191" s="34">
        <f t="shared" si="38"/>
        <v>0</v>
      </c>
      <c r="M191" s="34">
        <f t="shared" ca="1" si="32"/>
        <v>5.7164724119749467E-2</v>
      </c>
      <c r="N191" s="34">
        <f t="shared" ca="1" si="39"/>
        <v>0</v>
      </c>
      <c r="O191" s="42">
        <f t="shared" ca="1" si="40"/>
        <v>0</v>
      </c>
      <c r="P191" s="34">
        <f t="shared" ca="1" si="41"/>
        <v>0</v>
      </c>
      <c r="Q191" s="34">
        <f t="shared" ca="1" si="42"/>
        <v>0</v>
      </c>
      <c r="R191" s="6">
        <f t="shared" ca="1" si="33"/>
        <v>-5.7164724119749467E-2</v>
      </c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>
      <c r="A192" s="83"/>
      <c r="B192" s="83"/>
      <c r="C192" s="40"/>
      <c r="D192" s="41">
        <f t="shared" si="30"/>
        <v>0</v>
      </c>
      <c r="E192" s="41">
        <f t="shared" si="30"/>
        <v>0</v>
      </c>
      <c r="F192" s="34">
        <f t="shared" si="31"/>
        <v>0</v>
      </c>
      <c r="G192" s="34">
        <f t="shared" si="31"/>
        <v>0</v>
      </c>
      <c r="H192" s="34">
        <f t="shared" si="34"/>
        <v>0</v>
      </c>
      <c r="I192" s="34">
        <f t="shared" si="35"/>
        <v>0</v>
      </c>
      <c r="J192" s="34">
        <f t="shared" si="36"/>
        <v>0</v>
      </c>
      <c r="K192" s="34">
        <f t="shared" si="37"/>
        <v>0</v>
      </c>
      <c r="L192" s="34">
        <f t="shared" si="38"/>
        <v>0</v>
      </c>
      <c r="M192" s="34">
        <f t="shared" ca="1" si="32"/>
        <v>5.7164724119749467E-2</v>
      </c>
      <c r="N192" s="34">
        <f t="shared" ca="1" si="39"/>
        <v>0</v>
      </c>
      <c r="O192" s="42">
        <f t="shared" ca="1" si="40"/>
        <v>0</v>
      </c>
      <c r="P192" s="34">
        <f t="shared" ca="1" si="41"/>
        <v>0</v>
      </c>
      <c r="Q192" s="34">
        <f t="shared" ca="1" si="42"/>
        <v>0</v>
      </c>
      <c r="R192" s="6">
        <f t="shared" ca="1" si="33"/>
        <v>-5.7164724119749467E-2</v>
      </c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>
      <c r="A193" s="83"/>
      <c r="B193" s="83"/>
      <c r="C193" s="40"/>
      <c r="D193" s="41">
        <f t="shared" si="30"/>
        <v>0</v>
      </c>
      <c r="E193" s="41">
        <f t="shared" si="30"/>
        <v>0</v>
      </c>
      <c r="F193" s="34">
        <f t="shared" si="31"/>
        <v>0</v>
      </c>
      <c r="G193" s="34">
        <f t="shared" si="31"/>
        <v>0</v>
      </c>
      <c r="H193" s="34">
        <f t="shared" si="34"/>
        <v>0</v>
      </c>
      <c r="I193" s="34">
        <f t="shared" si="35"/>
        <v>0</v>
      </c>
      <c r="J193" s="34">
        <f t="shared" si="36"/>
        <v>0</v>
      </c>
      <c r="K193" s="34">
        <f t="shared" si="37"/>
        <v>0</v>
      </c>
      <c r="L193" s="34">
        <f t="shared" si="38"/>
        <v>0</v>
      </c>
      <c r="M193" s="34">
        <f t="shared" ca="1" si="32"/>
        <v>5.7164724119749467E-2</v>
      </c>
      <c r="N193" s="34">
        <f t="shared" ca="1" si="39"/>
        <v>0</v>
      </c>
      <c r="O193" s="42">
        <f t="shared" ca="1" si="40"/>
        <v>0</v>
      </c>
      <c r="P193" s="34">
        <f t="shared" ca="1" si="41"/>
        <v>0</v>
      </c>
      <c r="Q193" s="34">
        <f t="shared" ca="1" si="42"/>
        <v>0</v>
      </c>
      <c r="R193" s="6">
        <f t="shared" ca="1" si="33"/>
        <v>-5.7164724119749467E-2</v>
      </c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>
      <c r="A194" s="83"/>
      <c r="B194" s="83"/>
      <c r="C194" s="40"/>
      <c r="D194" s="41">
        <f t="shared" si="30"/>
        <v>0</v>
      </c>
      <c r="E194" s="41">
        <f t="shared" si="30"/>
        <v>0</v>
      </c>
      <c r="F194" s="34">
        <f t="shared" si="31"/>
        <v>0</v>
      </c>
      <c r="G194" s="34">
        <f t="shared" si="31"/>
        <v>0</v>
      </c>
      <c r="H194" s="34">
        <f t="shared" si="34"/>
        <v>0</v>
      </c>
      <c r="I194" s="34">
        <f t="shared" si="35"/>
        <v>0</v>
      </c>
      <c r="J194" s="34">
        <f t="shared" si="36"/>
        <v>0</v>
      </c>
      <c r="K194" s="34">
        <f t="shared" si="37"/>
        <v>0</v>
      </c>
      <c r="L194" s="34">
        <f t="shared" si="38"/>
        <v>0</v>
      </c>
      <c r="M194" s="34">
        <f t="shared" ca="1" si="32"/>
        <v>5.7164724119749467E-2</v>
      </c>
      <c r="N194" s="34">
        <f t="shared" ca="1" si="39"/>
        <v>0</v>
      </c>
      <c r="O194" s="42">
        <f t="shared" ca="1" si="40"/>
        <v>0</v>
      </c>
      <c r="P194" s="34">
        <f t="shared" ca="1" si="41"/>
        <v>0</v>
      </c>
      <c r="Q194" s="34">
        <f t="shared" ca="1" si="42"/>
        <v>0</v>
      </c>
      <c r="R194" s="6">
        <f t="shared" ca="1" si="33"/>
        <v>-5.7164724119749467E-2</v>
      </c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>
      <c r="A195" s="83"/>
      <c r="B195" s="83"/>
      <c r="C195" s="40"/>
      <c r="D195" s="41">
        <f t="shared" si="30"/>
        <v>0</v>
      </c>
      <c r="E195" s="41">
        <f t="shared" si="30"/>
        <v>0</v>
      </c>
      <c r="F195" s="34">
        <f t="shared" si="31"/>
        <v>0</v>
      </c>
      <c r="G195" s="34">
        <f t="shared" si="31"/>
        <v>0</v>
      </c>
      <c r="H195" s="34">
        <f t="shared" si="34"/>
        <v>0</v>
      </c>
      <c r="I195" s="34">
        <f t="shared" si="35"/>
        <v>0</v>
      </c>
      <c r="J195" s="34">
        <f t="shared" si="36"/>
        <v>0</v>
      </c>
      <c r="K195" s="34">
        <f t="shared" si="37"/>
        <v>0</v>
      </c>
      <c r="L195" s="34">
        <f t="shared" si="38"/>
        <v>0</v>
      </c>
      <c r="M195" s="34">
        <f t="shared" ca="1" si="32"/>
        <v>5.7164724119749467E-2</v>
      </c>
      <c r="N195" s="34">
        <f t="shared" ca="1" si="39"/>
        <v>0</v>
      </c>
      <c r="O195" s="42">
        <f t="shared" ca="1" si="40"/>
        <v>0</v>
      </c>
      <c r="P195" s="34">
        <f t="shared" ca="1" si="41"/>
        <v>0</v>
      </c>
      <c r="Q195" s="34">
        <f t="shared" ca="1" si="42"/>
        <v>0</v>
      </c>
      <c r="R195" s="6">
        <f t="shared" ca="1" si="33"/>
        <v>-5.7164724119749467E-2</v>
      </c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>
      <c r="A196" s="84"/>
      <c r="B196" s="84"/>
      <c r="C196" s="40"/>
      <c r="D196" s="41">
        <f t="shared" si="30"/>
        <v>0</v>
      </c>
      <c r="E196" s="41">
        <f t="shared" si="30"/>
        <v>0</v>
      </c>
      <c r="F196" s="34">
        <f t="shared" si="31"/>
        <v>0</v>
      </c>
      <c r="G196" s="34">
        <f t="shared" si="31"/>
        <v>0</v>
      </c>
      <c r="H196" s="34">
        <f t="shared" si="34"/>
        <v>0</v>
      </c>
      <c r="I196" s="34">
        <f t="shared" si="35"/>
        <v>0</v>
      </c>
      <c r="J196" s="34">
        <f t="shared" si="36"/>
        <v>0</v>
      </c>
      <c r="K196" s="34">
        <f t="shared" si="37"/>
        <v>0</v>
      </c>
      <c r="L196" s="34">
        <f t="shared" si="38"/>
        <v>0</v>
      </c>
      <c r="M196" s="34">
        <f t="shared" ca="1" si="32"/>
        <v>5.7164724119749467E-2</v>
      </c>
      <c r="N196" s="34">
        <f t="shared" ca="1" si="39"/>
        <v>0</v>
      </c>
      <c r="O196" s="42">
        <f t="shared" ca="1" si="40"/>
        <v>0</v>
      </c>
      <c r="P196" s="34">
        <f t="shared" ca="1" si="41"/>
        <v>0</v>
      </c>
      <c r="Q196" s="34">
        <f t="shared" ca="1" si="42"/>
        <v>0</v>
      </c>
      <c r="R196" s="6">
        <f t="shared" ca="1" si="33"/>
        <v>-5.7164724119749467E-2</v>
      </c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>
      <c r="A197" s="84"/>
      <c r="B197" s="84"/>
      <c r="C197" s="40"/>
      <c r="D197" s="41">
        <f t="shared" si="30"/>
        <v>0</v>
      </c>
      <c r="E197" s="41">
        <f t="shared" si="30"/>
        <v>0</v>
      </c>
      <c r="F197" s="34">
        <f t="shared" si="31"/>
        <v>0</v>
      </c>
      <c r="G197" s="34">
        <f t="shared" si="31"/>
        <v>0</v>
      </c>
      <c r="H197" s="34">
        <f t="shared" si="34"/>
        <v>0</v>
      </c>
      <c r="I197" s="34">
        <f t="shared" si="35"/>
        <v>0</v>
      </c>
      <c r="J197" s="34">
        <f t="shared" si="36"/>
        <v>0</v>
      </c>
      <c r="K197" s="34">
        <f t="shared" si="37"/>
        <v>0</v>
      </c>
      <c r="L197" s="34">
        <f t="shared" si="38"/>
        <v>0</v>
      </c>
      <c r="M197" s="34">
        <f t="shared" ca="1" si="32"/>
        <v>5.7164724119749467E-2</v>
      </c>
      <c r="N197" s="34">
        <f t="shared" ca="1" si="39"/>
        <v>0</v>
      </c>
      <c r="O197" s="42">
        <f t="shared" ca="1" si="40"/>
        <v>0</v>
      </c>
      <c r="P197" s="34">
        <f t="shared" ca="1" si="41"/>
        <v>0</v>
      </c>
      <c r="Q197" s="34">
        <f t="shared" ca="1" si="42"/>
        <v>0</v>
      </c>
      <c r="R197" s="6">
        <f t="shared" ca="1" si="33"/>
        <v>-5.7164724119749467E-2</v>
      </c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>
      <c r="A198" s="84"/>
      <c r="B198" s="84"/>
      <c r="C198" s="40"/>
      <c r="D198" s="41">
        <f t="shared" si="30"/>
        <v>0</v>
      </c>
      <c r="E198" s="41">
        <f t="shared" si="30"/>
        <v>0</v>
      </c>
      <c r="F198" s="34">
        <f t="shared" si="31"/>
        <v>0</v>
      </c>
      <c r="G198" s="34">
        <f t="shared" si="31"/>
        <v>0</v>
      </c>
      <c r="H198" s="34">
        <f t="shared" si="34"/>
        <v>0</v>
      </c>
      <c r="I198" s="34">
        <f t="shared" si="35"/>
        <v>0</v>
      </c>
      <c r="J198" s="34">
        <f t="shared" si="36"/>
        <v>0</v>
      </c>
      <c r="K198" s="34">
        <f t="shared" si="37"/>
        <v>0</v>
      </c>
      <c r="L198" s="34">
        <f t="shared" si="38"/>
        <v>0</v>
      </c>
      <c r="M198" s="34">
        <f t="shared" ca="1" si="32"/>
        <v>5.7164724119749467E-2</v>
      </c>
      <c r="N198" s="34">
        <f t="shared" ca="1" si="39"/>
        <v>0</v>
      </c>
      <c r="O198" s="42">
        <f t="shared" ca="1" si="40"/>
        <v>0</v>
      </c>
      <c r="P198" s="34">
        <f t="shared" ca="1" si="41"/>
        <v>0</v>
      </c>
      <c r="Q198" s="34">
        <f t="shared" ca="1" si="42"/>
        <v>0</v>
      </c>
      <c r="R198" s="6">
        <f t="shared" ca="1" si="33"/>
        <v>-5.7164724119749467E-2</v>
      </c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>
      <c r="A199" s="84"/>
      <c r="B199" s="84"/>
      <c r="C199" s="40"/>
      <c r="D199" s="41">
        <f t="shared" si="30"/>
        <v>0</v>
      </c>
      <c r="E199" s="41">
        <f t="shared" si="30"/>
        <v>0</v>
      </c>
      <c r="F199" s="34">
        <f t="shared" si="31"/>
        <v>0</v>
      </c>
      <c r="G199" s="34">
        <f t="shared" si="31"/>
        <v>0</v>
      </c>
      <c r="H199" s="34">
        <f t="shared" si="34"/>
        <v>0</v>
      </c>
      <c r="I199" s="34">
        <f t="shared" si="35"/>
        <v>0</v>
      </c>
      <c r="J199" s="34">
        <f t="shared" si="36"/>
        <v>0</v>
      </c>
      <c r="K199" s="34">
        <f t="shared" si="37"/>
        <v>0</v>
      </c>
      <c r="L199" s="34">
        <f t="shared" si="38"/>
        <v>0</v>
      </c>
      <c r="M199" s="34">
        <f t="shared" ca="1" si="32"/>
        <v>5.7164724119749467E-2</v>
      </c>
      <c r="N199" s="34">
        <f t="shared" ca="1" si="39"/>
        <v>0</v>
      </c>
      <c r="O199" s="42">
        <f t="shared" ca="1" si="40"/>
        <v>0</v>
      </c>
      <c r="P199" s="34">
        <f t="shared" ca="1" si="41"/>
        <v>0</v>
      </c>
      <c r="Q199" s="34">
        <f t="shared" ca="1" si="42"/>
        <v>0</v>
      </c>
      <c r="R199" s="6">
        <f t="shared" ca="1" si="33"/>
        <v>-5.7164724119749467E-2</v>
      </c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>
      <c r="A200" s="84"/>
      <c r="B200" s="84"/>
      <c r="C200" s="40"/>
      <c r="D200" s="41">
        <f t="shared" si="30"/>
        <v>0</v>
      </c>
      <c r="E200" s="41">
        <f t="shared" si="30"/>
        <v>0</v>
      </c>
      <c r="F200" s="34">
        <f t="shared" si="31"/>
        <v>0</v>
      </c>
      <c r="G200" s="34">
        <f t="shared" si="31"/>
        <v>0</v>
      </c>
      <c r="H200" s="34">
        <f t="shared" si="34"/>
        <v>0</v>
      </c>
      <c r="I200" s="34">
        <f t="shared" si="35"/>
        <v>0</v>
      </c>
      <c r="J200" s="34">
        <f t="shared" si="36"/>
        <v>0</v>
      </c>
      <c r="K200" s="34">
        <f t="shared" si="37"/>
        <v>0</v>
      </c>
      <c r="L200" s="34">
        <f t="shared" si="38"/>
        <v>0</v>
      </c>
      <c r="M200" s="34">
        <f t="shared" ca="1" si="32"/>
        <v>5.7164724119749467E-2</v>
      </c>
      <c r="N200" s="34">
        <f t="shared" ca="1" si="39"/>
        <v>0</v>
      </c>
      <c r="O200" s="42">
        <f t="shared" ca="1" si="40"/>
        <v>0</v>
      </c>
      <c r="P200" s="34">
        <f t="shared" ca="1" si="41"/>
        <v>0</v>
      </c>
      <c r="Q200" s="34">
        <f t="shared" ca="1" si="42"/>
        <v>0</v>
      </c>
      <c r="R200" s="6">
        <f t="shared" ca="1" si="33"/>
        <v>-5.7164724119749467E-2</v>
      </c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>
      <c r="A201" s="84"/>
      <c r="B201" s="84"/>
      <c r="C201" s="40"/>
      <c r="D201" s="41">
        <f t="shared" si="30"/>
        <v>0</v>
      </c>
      <c r="E201" s="41">
        <f t="shared" si="30"/>
        <v>0</v>
      </c>
      <c r="F201" s="34">
        <f t="shared" si="31"/>
        <v>0</v>
      </c>
      <c r="G201" s="34">
        <f t="shared" si="31"/>
        <v>0</v>
      </c>
      <c r="H201" s="34">
        <f t="shared" si="34"/>
        <v>0</v>
      </c>
      <c r="I201" s="34">
        <f t="shared" si="35"/>
        <v>0</v>
      </c>
      <c r="J201" s="34">
        <f t="shared" si="36"/>
        <v>0</v>
      </c>
      <c r="K201" s="34">
        <f t="shared" si="37"/>
        <v>0</v>
      </c>
      <c r="L201" s="34">
        <f t="shared" si="38"/>
        <v>0</v>
      </c>
      <c r="M201" s="34">
        <f t="shared" ca="1" si="32"/>
        <v>5.7164724119749467E-2</v>
      </c>
      <c r="N201" s="34">
        <f t="shared" ca="1" si="39"/>
        <v>0</v>
      </c>
      <c r="O201" s="42">
        <f t="shared" ca="1" si="40"/>
        <v>0</v>
      </c>
      <c r="P201" s="34">
        <f t="shared" ca="1" si="41"/>
        <v>0</v>
      </c>
      <c r="Q201" s="34">
        <f t="shared" ca="1" si="42"/>
        <v>0</v>
      </c>
      <c r="R201" s="6">
        <f t="shared" ca="1" si="33"/>
        <v>-5.7164724119749467E-2</v>
      </c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>
      <c r="A202" s="84"/>
      <c r="B202" s="84"/>
      <c r="C202" s="40"/>
      <c r="D202" s="41">
        <f t="shared" si="30"/>
        <v>0</v>
      </c>
      <c r="E202" s="41">
        <f t="shared" si="30"/>
        <v>0</v>
      </c>
      <c r="F202" s="34">
        <f t="shared" si="31"/>
        <v>0</v>
      </c>
      <c r="G202" s="34">
        <f t="shared" si="31"/>
        <v>0</v>
      </c>
      <c r="H202" s="34">
        <f t="shared" si="34"/>
        <v>0</v>
      </c>
      <c r="I202" s="34">
        <f t="shared" si="35"/>
        <v>0</v>
      </c>
      <c r="J202" s="34">
        <f t="shared" si="36"/>
        <v>0</v>
      </c>
      <c r="K202" s="34">
        <f t="shared" si="37"/>
        <v>0</v>
      </c>
      <c r="L202" s="34">
        <f t="shared" si="38"/>
        <v>0</v>
      </c>
      <c r="M202" s="34">
        <f t="shared" ca="1" si="32"/>
        <v>5.7164724119749467E-2</v>
      </c>
      <c r="N202" s="34">
        <f t="shared" ca="1" si="39"/>
        <v>0</v>
      </c>
      <c r="O202" s="42">
        <f t="shared" ca="1" si="40"/>
        <v>0</v>
      </c>
      <c r="P202" s="34">
        <f t="shared" ca="1" si="41"/>
        <v>0</v>
      </c>
      <c r="Q202" s="34">
        <f t="shared" ca="1" si="42"/>
        <v>0</v>
      </c>
      <c r="R202" s="6">
        <f t="shared" ca="1" si="33"/>
        <v>-5.7164724119749467E-2</v>
      </c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>
      <c r="A203" s="84"/>
      <c r="B203" s="84"/>
      <c r="C203" s="40"/>
      <c r="D203" s="41">
        <f t="shared" si="30"/>
        <v>0</v>
      </c>
      <c r="E203" s="41">
        <f t="shared" si="30"/>
        <v>0</v>
      </c>
      <c r="F203" s="34">
        <f t="shared" si="31"/>
        <v>0</v>
      </c>
      <c r="G203" s="34">
        <f t="shared" si="31"/>
        <v>0</v>
      </c>
      <c r="H203" s="34">
        <f t="shared" si="34"/>
        <v>0</v>
      </c>
      <c r="I203" s="34">
        <f t="shared" si="35"/>
        <v>0</v>
      </c>
      <c r="J203" s="34">
        <f t="shared" si="36"/>
        <v>0</v>
      </c>
      <c r="K203" s="34">
        <f t="shared" si="37"/>
        <v>0</v>
      </c>
      <c r="L203" s="34">
        <f t="shared" si="38"/>
        <v>0</v>
      </c>
      <c r="M203" s="34">
        <f t="shared" ca="1" si="32"/>
        <v>5.7164724119749467E-2</v>
      </c>
      <c r="N203" s="34">
        <f t="shared" ca="1" si="39"/>
        <v>0</v>
      </c>
      <c r="O203" s="42">
        <f t="shared" ca="1" si="40"/>
        <v>0</v>
      </c>
      <c r="P203" s="34">
        <f t="shared" ca="1" si="41"/>
        <v>0</v>
      </c>
      <c r="Q203" s="34">
        <f t="shared" ca="1" si="42"/>
        <v>0</v>
      </c>
      <c r="R203" s="6">
        <f t="shared" ca="1" si="33"/>
        <v>-5.7164724119749467E-2</v>
      </c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>
      <c r="A204" s="84"/>
      <c r="B204" s="84"/>
      <c r="C204" s="40"/>
      <c r="D204" s="41">
        <f t="shared" si="30"/>
        <v>0</v>
      </c>
      <c r="E204" s="41">
        <f t="shared" si="30"/>
        <v>0</v>
      </c>
      <c r="F204" s="34">
        <f t="shared" si="31"/>
        <v>0</v>
      </c>
      <c r="G204" s="34">
        <f t="shared" si="31"/>
        <v>0</v>
      </c>
      <c r="H204" s="34">
        <f t="shared" si="34"/>
        <v>0</v>
      </c>
      <c r="I204" s="34">
        <f t="shared" si="35"/>
        <v>0</v>
      </c>
      <c r="J204" s="34">
        <f t="shared" si="36"/>
        <v>0</v>
      </c>
      <c r="K204" s="34">
        <f t="shared" si="37"/>
        <v>0</v>
      </c>
      <c r="L204" s="34">
        <f t="shared" si="38"/>
        <v>0</v>
      </c>
      <c r="M204" s="34">
        <f t="shared" ca="1" si="32"/>
        <v>5.7164724119749467E-2</v>
      </c>
      <c r="N204" s="34">
        <f t="shared" ca="1" si="39"/>
        <v>0</v>
      </c>
      <c r="O204" s="42">
        <f t="shared" ca="1" si="40"/>
        <v>0</v>
      </c>
      <c r="P204" s="34">
        <f t="shared" ca="1" si="41"/>
        <v>0</v>
      </c>
      <c r="Q204" s="34">
        <f t="shared" ca="1" si="42"/>
        <v>0</v>
      </c>
      <c r="R204" s="6">
        <f t="shared" ca="1" si="33"/>
        <v>-5.7164724119749467E-2</v>
      </c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>
      <c r="A205" s="84"/>
      <c r="B205" s="84"/>
      <c r="C205" s="40"/>
      <c r="D205" s="41">
        <f t="shared" si="30"/>
        <v>0</v>
      </c>
      <c r="E205" s="41">
        <f t="shared" si="30"/>
        <v>0</v>
      </c>
      <c r="F205" s="34">
        <f t="shared" si="31"/>
        <v>0</v>
      </c>
      <c r="G205" s="34">
        <f t="shared" si="31"/>
        <v>0</v>
      </c>
      <c r="H205" s="34">
        <f t="shared" si="34"/>
        <v>0</v>
      </c>
      <c r="I205" s="34">
        <f t="shared" si="35"/>
        <v>0</v>
      </c>
      <c r="J205" s="34">
        <f t="shared" si="36"/>
        <v>0</v>
      </c>
      <c r="K205" s="34">
        <f t="shared" si="37"/>
        <v>0</v>
      </c>
      <c r="L205" s="34">
        <f t="shared" si="38"/>
        <v>0</v>
      </c>
      <c r="M205" s="34">
        <f t="shared" ca="1" si="32"/>
        <v>5.7164724119749467E-2</v>
      </c>
      <c r="N205" s="34">
        <f t="shared" ca="1" si="39"/>
        <v>0</v>
      </c>
      <c r="O205" s="42">
        <f t="shared" ca="1" si="40"/>
        <v>0</v>
      </c>
      <c r="P205" s="34">
        <f t="shared" ca="1" si="41"/>
        <v>0</v>
      </c>
      <c r="Q205" s="34">
        <f t="shared" ca="1" si="42"/>
        <v>0</v>
      </c>
      <c r="R205" s="6">
        <f t="shared" ca="1" si="33"/>
        <v>-5.7164724119749467E-2</v>
      </c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>
      <c r="A206" s="84"/>
      <c r="B206" s="84"/>
      <c r="C206" s="40"/>
      <c r="D206" s="41">
        <f t="shared" si="30"/>
        <v>0</v>
      </c>
      <c r="E206" s="41">
        <f t="shared" si="30"/>
        <v>0</v>
      </c>
      <c r="F206" s="34">
        <f t="shared" si="31"/>
        <v>0</v>
      </c>
      <c r="G206" s="34">
        <f t="shared" si="31"/>
        <v>0</v>
      </c>
      <c r="H206" s="34">
        <f t="shared" si="34"/>
        <v>0</v>
      </c>
      <c r="I206" s="34">
        <f t="shared" si="35"/>
        <v>0</v>
      </c>
      <c r="J206" s="34">
        <f t="shared" si="36"/>
        <v>0</v>
      </c>
      <c r="K206" s="34">
        <f t="shared" si="37"/>
        <v>0</v>
      </c>
      <c r="L206" s="34">
        <f t="shared" si="38"/>
        <v>0</v>
      </c>
      <c r="M206" s="34">
        <f t="shared" ca="1" si="32"/>
        <v>5.7164724119749467E-2</v>
      </c>
      <c r="N206" s="34">
        <f t="shared" ca="1" si="39"/>
        <v>0</v>
      </c>
      <c r="O206" s="42">
        <f t="shared" ca="1" si="40"/>
        <v>0</v>
      </c>
      <c r="P206" s="34">
        <f t="shared" ca="1" si="41"/>
        <v>0</v>
      </c>
      <c r="Q206" s="34">
        <f t="shared" ca="1" si="42"/>
        <v>0</v>
      </c>
      <c r="R206" s="6">
        <f t="shared" ca="1" si="33"/>
        <v>-5.7164724119749467E-2</v>
      </c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>
      <c r="A207" s="84"/>
      <c r="B207" s="84"/>
      <c r="C207" s="40"/>
      <c r="D207" s="41">
        <f t="shared" ref="D207:E269" si="43">A207/A$18</f>
        <v>0</v>
      </c>
      <c r="E207" s="41">
        <f t="shared" si="43"/>
        <v>0</v>
      </c>
      <c r="F207" s="34">
        <f t="shared" ref="F207:G269" si="44">$C207*D207</f>
        <v>0</v>
      </c>
      <c r="G207" s="34">
        <f t="shared" si="44"/>
        <v>0</v>
      </c>
      <c r="H207" s="34">
        <f t="shared" si="34"/>
        <v>0</v>
      </c>
      <c r="I207" s="34">
        <f t="shared" si="35"/>
        <v>0</v>
      </c>
      <c r="J207" s="34">
        <f t="shared" si="36"/>
        <v>0</v>
      </c>
      <c r="K207" s="34">
        <f t="shared" si="37"/>
        <v>0</v>
      </c>
      <c r="L207" s="34">
        <f t="shared" si="38"/>
        <v>0</v>
      </c>
      <c r="M207" s="34">
        <f t="shared" ca="1" si="32"/>
        <v>5.7164724119749467E-2</v>
      </c>
      <c r="N207" s="34">
        <f t="shared" ca="1" si="39"/>
        <v>0</v>
      </c>
      <c r="O207" s="42">
        <f t="shared" ca="1" si="40"/>
        <v>0</v>
      </c>
      <c r="P207" s="34">
        <f t="shared" ca="1" si="41"/>
        <v>0</v>
      </c>
      <c r="Q207" s="34">
        <f t="shared" ca="1" si="42"/>
        <v>0</v>
      </c>
      <c r="R207" s="6">
        <f t="shared" ca="1" si="33"/>
        <v>-5.7164724119749467E-2</v>
      </c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>
      <c r="A208" s="84"/>
      <c r="B208" s="84"/>
      <c r="C208" s="40"/>
      <c r="D208" s="41">
        <f t="shared" si="43"/>
        <v>0</v>
      </c>
      <c r="E208" s="41">
        <f t="shared" si="43"/>
        <v>0</v>
      </c>
      <c r="F208" s="34">
        <f t="shared" si="44"/>
        <v>0</v>
      </c>
      <c r="G208" s="34">
        <f t="shared" si="44"/>
        <v>0</v>
      </c>
      <c r="H208" s="34">
        <f t="shared" si="34"/>
        <v>0</v>
      </c>
      <c r="I208" s="34">
        <f t="shared" si="35"/>
        <v>0</v>
      </c>
      <c r="J208" s="34">
        <f t="shared" si="36"/>
        <v>0</v>
      </c>
      <c r="K208" s="34">
        <f t="shared" si="37"/>
        <v>0</v>
      </c>
      <c r="L208" s="34">
        <f t="shared" si="38"/>
        <v>0</v>
      </c>
      <c r="M208" s="34">
        <f t="shared" ca="1" si="32"/>
        <v>5.7164724119749467E-2</v>
      </c>
      <c r="N208" s="34">
        <f t="shared" ca="1" si="39"/>
        <v>0</v>
      </c>
      <c r="O208" s="42">
        <f t="shared" ca="1" si="40"/>
        <v>0</v>
      </c>
      <c r="P208" s="34">
        <f t="shared" ca="1" si="41"/>
        <v>0</v>
      </c>
      <c r="Q208" s="34">
        <f t="shared" ca="1" si="42"/>
        <v>0</v>
      </c>
      <c r="R208" s="6">
        <f t="shared" ca="1" si="33"/>
        <v>-5.7164724119749467E-2</v>
      </c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>
      <c r="A209" s="84"/>
      <c r="B209" s="84"/>
      <c r="C209" s="40"/>
      <c r="D209" s="41">
        <f t="shared" si="43"/>
        <v>0</v>
      </c>
      <c r="E209" s="41">
        <f t="shared" si="43"/>
        <v>0</v>
      </c>
      <c r="F209" s="34">
        <f t="shared" si="44"/>
        <v>0</v>
      </c>
      <c r="G209" s="34">
        <f t="shared" si="44"/>
        <v>0</v>
      </c>
      <c r="H209" s="34">
        <f t="shared" si="34"/>
        <v>0</v>
      </c>
      <c r="I209" s="34">
        <f t="shared" si="35"/>
        <v>0</v>
      </c>
      <c r="J209" s="34">
        <f t="shared" si="36"/>
        <v>0</v>
      </c>
      <c r="K209" s="34">
        <f t="shared" si="37"/>
        <v>0</v>
      </c>
      <c r="L209" s="34">
        <f t="shared" si="38"/>
        <v>0</v>
      </c>
      <c r="M209" s="34">
        <f t="shared" ca="1" si="32"/>
        <v>5.7164724119749467E-2</v>
      </c>
      <c r="N209" s="34">
        <f t="shared" ca="1" si="39"/>
        <v>0</v>
      </c>
      <c r="O209" s="42">
        <f t="shared" ca="1" si="40"/>
        <v>0</v>
      </c>
      <c r="P209" s="34">
        <f t="shared" ca="1" si="41"/>
        <v>0</v>
      </c>
      <c r="Q209" s="34">
        <f t="shared" ca="1" si="42"/>
        <v>0</v>
      </c>
      <c r="R209" s="6">
        <f t="shared" ca="1" si="33"/>
        <v>-5.7164724119749467E-2</v>
      </c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>
      <c r="A210" s="84"/>
      <c r="B210" s="84"/>
      <c r="C210" s="40"/>
      <c r="D210" s="41">
        <f t="shared" si="43"/>
        <v>0</v>
      </c>
      <c r="E210" s="41">
        <f t="shared" si="43"/>
        <v>0</v>
      </c>
      <c r="F210" s="34">
        <f t="shared" si="44"/>
        <v>0</v>
      </c>
      <c r="G210" s="34">
        <f t="shared" si="44"/>
        <v>0</v>
      </c>
      <c r="H210" s="34">
        <f t="shared" si="34"/>
        <v>0</v>
      </c>
      <c r="I210" s="34">
        <f t="shared" si="35"/>
        <v>0</v>
      </c>
      <c r="J210" s="34">
        <f t="shared" si="36"/>
        <v>0</v>
      </c>
      <c r="K210" s="34">
        <f t="shared" si="37"/>
        <v>0</v>
      </c>
      <c r="L210" s="34">
        <f t="shared" si="38"/>
        <v>0</v>
      </c>
      <c r="M210" s="34">
        <f t="shared" ca="1" si="32"/>
        <v>5.7164724119749467E-2</v>
      </c>
      <c r="N210" s="34">
        <f t="shared" ca="1" si="39"/>
        <v>0</v>
      </c>
      <c r="O210" s="42">
        <f t="shared" ca="1" si="40"/>
        <v>0</v>
      </c>
      <c r="P210" s="34">
        <f t="shared" ca="1" si="41"/>
        <v>0</v>
      </c>
      <c r="Q210" s="34">
        <f t="shared" ca="1" si="42"/>
        <v>0</v>
      </c>
      <c r="R210" s="6">
        <f t="shared" ca="1" si="33"/>
        <v>-5.7164724119749467E-2</v>
      </c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>
      <c r="A211" s="84"/>
      <c r="B211" s="84"/>
      <c r="C211" s="40"/>
      <c r="D211" s="41">
        <f t="shared" si="43"/>
        <v>0</v>
      </c>
      <c r="E211" s="41">
        <f t="shared" si="43"/>
        <v>0</v>
      </c>
      <c r="F211" s="34">
        <f t="shared" si="44"/>
        <v>0</v>
      </c>
      <c r="G211" s="34">
        <f t="shared" si="44"/>
        <v>0</v>
      </c>
      <c r="H211" s="34">
        <f t="shared" si="34"/>
        <v>0</v>
      </c>
      <c r="I211" s="34">
        <f t="shared" si="35"/>
        <v>0</v>
      </c>
      <c r="J211" s="34">
        <f t="shared" si="36"/>
        <v>0</v>
      </c>
      <c r="K211" s="34">
        <f t="shared" si="37"/>
        <v>0</v>
      </c>
      <c r="L211" s="34">
        <f t="shared" si="38"/>
        <v>0</v>
      </c>
      <c r="M211" s="34">
        <f t="shared" ca="1" si="32"/>
        <v>5.7164724119749467E-2</v>
      </c>
      <c r="N211" s="34">
        <f t="shared" ca="1" si="39"/>
        <v>0</v>
      </c>
      <c r="O211" s="42">
        <f t="shared" ca="1" si="40"/>
        <v>0</v>
      </c>
      <c r="P211" s="34">
        <f t="shared" ca="1" si="41"/>
        <v>0</v>
      </c>
      <c r="Q211" s="34">
        <f t="shared" ca="1" si="42"/>
        <v>0</v>
      </c>
      <c r="R211" s="6">
        <f t="shared" ca="1" si="33"/>
        <v>-5.7164724119749467E-2</v>
      </c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>
      <c r="A212" s="84"/>
      <c r="B212" s="84"/>
      <c r="C212" s="40"/>
      <c r="D212" s="41">
        <f t="shared" si="43"/>
        <v>0</v>
      </c>
      <c r="E212" s="41">
        <f t="shared" si="43"/>
        <v>0</v>
      </c>
      <c r="F212" s="34">
        <f t="shared" si="44"/>
        <v>0</v>
      </c>
      <c r="G212" s="34">
        <f t="shared" si="44"/>
        <v>0</v>
      </c>
      <c r="H212" s="34">
        <f t="shared" si="34"/>
        <v>0</v>
      </c>
      <c r="I212" s="34">
        <f t="shared" si="35"/>
        <v>0</v>
      </c>
      <c r="J212" s="34">
        <f t="shared" si="36"/>
        <v>0</v>
      </c>
      <c r="K212" s="34">
        <f t="shared" si="37"/>
        <v>0</v>
      </c>
      <c r="L212" s="34">
        <f t="shared" si="38"/>
        <v>0</v>
      </c>
      <c r="M212" s="34">
        <f t="shared" ref="M212:M275" ca="1" si="45">+E$4+E$5*D212+E$6*D212^2</f>
        <v>5.7164724119749467E-2</v>
      </c>
      <c r="N212" s="34">
        <f t="shared" ca="1" si="39"/>
        <v>0</v>
      </c>
      <c r="O212" s="42">
        <f t="shared" ca="1" si="40"/>
        <v>0</v>
      </c>
      <c r="P212" s="34">
        <f t="shared" ca="1" si="41"/>
        <v>0</v>
      </c>
      <c r="Q212" s="34">
        <f t="shared" ca="1" si="42"/>
        <v>0</v>
      </c>
      <c r="R212" s="6">
        <f t="shared" ref="R212:R275" ca="1" si="46">+E212-M212</f>
        <v>-5.7164724119749467E-2</v>
      </c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>
      <c r="A213" s="84"/>
      <c r="B213" s="84"/>
      <c r="C213" s="40"/>
      <c r="D213" s="41">
        <f t="shared" si="43"/>
        <v>0</v>
      </c>
      <c r="E213" s="41">
        <f t="shared" si="43"/>
        <v>0</v>
      </c>
      <c r="F213" s="34">
        <f t="shared" si="44"/>
        <v>0</v>
      </c>
      <c r="G213" s="34">
        <f t="shared" si="44"/>
        <v>0</v>
      </c>
      <c r="H213" s="34">
        <f t="shared" ref="H213:H276" si="47">C213*D213*D213</f>
        <v>0</v>
      </c>
      <c r="I213" s="34">
        <f t="shared" ref="I213:I276" si="48">C213*D213*D213*D213</f>
        <v>0</v>
      </c>
      <c r="J213" s="34">
        <f t="shared" ref="J213:J276" si="49">C213*D213*D213*D213*D213</f>
        <v>0</v>
      </c>
      <c r="K213" s="34">
        <f t="shared" ref="K213:K276" si="50">C213*E213*D213</f>
        <v>0</v>
      </c>
      <c r="L213" s="34">
        <f t="shared" ref="L213:L276" si="51">C213*E213*D213*D213</f>
        <v>0</v>
      </c>
      <c r="M213" s="34">
        <f t="shared" ca="1" si="45"/>
        <v>5.7164724119749467E-2</v>
      </c>
      <c r="N213" s="34">
        <f t="shared" ref="N213:N276" ca="1" si="52">C213*(M213-E213)^2</f>
        <v>0</v>
      </c>
      <c r="O213" s="42">
        <f t="shared" ref="O213:O276" ca="1" si="53">(C213*O$1-O$2*F213+O$3*H213)^2</f>
        <v>0</v>
      </c>
      <c r="P213" s="34">
        <f t="shared" ref="P213:P276" ca="1" si="54">(-C213*O$2+O$4*F213-O$5*H213)^2</f>
        <v>0</v>
      </c>
      <c r="Q213" s="34">
        <f t="shared" ref="Q213:Q276" ca="1" si="55">+(C213*O$3-F213*O$5+H213*O$6)^2</f>
        <v>0</v>
      </c>
      <c r="R213" s="6">
        <f t="shared" ca="1" si="46"/>
        <v>-5.7164724119749467E-2</v>
      </c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>
      <c r="A214" s="84"/>
      <c r="B214" s="84"/>
      <c r="C214" s="40"/>
      <c r="D214" s="41">
        <f t="shared" si="43"/>
        <v>0</v>
      </c>
      <c r="E214" s="41">
        <f t="shared" si="43"/>
        <v>0</v>
      </c>
      <c r="F214" s="34">
        <f t="shared" si="44"/>
        <v>0</v>
      </c>
      <c r="G214" s="34">
        <f t="shared" si="44"/>
        <v>0</v>
      </c>
      <c r="H214" s="34">
        <f t="shared" si="47"/>
        <v>0</v>
      </c>
      <c r="I214" s="34">
        <f t="shared" si="48"/>
        <v>0</v>
      </c>
      <c r="J214" s="34">
        <f t="shared" si="49"/>
        <v>0</v>
      </c>
      <c r="K214" s="34">
        <f t="shared" si="50"/>
        <v>0</v>
      </c>
      <c r="L214" s="34">
        <f t="shared" si="51"/>
        <v>0</v>
      </c>
      <c r="M214" s="34">
        <f t="shared" ca="1" si="45"/>
        <v>5.7164724119749467E-2</v>
      </c>
      <c r="N214" s="34">
        <f t="shared" ca="1" si="52"/>
        <v>0</v>
      </c>
      <c r="O214" s="42">
        <f t="shared" ca="1" si="53"/>
        <v>0</v>
      </c>
      <c r="P214" s="34">
        <f t="shared" ca="1" si="54"/>
        <v>0</v>
      </c>
      <c r="Q214" s="34">
        <f t="shared" ca="1" si="55"/>
        <v>0</v>
      </c>
      <c r="R214" s="6">
        <f t="shared" ca="1" si="46"/>
        <v>-5.7164724119749467E-2</v>
      </c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>
      <c r="A215" s="84"/>
      <c r="B215" s="84"/>
      <c r="C215" s="40"/>
      <c r="D215" s="41">
        <f t="shared" si="43"/>
        <v>0</v>
      </c>
      <c r="E215" s="41">
        <f t="shared" si="43"/>
        <v>0</v>
      </c>
      <c r="F215" s="34">
        <f t="shared" si="44"/>
        <v>0</v>
      </c>
      <c r="G215" s="34">
        <f t="shared" si="44"/>
        <v>0</v>
      </c>
      <c r="H215" s="34">
        <f t="shared" si="47"/>
        <v>0</v>
      </c>
      <c r="I215" s="34">
        <f t="shared" si="48"/>
        <v>0</v>
      </c>
      <c r="J215" s="34">
        <f t="shared" si="49"/>
        <v>0</v>
      </c>
      <c r="K215" s="34">
        <f t="shared" si="50"/>
        <v>0</v>
      </c>
      <c r="L215" s="34">
        <f t="shared" si="51"/>
        <v>0</v>
      </c>
      <c r="M215" s="34">
        <f t="shared" ca="1" si="45"/>
        <v>5.7164724119749467E-2</v>
      </c>
      <c r="N215" s="34">
        <f t="shared" ca="1" si="52"/>
        <v>0</v>
      </c>
      <c r="O215" s="42">
        <f t="shared" ca="1" si="53"/>
        <v>0</v>
      </c>
      <c r="P215" s="34">
        <f t="shared" ca="1" si="54"/>
        <v>0</v>
      </c>
      <c r="Q215" s="34">
        <f t="shared" ca="1" si="55"/>
        <v>0</v>
      </c>
      <c r="R215" s="6">
        <f t="shared" ca="1" si="46"/>
        <v>-5.7164724119749467E-2</v>
      </c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>
      <c r="A216" s="84"/>
      <c r="B216" s="84"/>
      <c r="C216" s="40"/>
      <c r="D216" s="41">
        <f t="shared" si="43"/>
        <v>0</v>
      </c>
      <c r="E216" s="41">
        <f t="shared" si="43"/>
        <v>0</v>
      </c>
      <c r="F216" s="34">
        <f t="shared" si="44"/>
        <v>0</v>
      </c>
      <c r="G216" s="34">
        <f t="shared" si="44"/>
        <v>0</v>
      </c>
      <c r="H216" s="34">
        <f t="shared" si="47"/>
        <v>0</v>
      </c>
      <c r="I216" s="34">
        <f t="shared" si="48"/>
        <v>0</v>
      </c>
      <c r="J216" s="34">
        <f t="shared" si="49"/>
        <v>0</v>
      </c>
      <c r="K216" s="34">
        <f t="shared" si="50"/>
        <v>0</v>
      </c>
      <c r="L216" s="34">
        <f t="shared" si="51"/>
        <v>0</v>
      </c>
      <c r="M216" s="34">
        <f t="shared" ca="1" si="45"/>
        <v>5.7164724119749467E-2</v>
      </c>
      <c r="N216" s="34">
        <f t="shared" ca="1" si="52"/>
        <v>0</v>
      </c>
      <c r="O216" s="42">
        <f t="shared" ca="1" si="53"/>
        <v>0</v>
      </c>
      <c r="P216" s="34">
        <f t="shared" ca="1" si="54"/>
        <v>0</v>
      </c>
      <c r="Q216" s="34">
        <f t="shared" ca="1" si="55"/>
        <v>0</v>
      </c>
      <c r="R216" s="6">
        <f t="shared" ca="1" si="46"/>
        <v>-5.7164724119749467E-2</v>
      </c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>
      <c r="A217" s="84"/>
      <c r="B217" s="84"/>
      <c r="C217" s="40"/>
      <c r="D217" s="41">
        <f t="shared" si="43"/>
        <v>0</v>
      </c>
      <c r="E217" s="41">
        <f t="shared" si="43"/>
        <v>0</v>
      </c>
      <c r="F217" s="34">
        <f t="shared" si="44"/>
        <v>0</v>
      </c>
      <c r="G217" s="34">
        <f t="shared" si="44"/>
        <v>0</v>
      </c>
      <c r="H217" s="34">
        <f t="shared" si="47"/>
        <v>0</v>
      </c>
      <c r="I217" s="34">
        <f t="shared" si="48"/>
        <v>0</v>
      </c>
      <c r="J217" s="34">
        <f t="shared" si="49"/>
        <v>0</v>
      </c>
      <c r="K217" s="34">
        <f t="shared" si="50"/>
        <v>0</v>
      </c>
      <c r="L217" s="34">
        <f t="shared" si="51"/>
        <v>0</v>
      </c>
      <c r="M217" s="34">
        <f t="shared" ca="1" si="45"/>
        <v>5.7164724119749467E-2</v>
      </c>
      <c r="N217" s="34">
        <f t="shared" ca="1" si="52"/>
        <v>0</v>
      </c>
      <c r="O217" s="42">
        <f t="shared" ca="1" si="53"/>
        <v>0</v>
      </c>
      <c r="P217" s="34">
        <f t="shared" ca="1" si="54"/>
        <v>0</v>
      </c>
      <c r="Q217" s="34">
        <f t="shared" ca="1" si="55"/>
        <v>0</v>
      </c>
      <c r="R217" s="6">
        <f t="shared" ca="1" si="46"/>
        <v>-5.7164724119749467E-2</v>
      </c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>
      <c r="A218" s="84"/>
      <c r="B218" s="84"/>
      <c r="C218" s="40"/>
      <c r="D218" s="41">
        <f t="shared" si="43"/>
        <v>0</v>
      </c>
      <c r="E218" s="41">
        <f t="shared" si="43"/>
        <v>0</v>
      </c>
      <c r="F218" s="34">
        <f t="shared" si="44"/>
        <v>0</v>
      </c>
      <c r="G218" s="34">
        <f t="shared" si="44"/>
        <v>0</v>
      </c>
      <c r="H218" s="34">
        <f t="shared" si="47"/>
        <v>0</v>
      </c>
      <c r="I218" s="34">
        <f t="shared" si="48"/>
        <v>0</v>
      </c>
      <c r="J218" s="34">
        <f t="shared" si="49"/>
        <v>0</v>
      </c>
      <c r="K218" s="34">
        <f t="shared" si="50"/>
        <v>0</v>
      </c>
      <c r="L218" s="34">
        <f t="shared" si="51"/>
        <v>0</v>
      </c>
      <c r="M218" s="34">
        <f t="shared" ca="1" si="45"/>
        <v>5.7164724119749467E-2</v>
      </c>
      <c r="N218" s="34">
        <f t="shared" ca="1" si="52"/>
        <v>0</v>
      </c>
      <c r="O218" s="42">
        <f t="shared" ca="1" si="53"/>
        <v>0</v>
      </c>
      <c r="P218" s="34">
        <f t="shared" ca="1" si="54"/>
        <v>0</v>
      </c>
      <c r="Q218" s="34">
        <f t="shared" ca="1" si="55"/>
        <v>0</v>
      </c>
      <c r="R218" s="6">
        <f t="shared" ca="1" si="46"/>
        <v>-5.7164724119749467E-2</v>
      </c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>
      <c r="A219" s="84"/>
      <c r="B219" s="84"/>
      <c r="C219" s="40"/>
      <c r="D219" s="41">
        <f t="shared" si="43"/>
        <v>0</v>
      </c>
      <c r="E219" s="41">
        <f t="shared" si="43"/>
        <v>0</v>
      </c>
      <c r="F219" s="34">
        <f t="shared" si="44"/>
        <v>0</v>
      </c>
      <c r="G219" s="34">
        <f t="shared" si="44"/>
        <v>0</v>
      </c>
      <c r="H219" s="34">
        <f t="shared" si="47"/>
        <v>0</v>
      </c>
      <c r="I219" s="34">
        <f t="shared" si="48"/>
        <v>0</v>
      </c>
      <c r="J219" s="34">
        <f t="shared" si="49"/>
        <v>0</v>
      </c>
      <c r="K219" s="34">
        <f t="shared" si="50"/>
        <v>0</v>
      </c>
      <c r="L219" s="34">
        <f t="shared" si="51"/>
        <v>0</v>
      </c>
      <c r="M219" s="34">
        <f t="shared" ca="1" si="45"/>
        <v>5.7164724119749467E-2</v>
      </c>
      <c r="N219" s="34">
        <f t="shared" ca="1" si="52"/>
        <v>0</v>
      </c>
      <c r="O219" s="42">
        <f t="shared" ca="1" si="53"/>
        <v>0</v>
      </c>
      <c r="P219" s="34">
        <f t="shared" ca="1" si="54"/>
        <v>0</v>
      </c>
      <c r="Q219" s="34">
        <f t="shared" ca="1" si="55"/>
        <v>0</v>
      </c>
      <c r="R219" s="6">
        <f t="shared" ca="1" si="46"/>
        <v>-5.7164724119749467E-2</v>
      </c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>
      <c r="A220" s="84"/>
      <c r="B220" s="84"/>
      <c r="C220" s="40"/>
      <c r="D220" s="41">
        <f t="shared" si="43"/>
        <v>0</v>
      </c>
      <c r="E220" s="41">
        <f t="shared" si="43"/>
        <v>0</v>
      </c>
      <c r="F220" s="34">
        <f t="shared" si="44"/>
        <v>0</v>
      </c>
      <c r="G220" s="34">
        <f t="shared" si="44"/>
        <v>0</v>
      </c>
      <c r="H220" s="34">
        <f t="shared" si="47"/>
        <v>0</v>
      </c>
      <c r="I220" s="34">
        <f t="shared" si="48"/>
        <v>0</v>
      </c>
      <c r="J220" s="34">
        <f t="shared" si="49"/>
        <v>0</v>
      </c>
      <c r="K220" s="34">
        <f t="shared" si="50"/>
        <v>0</v>
      </c>
      <c r="L220" s="34">
        <f t="shared" si="51"/>
        <v>0</v>
      </c>
      <c r="M220" s="34">
        <f t="shared" ca="1" si="45"/>
        <v>5.7164724119749467E-2</v>
      </c>
      <c r="N220" s="34">
        <f t="shared" ca="1" si="52"/>
        <v>0</v>
      </c>
      <c r="O220" s="42">
        <f t="shared" ca="1" si="53"/>
        <v>0</v>
      </c>
      <c r="P220" s="34">
        <f t="shared" ca="1" si="54"/>
        <v>0</v>
      </c>
      <c r="Q220" s="34">
        <f t="shared" ca="1" si="55"/>
        <v>0</v>
      </c>
      <c r="R220" s="6">
        <f t="shared" ca="1" si="46"/>
        <v>-5.7164724119749467E-2</v>
      </c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>
      <c r="A221" s="84"/>
      <c r="B221" s="84"/>
      <c r="C221" s="40"/>
      <c r="D221" s="41">
        <f t="shared" si="43"/>
        <v>0</v>
      </c>
      <c r="E221" s="41">
        <f t="shared" si="43"/>
        <v>0</v>
      </c>
      <c r="F221" s="34">
        <f t="shared" si="44"/>
        <v>0</v>
      </c>
      <c r="G221" s="34">
        <f t="shared" si="44"/>
        <v>0</v>
      </c>
      <c r="H221" s="34">
        <f t="shared" si="47"/>
        <v>0</v>
      </c>
      <c r="I221" s="34">
        <f t="shared" si="48"/>
        <v>0</v>
      </c>
      <c r="J221" s="34">
        <f t="shared" si="49"/>
        <v>0</v>
      </c>
      <c r="K221" s="34">
        <f t="shared" si="50"/>
        <v>0</v>
      </c>
      <c r="L221" s="34">
        <f t="shared" si="51"/>
        <v>0</v>
      </c>
      <c r="M221" s="34">
        <f t="shared" ca="1" si="45"/>
        <v>5.7164724119749467E-2</v>
      </c>
      <c r="N221" s="34">
        <f t="shared" ca="1" si="52"/>
        <v>0</v>
      </c>
      <c r="O221" s="42">
        <f t="shared" ca="1" si="53"/>
        <v>0</v>
      </c>
      <c r="P221" s="34">
        <f t="shared" ca="1" si="54"/>
        <v>0</v>
      </c>
      <c r="Q221" s="34">
        <f t="shared" ca="1" si="55"/>
        <v>0</v>
      </c>
      <c r="R221" s="6">
        <f t="shared" ca="1" si="46"/>
        <v>-5.7164724119749467E-2</v>
      </c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>
      <c r="A222" s="84"/>
      <c r="B222" s="84"/>
      <c r="C222" s="40"/>
      <c r="D222" s="41">
        <f t="shared" si="43"/>
        <v>0</v>
      </c>
      <c r="E222" s="41">
        <f t="shared" si="43"/>
        <v>0</v>
      </c>
      <c r="F222" s="34">
        <f t="shared" si="44"/>
        <v>0</v>
      </c>
      <c r="G222" s="34">
        <f t="shared" si="44"/>
        <v>0</v>
      </c>
      <c r="H222" s="34">
        <f t="shared" si="47"/>
        <v>0</v>
      </c>
      <c r="I222" s="34">
        <f t="shared" si="48"/>
        <v>0</v>
      </c>
      <c r="J222" s="34">
        <f t="shared" si="49"/>
        <v>0</v>
      </c>
      <c r="K222" s="34">
        <f t="shared" si="50"/>
        <v>0</v>
      </c>
      <c r="L222" s="34">
        <f t="shared" si="51"/>
        <v>0</v>
      </c>
      <c r="M222" s="34">
        <f t="shared" ca="1" si="45"/>
        <v>5.7164724119749467E-2</v>
      </c>
      <c r="N222" s="34">
        <f t="shared" ca="1" si="52"/>
        <v>0</v>
      </c>
      <c r="O222" s="42">
        <f t="shared" ca="1" si="53"/>
        <v>0</v>
      </c>
      <c r="P222" s="34">
        <f t="shared" ca="1" si="54"/>
        <v>0</v>
      </c>
      <c r="Q222" s="34">
        <f t="shared" ca="1" si="55"/>
        <v>0</v>
      </c>
      <c r="R222" s="6">
        <f t="shared" ca="1" si="46"/>
        <v>-5.7164724119749467E-2</v>
      </c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>
      <c r="A223" s="84"/>
      <c r="B223" s="84"/>
      <c r="C223" s="40"/>
      <c r="D223" s="41">
        <f t="shared" si="43"/>
        <v>0</v>
      </c>
      <c r="E223" s="41">
        <f t="shared" si="43"/>
        <v>0</v>
      </c>
      <c r="F223" s="34">
        <f t="shared" si="44"/>
        <v>0</v>
      </c>
      <c r="G223" s="34">
        <f t="shared" si="44"/>
        <v>0</v>
      </c>
      <c r="H223" s="34">
        <f t="shared" si="47"/>
        <v>0</v>
      </c>
      <c r="I223" s="34">
        <f t="shared" si="48"/>
        <v>0</v>
      </c>
      <c r="J223" s="34">
        <f t="shared" si="49"/>
        <v>0</v>
      </c>
      <c r="K223" s="34">
        <f t="shared" si="50"/>
        <v>0</v>
      </c>
      <c r="L223" s="34">
        <f t="shared" si="51"/>
        <v>0</v>
      </c>
      <c r="M223" s="34">
        <f t="shared" ca="1" si="45"/>
        <v>5.7164724119749467E-2</v>
      </c>
      <c r="N223" s="34">
        <f t="shared" ca="1" si="52"/>
        <v>0</v>
      </c>
      <c r="O223" s="42">
        <f t="shared" ca="1" si="53"/>
        <v>0</v>
      </c>
      <c r="P223" s="34">
        <f t="shared" ca="1" si="54"/>
        <v>0</v>
      </c>
      <c r="Q223" s="34">
        <f t="shared" ca="1" si="55"/>
        <v>0</v>
      </c>
      <c r="R223" s="6">
        <f t="shared" ca="1" si="46"/>
        <v>-5.7164724119749467E-2</v>
      </c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>
      <c r="A224" s="84"/>
      <c r="B224" s="84"/>
      <c r="C224" s="84"/>
      <c r="D224" s="41">
        <f t="shared" si="43"/>
        <v>0</v>
      </c>
      <c r="E224" s="41">
        <f t="shared" si="43"/>
        <v>0</v>
      </c>
      <c r="F224" s="34">
        <f t="shared" si="44"/>
        <v>0</v>
      </c>
      <c r="G224" s="34">
        <f t="shared" si="44"/>
        <v>0</v>
      </c>
      <c r="H224" s="34">
        <f t="shared" si="47"/>
        <v>0</v>
      </c>
      <c r="I224" s="34">
        <f t="shared" si="48"/>
        <v>0</v>
      </c>
      <c r="J224" s="34">
        <f t="shared" si="49"/>
        <v>0</v>
      </c>
      <c r="K224" s="34">
        <f t="shared" si="50"/>
        <v>0</v>
      </c>
      <c r="L224" s="34">
        <f t="shared" si="51"/>
        <v>0</v>
      </c>
      <c r="M224" s="34">
        <f t="shared" ca="1" si="45"/>
        <v>5.7164724119749467E-2</v>
      </c>
      <c r="N224" s="34">
        <f t="shared" ca="1" si="52"/>
        <v>0</v>
      </c>
      <c r="O224" s="42">
        <f t="shared" ca="1" si="53"/>
        <v>0</v>
      </c>
      <c r="P224" s="34">
        <f t="shared" ca="1" si="54"/>
        <v>0</v>
      </c>
      <c r="Q224" s="34">
        <f t="shared" ca="1" si="55"/>
        <v>0</v>
      </c>
      <c r="R224" s="6">
        <f t="shared" ca="1" si="46"/>
        <v>-5.7164724119749467E-2</v>
      </c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>
      <c r="A225" s="84"/>
      <c r="B225" s="84"/>
      <c r="C225" s="84"/>
      <c r="D225" s="41">
        <f t="shared" si="43"/>
        <v>0</v>
      </c>
      <c r="E225" s="41">
        <f t="shared" si="43"/>
        <v>0</v>
      </c>
      <c r="F225" s="34">
        <f t="shared" si="44"/>
        <v>0</v>
      </c>
      <c r="G225" s="34">
        <f t="shared" si="44"/>
        <v>0</v>
      </c>
      <c r="H225" s="34">
        <f t="shared" si="47"/>
        <v>0</v>
      </c>
      <c r="I225" s="34">
        <f t="shared" si="48"/>
        <v>0</v>
      </c>
      <c r="J225" s="34">
        <f t="shared" si="49"/>
        <v>0</v>
      </c>
      <c r="K225" s="34">
        <f t="shared" si="50"/>
        <v>0</v>
      </c>
      <c r="L225" s="34">
        <f t="shared" si="51"/>
        <v>0</v>
      </c>
      <c r="M225" s="34">
        <f t="shared" ca="1" si="45"/>
        <v>5.7164724119749467E-2</v>
      </c>
      <c r="N225" s="34">
        <f t="shared" ca="1" si="52"/>
        <v>0</v>
      </c>
      <c r="O225" s="42">
        <f t="shared" ca="1" si="53"/>
        <v>0</v>
      </c>
      <c r="P225" s="34">
        <f t="shared" ca="1" si="54"/>
        <v>0</v>
      </c>
      <c r="Q225" s="34">
        <f t="shared" ca="1" si="55"/>
        <v>0</v>
      </c>
      <c r="R225" s="6">
        <f t="shared" ca="1" si="46"/>
        <v>-5.7164724119749467E-2</v>
      </c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>
      <c r="A226" s="84"/>
      <c r="B226" s="84"/>
      <c r="C226" s="84"/>
      <c r="D226" s="41">
        <f t="shared" si="43"/>
        <v>0</v>
      </c>
      <c r="E226" s="41">
        <f t="shared" si="43"/>
        <v>0</v>
      </c>
      <c r="F226" s="34">
        <f t="shared" si="44"/>
        <v>0</v>
      </c>
      <c r="G226" s="34">
        <f t="shared" si="44"/>
        <v>0</v>
      </c>
      <c r="H226" s="34">
        <f t="shared" si="47"/>
        <v>0</v>
      </c>
      <c r="I226" s="34">
        <f t="shared" si="48"/>
        <v>0</v>
      </c>
      <c r="J226" s="34">
        <f t="shared" si="49"/>
        <v>0</v>
      </c>
      <c r="K226" s="34">
        <f t="shared" si="50"/>
        <v>0</v>
      </c>
      <c r="L226" s="34">
        <f t="shared" si="51"/>
        <v>0</v>
      </c>
      <c r="M226" s="34">
        <f t="shared" ca="1" si="45"/>
        <v>5.7164724119749467E-2</v>
      </c>
      <c r="N226" s="34">
        <f t="shared" ca="1" si="52"/>
        <v>0</v>
      </c>
      <c r="O226" s="42">
        <f t="shared" ca="1" si="53"/>
        <v>0</v>
      </c>
      <c r="P226" s="34">
        <f t="shared" ca="1" si="54"/>
        <v>0</v>
      </c>
      <c r="Q226" s="34">
        <f t="shared" ca="1" si="55"/>
        <v>0</v>
      </c>
      <c r="R226" s="6">
        <f t="shared" ca="1" si="46"/>
        <v>-5.7164724119749467E-2</v>
      </c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>
      <c r="A227" s="84"/>
      <c r="B227" s="84"/>
      <c r="C227" s="84"/>
      <c r="D227" s="41">
        <f t="shared" si="43"/>
        <v>0</v>
      </c>
      <c r="E227" s="41">
        <f t="shared" si="43"/>
        <v>0</v>
      </c>
      <c r="F227" s="34">
        <f t="shared" si="44"/>
        <v>0</v>
      </c>
      <c r="G227" s="34">
        <f t="shared" si="44"/>
        <v>0</v>
      </c>
      <c r="H227" s="34">
        <f t="shared" si="47"/>
        <v>0</v>
      </c>
      <c r="I227" s="34">
        <f t="shared" si="48"/>
        <v>0</v>
      </c>
      <c r="J227" s="34">
        <f t="shared" si="49"/>
        <v>0</v>
      </c>
      <c r="K227" s="34">
        <f t="shared" si="50"/>
        <v>0</v>
      </c>
      <c r="L227" s="34">
        <f t="shared" si="51"/>
        <v>0</v>
      </c>
      <c r="M227" s="34">
        <f t="shared" ca="1" si="45"/>
        <v>5.7164724119749467E-2</v>
      </c>
      <c r="N227" s="34">
        <f t="shared" ca="1" si="52"/>
        <v>0</v>
      </c>
      <c r="O227" s="42">
        <f t="shared" ca="1" si="53"/>
        <v>0</v>
      </c>
      <c r="P227" s="34">
        <f t="shared" ca="1" si="54"/>
        <v>0</v>
      </c>
      <c r="Q227" s="34">
        <f t="shared" ca="1" si="55"/>
        <v>0</v>
      </c>
      <c r="R227" s="6">
        <f t="shared" ca="1" si="46"/>
        <v>-5.7164724119749467E-2</v>
      </c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>
      <c r="A228" s="84"/>
      <c r="B228" s="84"/>
      <c r="C228" s="84"/>
      <c r="D228" s="41">
        <f t="shared" si="43"/>
        <v>0</v>
      </c>
      <c r="E228" s="41">
        <f t="shared" si="43"/>
        <v>0</v>
      </c>
      <c r="F228" s="34">
        <f t="shared" si="44"/>
        <v>0</v>
      </c>
      <c r="G228" s="34">
        <f t="shared" si="44"/>
        <v>0</v>
      </c>
      <c r="H228" s="34">
        <f t="shared" si="47"/>
        <v>0</v>
      </c>
      <c r="I228" s="34">
        <f t="shared" si="48"/>
        <v>0</v>
      </c>
      <c r="J228" s="34">
        <f t="shared" si="49"/>
        <v>0</v>
      </c>
      <c r="K228" s="34">
        <f t="shared" si="50"/>
        <v>0</v>
      </c>
      <c r="L228" s="34">
        <f t="shared" si="51"/>
        <v>0</v>
      </c>
      <c r="M228" s="34">
        <f t="shared" ca="1" si="45"/>
        <v>5.7164724119749467E-2</v>
      </c>
      <c r="N228" s="34">
        <f t="shared" ca="1" si="52"/>
        <v>0</v>
      </c>
      <c r="O228" s="42">
        <f t="shared" ca="1" si="53"/>
        <v>0</v>
      </c>
      <c r="P228" s="34">
        <f t="shared" ca="1" si="54"/>
        <v>0</v>
      </c>
      <c r="Q228" s="34">
        <f t="shared" ca="1" si="55"/>
        <v>0</v>
      </c>
      <c r="R228" s="6">
        <f t="shared" ca="1" si="46"/>
        <v>-5.7164724119749467E-2</v>
      </c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>
      <c r="A229" s="84"/>
      <c r="B229" s="84"/>
      <c r="C229" s="84"/>
      <c r="D229" s="41">
        <f t="shared" si="43"/>
        <v>0</v>
      </c>
      <c r="E229" s="41">
        <f t="shared" si="43"/>
        <v>0</v>
      </c>
      <c r="F229" s="34">
        <f t="shared" si="44"/>
        <v>0</v>
      </c>
      <c r="G229" s="34">
        <f t="shared" si="44"/>
        <v>0</v>
      </c>
      <c r="H229" s="34">
        <f t="shared" si="47"/>
        <v>0</v>
      </c>
      <c r="I229" s="34">
        <f t="shared" si="48"/>
        <v>0</v>
      </c>
      <c r="J229" s="34">
        <f t="shared" si="49"/>
        <v>0</v>
      </c>
      <c r="K229" s="34">
        <f t="shared" si="50"/>
        <v>0</v>
      </c>
      <c r="L229" s="34">
        <f t="shared" si="51"/>
        <v>0</v>
      </c>
      <c r="M229" s="34">
        <f t="shared" ca="1" si="45"/>
        <v>5.7164724119749467E-2</v>
      </c>
      <c r="N229" s="34">
        <f t="shared" ca="1" si="52"/>
        <v>0</v>
      </c>
      <c r="O229" s="42">
        <f t="shared" ca="1" si="53"/>
        <v>0</v>
      </c>
      <c r="P229" s="34">
        <f t="shared" ca="1" si="54"/>
        <v>0</v>
      </c>
      <c r="Q229" s="34">
        <f t="shared" ca="1" si="55"/>
        <v>0</v>
      </c>
      <c r="R229" s="6">
        <f t="shared" ca="1" si="46"/>
        <v>-5.7164724119749467E-2</v>
      </c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>
      <c r="A230" s="84"/>
      <c r="B230" s="84"/>
      <c r="C230" s="84"/>
      <c r="D230" s="41">
        <f t="shared" si="43"/>
        <v>0</v>
      </c>
      <c r="E230" s="41">
        <f t="shared" si="43"/>
        <v>0</v>
      </c>
      <c r="F230" s="34">
        <f t="shared" si="44"/>
        <v>0</v>
      </c>
      <c r="G230" s="34">
        <f t="shared" si="44"/>
        <v>0</v>
      </c>
      <c r="H230" s="34">
        <f t="shared" si="47"/>
        <v>0</v>
      </c>
      <c r="I230" s="34">
        <f t="shared" si="48"/>
        <v>0</v>
      </c>
      <c r="J230" s="34">
        <f t="shared" si="49"/>
        <v>0</v>
      </c>
      <c r="K230" s="34">
        <f t="shared" si="50"/>
        <v>0</v>
      </c>
      <c r="L230" s="34">
        <f t="shared" si="51"/>
        <v>0</v>
      </c>
      <c r="M230" s="34">
        <f t="shared" ca="1" si="45"/>
        <v>5.7164724119749467E-2</v>
      </c>
      <c r="N230" s="34">
        <f t="shared" ca="1" si="52"/>
        <v>0</v>
      </c>
      <c r="O230" s="42">
        <f t="shared" ca="1" si="53"/>
        <v>0</v>
      </c>
      <c r="P230" s="34">
        <f t="shared" ca="1" si="54"/>
        <v>0</v>
      </c>
      <c r="Q230" s="34">
        <f t="shared" ca="1" si="55"/>
        <v>0</v>
      </c>
      <c r="R230" s="6">
        <f t="shared" ca="1" si="46"/>
        <v>-5.7164724119749467E-2</v>
      </c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>
      <c r="A231" s="84"/>
      <c r="B231" s="84"/>
      <c r="C231" s="84"/>
      <c r="D231" s="41">
        <f t="shared" si="43"/>
        <v>0</v>
      </c>
      <c r="E231" s="41">
        <f t="shared" si="43"/>
        <v>0</v>
      </c>
      <c r="F231" s="34">
        <f t="shared" si="44"/>
        <v>0</v>
      </c>
      <c r="G231" s="34">
        <f t="shared" si="44"/>
        <v>0</v>
      </c>
      <c r="H231" s="34">
        <f t="shared" si="47"/>
        <v>0</v>
      </c>
      <c r="I231" s="34">
        <f t="shared" si="48"/>
        <v>0</v>
      </c>
      <c r="J231" s="34">
        <f t="shared" si="49"/>
        <v>0</v>
      </c>
      <c r="K231" s="34">
        <f t="shared" si="50"/>
        <v>0</v>
      </c>
      <c r="L231" s="34">
        <f t="shared" si="51"/>
        <v>0</v>
      </c>
      <c r="M231" s="34">
        <f t="shared" ca="1" si="45"/>
        <v>5.7164724119749467E-2</v>
      </c>
      <c r="N231" s="34">
        <f t="shared" ca="1" si="52"/>
        <v>0</v>
      </c>
      <c r="O231" s="42">
        <f t="shared" ca="1" si="53"/>
        <v>0</v>
      </c>
      <c r="P231" s="34">
        <f t="shared" ca="1" si="54"/>
        <v>0</v>
      </c>
      <c r="Q231" s="34">
        <f t="shared" ca="1" si="55"/>
        <v>0</v>
      </c>
      <c r="R231" s="6">
        <f t="shared" ca="1" si="46"/>
        <v>-5.7164724119749467E-2</v>
      </c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>
      <c r="A232" s="84"/>
      <c r="B232" s="84"/>
      <c r="C232" s="84"/>
      <c r="D232" s="41">
        <f t="shared" si="43"/>
        <v>0</v>
      </c>
      <c r="E232" s="41">
        <f t="shared" si="43"/>
        <v>0</v>
      </c>
      <c r="F232" s="34">
        <f t="shared" si="44"/>
        <v>0</v>
      </c>
      <c r="G232" s="34">
        <f t="shared" si="44"/>
        <v>0</v>
      </c>
      <c r="H232" s="34">
        <f t="shared" si="47"/>
        <v>0</v>
      </c>
      <c r="I232" s="34">
        <f t="shared" si="48"/>
        <v>0</v>
      </c>
      <c r="J232" s="34">
        <f t="shared" si="49"/>
        <v>0</v>
      </c>
      <c r="K232" s="34">
        <f t="shared" si="50"/>
        <v>0</v>
      </c>
      <c r="L232" s="34">
        <f t="shared" si="51"/>
        <v>0</v>
      </c>
      <c r="M232" s="34">
        <f t="shared" ca="1" si="45"/>
        <v>5.7164724119749467E-2</v>
      </c>
      <c r="N232" s="34">
        <f t="shared" ca="1" si="52"/>
        <v>0</v>
      </c>
      <c r="O232" s="42">
        <f t="shared" ca="1" si="53"/>
        <v>0</v>
      </c>
      <c r="P232" s="34">
        <f t="shared" ca="1" si="54"/>
        <v>0</v>
      </c>
      <c r="Q232" s="34">
        <f t="shared" ca="1" si="55"/>
        <v>0</v>
      </c>
      <c r="R232" s="6">
        <f t="shared" ca="1" si="46"/>
        <v>-5.7164724119749467E-2</v>
      </c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>
      <c r="A233" s="84"/>
      <c r="B233" s="84"/>
      <c r="C233" s="84"/>
      <c r="D233" s="41">
        <f t="shared" si="43"/>
        <v>0</v>
      </c>
      <c r="E233" s="41">
        <f t="shared" si="43"/>
        <v>0</v>
      </c>
      <c r="F233" s="34">
        <f t="shared" si="44"/>
        <v>0</v>
      </c>
      <c r="G233" s="34">
        <f t="shared" si="44"/>
        <v>0</v>
      </c>
      <c r="H233" s="34">
        <f t="shared" si="47"/>
        <v>0</v>
      </c>
      <c r="I233" s="34">
        <f t="shared" si="48"/>
        <v>0</v>
      </c>
      <c r="J233" s="34">
        <f t="shared" si="49"/>
        <v>0</v>
      </c>
      <c r="K233" s="34">
        <f t="shared" si="50"/>
        <v>0</v>
      </c>
      <c r="L233" s="34">
        <f t="shared" si="51"/>
        <v>0</v>
      </c>
      <c r="M233" s="34">
        <f t="shared" ca="1" si="45"/>
        <v>5.7164724119749467E-2</v>
      </c>
      <c r="N233" s="34">
        <f t="shared" ca="1" si="52"/>
        <v>0</v>
      </c>
      <c r="O233" s="42">
        <f t="shared" ca="1" si="53"/>
        <v>0</v>
      </c>
      <c r="P233" s="34">
        <f t="shared" ca="1" si="54"/>
        <v>0</v>
      </c>
      <c r="Q233" s="34">
        <f t="shared" ca="1" si="55"/>
        <v>0</v>
      </c>
      <c r="R233" s="6">
        <f t="shared" ca="1" si="46"/>
        <v>-5.7164724119749467E-2</v>
      </c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>
      <c r="A234" s="84"/>
      <c r="B234" s="84"/>
      <c r="C234" s="84"/>
      <c r="D234" s="41">
        <f t="shared" si="43"/>
        <v>0</v>
      </c>
      <c r="E234" s="41">
        <f t="shared" si="43"/>
        <v>0</v>
      </c>
      <c r="F234" s="34">
        <f t="shared" si="44"/>
        <v>0</v>
      </c>
      <c r="G234" s="34">
        <f t="shared" si="44"/>
        <v>0</v>
      </c>
      <c r="H234" s="34">
        <f t="shared" si="47"/>
        <v>0</v>
      </c>
      <c r="I234" s="34">
        <f t="shared" si="48"/>
        <v>0</v>
      </c>
      <c r="J234" s="34">
        <f t="shared" si="49"/>
        <v>0</v>
      </c>
      <c r="K234" s="34">
        <f t="shared" si="50"/>
        <v>0</v>
      </c>
      <c r="L234" s="34">
        <f t="shared" si="51"/>
        <v>0</v>
      </c>
      <c r="M234" s="34">
        <f t="shared" ca="1" si="45"/>
        <v>5.7164724119749467E-2</v>
      </c>
      <c r="N234" s="34">
        <f t="shared" ca="1" si="52"/>
        <v>0</v>
      </c>
      <c r="O234" s="42">
        <f t="shared" ca="1" si="53"/>
        <v>0</v>
      </c>
      <c r="P234" s="34">
        <f t="shared" ca="1" si="54"/>
        <v>0</v>
      </c>
      <c r="Q234" s="34">
        <f t="shared" ca="1" si="55"/>
        <v>0</v>
      </c>
      <c r="R234" s="6">
        <f t="shared" ca="1" si="46"/>
        <v>-5.7164724119749467E-2</v>
      </c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>
      <c r="A235" s="84"/>
      <c r="B235" s="84"/>
      <c r="C235" s="84"/>
      <c r="D235" s="41">
        <f t="shared" si="43"/>
        <v>0</v>
      </c>
      <c r="E235" s="41">
        <f t="shared" si="43"/>
        <v>0</v>
      </c>
      <c r="F235" s="34">
        <f t="shared" si="44"/>
        <v>0</v>
      </c>
      <c r="G235" s="34">
        <f t="shared" si="44"/>
        <v>0</v>
      </c>
      <c r="H235" s="34">
        <f t="shared" si="47"/>
        <v>0</v>
      </c>
      <c r="I235" s="34">
        <f t="shared" si="48"/>
        <v>0</v>
      </c>
      <c r="J235" s="34">
        <f t="shared" si="49"/>
        <v>0</v>
      </c>
      <c r="K235" s="34">
        <f t="shared" si="50"/>
        <v>0</v>
      </c>
      <c r="L235" s="34">
        <f t="shared" si="51"/>
        <v>0</v>
      </c>
      <c r="M235" s="34">
        <f t="shared" ca="1" si="45"/>
        <v>5.7164724119749467E-2</v>
      </c>
      <c r="N235" s="34">
        <f t="shared" ca="1" si="52"/>
        <v>0</v>
      </c>
      <c r="O235" s="42">
        <f t="shared" ca="1" si="53"/>
        <v>0</v>
      </c>
      <c r="P235" s="34">
        <f t="shared" ca="1" si="54"/>
        <v>0</v>
      </c>
      <c r="Q235" s="34">
        <f t="shared" ca="1" si="55"/>
        <v>0</v>
      </c>
      <c r="R235" s="6">
        <f t="shared" ca="1" si="46"/>
        <v>-5.7164724119749467E-2</v>
      </c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>
      <c r="A236" s="84"/>
      <c r="B236" s="84"/>
      <c r="C236" s="84"/>
      <c r="D236" s="41">
        <f t="shared" si="43"/>
        <v>0</v>
      </c>
      <c r="E236" s="41">
        <f t="shared" si="43"/>
        <v>0</v>
      </c>
      <c r="F236" s="34">
        <f t="shared" si="44"/>
        <v>0</v>
      </c>
      <c r="G236" s="34">
        <f t="shared" si="44"/>
        <v>0</v>
      </c>
      <c r="H236" s="34">
        <f t="shared" si="47"/>
        <v>0</v>
      </c>
      <c r="I236" s="34">
        <f t="shared" si="48"/>
        <v>0</v>
      </c>
      <c r="J236" s="34">
        <f t="shared" si="49"/>
        <v>0</v>
      </c>
      <c r="K236" s="34">
        <f t="shared" si="50"/>
        <v>0</v>
      </c>
      <c r="L236" s="34">
        <f t="shared" si="51"/>
        <v>0</v>
      </c>
      <c r="M236" s="34">
        <f t="shared" ca="1" si="45"/>
        <v>5.7164724119749467E-2</v>
      </c>
      <c r="N236" s="34">
        <f t="shared" ca="1" si="52"/>
        <v>0</v>
      </c>
      <c r="O236" s="42">
        <f t="shared" ca="1" si="53"/>
        <v>0</v>
      </c>
      <c r="P236" s="34">
        <f t="shared" ca="1" si="54"/>
        <v>0</v>
      </c>
      <c r="Q236" s="34">
        <f t="shared" ca="1" si="55"/>
        <v>0</v>
      </c>
      <c r="R236" s="6">
        <f t="shared" ca="1" si="46"/>
        <v>-5.7164724119749467E-2</v>
      </c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>
      <c r="A237" s="84"/>
      <c r="B237" s="84"/>
      <c r="C237" s="84"/>
      <c r="D237" s="41">
        <f t="shared" si="43"/>
        <v>0</v>
      </c>
      <c r="E237" s="41">
        <f t="shared" si="43"/>
        <v>0</v>
      </c>
      <c r="F237" s="34">
        <f t="shared" si="44"/>
        <v>0</v>
      </c>
      <c r="G237" s="34">
        <f t="shared" si="44"/>
        <v>0</v>
      </c>
      <c r="H237" s="34">
        <f t="shared" si="47"/>
        <v>0</v>
      </c>
      <c r="I237" s="34">
        <f t="shared" si="48"/>
        <v>0</v>
      </c>
      <c r="J237" s="34">
        <f t="shared" si="49"/>
        <v>0</v>
      </c>
      <c r="K237" s="34">
        <f t="shared" si="50"/>
        <v>0</v>
      </c>
      <c r="L237" s="34">
        <f t="shared" si="51"/>
        <v>0</v>
      </c>
      <c r="M237" s="34">
        <f t="shared" ca="1" si="45"/>
        <v>5.7164724119749467E-2</v>
      </c>
      <c r="N237" s="34">
        <f t="shared" ca="1" si="52"/>
        <v>0</v>
      </c>
      <c r="O237" s="42">
        <f t="shared" ca="1" si="53"/>
        <v>0</v>
      </c>
      <c r="P237" s="34">
        <f t="shared" ca="1" si="54"/>
        <v>0</v>
      </c>
      <c r="Q237" s="34">
        <f t="shared" ca="1" si="55"/>
        <v>0</v>
      </c>
      <c r="R237" s="6">
        <f t="shared" ca="1" si="46"/>
        <v>-5.7164724119749467E-2</v>
      </c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>
      <c r="A238" s="84"/>
      <c r="B238" s="84"/>
      <c r="C238" s="84"/>
      <c r="D238" s="41">
        <f t="shared" si="43"/>
        <v>0</v>
      </c>
      <c r="E238" s="41">
        <f t="shared" si="43"/>
        <v>0</v>
      </c>
      <c r="F238" s="34">
        <f t="shared" si="44"/>
        <v>0</v>
      </c>
      <c r="G238" s="34">
        <f t="shared" si="44"/>
        <v>0</v>
      </c>
      <c r="H238" s="34">
        <f t="shared" si="47"/>
        <v>0</v>
      </c>
      <c r="I238" s="34">
        <f t="shared" si="48"/>
        <v>0</v>
      </c>
      <c r="J238" s="34">
        <f t="shared" si="49"/>
        <v>0</v>
      </c>
      <c r="K238" s="34">
        <f t="shared" si="50"/>
        <v>0</v>
      </c>
      <c r="L238" s="34">
        <f t="shared" si="51"/>
        <v>0</v>
      </c>
      <c r="M238" s="34">
        <f t="shared" ca="1" si="45"/>
        <v>5.7164724119749467E-2</v>
      </c>
      <c r="N238" s="34">
        <f t="shared" ca="1" si="52"/>
        <v>0</v>
      </c>
      <c r="O238" s="42">
        <f t="shared" ca="1" si="53"/>
        <v>0</v>
      </c>
      <c r="P238" s="34">
        <f t="shared" ca="1" si="54"/>
        <v>0</v>
      </c>
      <c r="Q238" s="34">
        <f t="shared" ca="1" si="55"/>
        <v>0</v>
      </c>
      <c r="R238" s="6">
        <f t="shared" ca="1" si="46"/>
        <v>-5.7164724119749467E-2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>
      <c r="A239" s="84"/>
      <c r="B239" s="84"/>
      <c r="C239" s="84"/>
      <c r="D239" s="41">
        <f t="shared" si="43"/>
        <v>0</v>
      </c>
      <c r="E239" s="41">
        <f t="shared" si="43"/>
        <v>0</v>
      </c>
      <c r="F239" s="34">
        <f t="shared" si="44"/>
        <v>0</v>
      </c>
      <c r="G239" s="34">
        <f t="shared" si="44"/>
        <v>0</v>
      </c>
      <c r="H239" s="34">
        <f t="shared" si="47"/>
        <v>0</v>
      </c>
      <c r="I239" s="34">
        <f t="shared" si="48"/>
        <v>0</v>
      </c>
      <c r="J239" s="34">
        <f t="shared" si="49"/>
        <v>0</v>
      </c>
      <c r="K239" s="34">
        <f t="shared" si="50"/>
        <v>0</v>
      </c>
      <c r="L239" s="34">
        <f t="shared" si="51"/>
        <v>0</v>
      </c>
      <c r="M239" s="34">
        <f t="shared" ca="1" si="45"/>
        <v>5.7164724119749467E-2</v>
      </c>
      <c r="N239" s="34">
        <f t="shared" ca="1" si="52"/>
        <v>0</v>
      </c>
      <c r="O239" s="42">
        <f t="shared" ca="1" si="53"/>
        <v>0</v>
      </c>
      <c r="P239" s="34">
        <f t="shared" ca="1" si="54"/>
        <v>0</v>
      </c>
      <c r="Q239" s="34">
        <f t="shared" ca="1" si="55"/>
        <v>0</v>
      </c>
      <c r="R239" s="6">
        <f t="shared" ca="1" si="46"/>
        <v>-5.7164724119749467E-2</v>
      </c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>
      <c r="A240" s="84"/>
      <c r="B240" s="84"/>
      <c r="C240" s="84"/>
      <c r="D240" s="41">
        <f t="shared" si="43"/>
        <v>0</v>
      </c>
      <c r="E240" s="41">
        <f t="shared" si="43"/>
        <v>0</v>
      </c>
      <c r="F240" s="34">
        <f t="shared" si="44"/>
        <v>0</v>
      </c>
      <c r="G240" s="34">
        <f t="shared" si="44"/>
        <v>0</v>
      </c>
      <c r="H240" s="34">
        <f t="shared" si="47"/>
        <v>0</v>
      </c>
      <c r="I240" s="34">
        <f t="shared" si="48"/>
        <v>0</v>
      </c>
      <c r="J240" s="34">
        <f t="shared" si="49"/>
        <v>0</v>
      </c>
      <c r="K240" s="34">
        <f t="shared" si="50"/>
        <v>0</v>
      </c>
      <c r="L240" s="34">
        <f t="shared" si="51"/>
        <v>0</v>
      </c>
      <c r="M240" s="34">
        <f t="shared" ca="1" si="45"/>
        <v>5.7164724119749467E-2</v>
      </c>
      <c r="N240" s="34">
        <f t="shared" ca="1" si="52"/>
        <v>0</v>
      </c>
      <c r="O240" s="42">
        <f t="shared" ca="1" si="53"/>
        <v>0</v>
      </c>
      <c r="P240" s="34">
        <f t="shared" ca="1" si="54"/>
        <v>0</v>
      </c>
      <c r="Q240" s="34">
        <f t="shared" ca="1" si="55"/>
        <v>0</v>
      </c>
      <c r="R240" s="6">
        <f t="shared" ca="1" si="46"/>
        <v>-5.7164724119749467E-2</v>
      </c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>
      <c r="A241" s="84"/>
      <c r="B241" s="84"/>
      <c r="C241" s="84"/>
      <c r="D241" s="41">
        <f t="shared" si="43"/>
        <v>0</v>
      </c>
      <c r="E241" s="41">
        <f t="shared" si="43"/>
        <v>0</v>
      </c>
      <c r="F241" s="34">
        <f t="shared" si="44"/>
        <v>0</v>
      </c>
      <c r="G241" s="34">
        <f t="shared" si="44"/>
        <v>0</v>
      </c>
      <c r="H241" s="34">
        <f t="shared" si="47"/>
        <v>0</v>
      </c>
      <c r="I241" s="34">
        <f t="shared" si="48"/>
        <v>0</v>
      </c>
      <c r="J241" s="34">
        <f t="shared" si="49"/>
        <v>0</v>
      </c>
      <c r="K241" s="34">
        <f t="shared" si="50"/>
        <v>0</v>
      </c>
      <c r="L241" s="34">
        <f t="shared" si="51"/>
        <v>0</v>
      </c>
      <c r="M241" s="34">
        <f t="shared" ca="1" si="45"/>
        <v>5.7164724119749467E-2</v>
      </c>
      <c r="N241" s="34">
        <f t="shared" ca="1" si="52"/>
        <v>0</v>
      </c>
      <c r="O241" s="42">
        <f t="shared" ca="1" si="53"/>
        <v>0</v>
      </c>
      <c r="P241" s="34">
        <f t="shared" ca="1" si="54"/>
        <v>0</v>
      </c>
      <c r="Q241" s="34">
        <f t="shared" ca="1" si="55"/>
        <v>0</v>
      </c>
      <c r="R241" s="6">
        <f t="shared" ca="1" si="46"/>
        <v>-5.7164724119749467E-2</v>
      </c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>
      <c r="A242" s="84"/>
      <c r="B242" s="84"/>
      <c r="C242" s="84"/>
      <c r="D242" s="41">
        <f t="shared" si="43"/>
        <v>0</v>
      </c>
      <c r="E242" s="41">
        <f t="shared" si="43"/>
        <v>0</v>
      </c>
      <c r="F242" s="34">
        <f t="shared" si="44"/>
        <v>0</v>
      </c>
      <c r="G242" s="34">
        <f t="shared" si="44"/>
        <v>0</v>
      </c>
      <c r="H242" s="34">
        <f t="shared" si="47"/>
        <v>0</v>
      </c>
      <c r="I242" s="34">
        <f t="shared" si="48"/>
        <v>0</v>
      </c>
      <c r="J242" s="34">
        <f t="shared" si="49"/>
        <v>0</v>
      </c>
      <c r="K242" s="34">
        <f t="shared" si="50"/>
        <v>0</v>
      </c>
      <c r="L242" s="34">
        <f t="shared" si="51"/>
        <v>0</v>
      </c>
      <c r="M242" s="34">
        <f t="shared" ca="1" si="45"/>
        <v>5.7164724119749467E-2</v>
      </c>
      <c r="N242" s="34">
        <f t="shared" ca="1" si="52"/>
        <v>0</v>
      </c>
      <c r="O242" s="42">
        <f t="shared" ca="1" si="53"/>
        <v>0</v>
      </c>
      <c r="P242" s="34">
        <f t="shared" ca="1" si="54"/>
        <v>0</v>
      </c>
      <c r="Q242" s="34">
        <f t="shared" ca="1" si="55"/>
        <v>0</v>
      </c>
      <c r="R242" s="6">
        <f t="shared" ca="1" si="46"/>
        <v>-5.7164724119749467E-2</v>
      </c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>
      <c r="A243" s="84"/>
      <c r="B243" s="84"/>
      <c r="C243" s="84"/>
      <c r="D243" s="41">
        <f t="shared" si="43"/>
        <v>0</v>
      </c>
      <c r="E243" s="41">
        <f t="shared" si="43"/>
        <v>0</v>
      </c>
      <c r="F243" s="34">
        <f t="shared" si="44"/>
        <v>0</v>
      </c>
      <c r="G243" s="34">
        <f t="shared" si="44"/>
        <v>0</v>
      </c>
      <c r="H243" s="34">
        <f t="shared" si="47"/>
        <v>0</v>
      </c>
      <c r="I243" s="34">
        <f t="shared" si="48"/>
        <v>0</v>
      </c>
      <c r="J243" s="34">
        <f t="shared" si="49"/>
        <v>0</v>
      </c>
      <c r="K243" s="34">
        <f t="shared" si="50"/>
        <v>0</v>
      </c>
      <c r="L243" s="34">
        <f t="shared" si="51"/>
        <v>0</v>
      </c>
      <c r="M243" s="34">
        <f t="shared" ca="1" si="45"/>
        <v>5.7164724119749467E-2</v>
      </c>
      <c r="N243" s="34">
        <f t="shared" ca="1" si="52"/>
        <v>0</v>
      </c>
      <c r="O243" s="42">
        <f t="shared" ca="1" si="53"/>
        <v>0</v>
      </c>
      <c r="P243" s="34">
        <f t="shared" ca="1" si="54"/>
        <v>0</v>
      </c>
      <c r="Q243" s="34">
        <f t="shared" ca="1" si="55"/>
        <v>0</v>
      </c>
      <c r="R243" s="6">
        <f t="shared" ca="1" si="46"/>
        <v>-5.7164724119749467E-2</v>
      </c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>
      <c r="A244" s="84"/>
      <c r="B244" s="84"/>
      <c r="C244" s="84"/>
      <c r="D244" s="41">
        <f t="shared" si="43"/>
        <v>0</v>
      </c>
      <c r="E244" s="41">
        <f t="shared" si="43"/>
        <v>0</v>
      </c>
      <c r="F244" s="34">
        <f t="shared" si="44"/>
        <v>0</v>
      </c>
      <c r="G244" s="34">
        <f t="shared" si="44"/>
        <v>0</v>
      </c>
      <c r="H244" s="34">
        <f t="shared" si="47"/>
        <v>0</v>
      </c>
      <c r="I244" s="34">
        <f t="shared" si="48"/>
        <v>0</v>
      </c>
      <c r="J244" s="34">
        <f t="shared" si="49"/>
        <v>0</v>
      </c>
      <c r="K244" s="34">
        <f t="shared" si="50"/>
        <v>0</v>
      </c>
      <c r="L244" s="34">
        <f t="shared" si="51"/>
        <v>0</v>
      </c>
      <c r="M244" s="34">
        <f t="shared" ca="1" si="45"/>
        <v>5.7164724119749467E-2</v>
      </c>
      <c r="N244" s="34">
        <f t="shared" ca="1" si="52"/>
        <v>0</v>
      </c>
      <c r="O244" s="42">
        <f t="shared" ca="1" si="53"/>
        <v>0</v>
      </c>
      <c r="P244" s="34">
        <f t="shared" ca="1" si="54"/>
        <v>0</v>
      </c>
      <c r="Q244" s="34">
        <f t="shared" ca="1" si="55"/>
        <v>0</v>
      </c>
      <c r="R244" s="6">
        <f t="shared" ca="1" si="46"/>
        <v>-5.7164724119749467E-2</v>
      </c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>
      <c r="A245" s="84"/>
      <c r="B245" s="84"/>
      <c r="C245" s="84"/>
      <c r="D245" s="41">
        <f t="shared" si="43"/>
        <v>0</v>
      </c>
      <c r="E245" s="41">
        <f t="shared" si="43"/>
        <v>0</v>
      </c>
      <c r="F245" s="34">
        <f t="shared" si="44"/>
        <v>0</v>
      </c>
      <c r="G245" s="34">
        <f t="shared" si="44"/>
        <v>0</v>
      </c>
      <c r="H245" s="34">
        <f t="shared" si="47"/>
        <v>0</v>
      </c>
      <c r="I245" s="34">
        <f t="shared" si="48"/>
        <v>0</v>
      </c>
      <c r="J245" s="34">
        <f t="shared" si="49"/>
        <v>0</v>
      </c>
      <c r="K245" s="34">
        <f t="shared" si="50"/>
        <v>0</v>
      </c>
      <c r="L245" s="34">
        <f t="shared" si="51"/>
        <v>0</v>
      </c>
      <c r="M245" s="34">
        <f t="shared" ca="1" si="45"/>
        <v>5.7164724119749467E-2</v>
      </c>
      <c r="N245" s="34">
        <f t="shared" ca="1" si="52"/>
        <v>0</v>
      </c>
      <c r="O245" s="42">
        <f t="shared" ca="1" si="53"/>
        <v>0</v>
      </c>
      <c r="P245" s="34">
        <f t="shared" ca="1" si="54"/>
        <v>0</v>
      </c>
      <c r="Q245" s="34">
        <f t="shared" ca="1" si="55"/>
        <v>0</v>
      </c>
      <c r="R245" s="6">
        <f t="shared" ca="1" si="46"/>
        <v>-5.7164724119749467E-2</v>
      </c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>
      <c r="A246" s="84"/>
      <c r="B246" s="84"/>
      <c r="C246" s="84"/>
      <c r="D246" s="41">
        <f t="shared" si="43"/>
        <v>0</v>
      </c>
      <c r="E246" s="41">
        <f t="shared" si="43"/>
        <v>0</v>
      </c>
      <c r="F246" s="34">
        <f t="shared" si="44"/>
        <v>0</v>
      </c>
      <c r="G246" s="34">
        <f t="shared" si="44"/>
        <v>0</v>
      </c>
      <c r="H246" s="34">
        <f t="shared" si="47"/>
        <v>0</v>
      </c>
      <c r="I246" s="34">
        <f t="shared" si="48"/>
        <v>0</v>
      </c>
      <c r="J246" s="34">
        <f t="shared" si="49"/>
        <v>0</v>
      </c>
      <c r="K246" s="34">
        <f t="shared" si="50"/>
        <v>0</v>
      </c>
      <c r="L246" s="34">
        <f t="shared" si="51"/>
        <v>0</v>
      </c>
      <c r="M246" s="34">
        <f t="shared" ca="1" si="45"/>
        <v>5.7164724119749467E-2</v>
      </c>
      <c r="N246" s="34">
        <f t="shared" ca="1" si="52"/>
        <v>0</v>
      </c>
      <c r="O246" s="42">
        <f t="shared" ca="1" si="53"/>
        <v>0</v>
      </c>
      <c r="P246" s="34">
        <f t="shared" ca="1" si="54"/>
        <v>0</v>
      </c>
      <c r="Q246" s="34">
        <f t="shared" ca="1" si="55"/>
        <v>0</v>
      </c>
      <c r="R246" s="6">
        <f t="shared" ca="1" si="46"/>
        <v>-5.7164724119749467E-2</v>
      </c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>
      <c r="A247" s="84"/>
      <c r="B247" s="84"/>
      <c r="C247" s="84"/>
      <c r="D247" s="41">
        <f t="shared" si="43"/>
        <v>0</v>
      </c>
      <c r="E247" s="41">
        <f t="shared" si="43"/>
        <v>0</v>
      </c>
      <c r="F247" s="34">
        <f t="shared" si="44"/>
        <v>0</v>
      </c>
      <c r="G247" s="34">
        <f t="shared" si="44"/>
        <v>0</v>
      </c>
      <c r="H247" s="34">
        <f t="shared" si="47"/>
        <v>0</v>
      </c>
      <c r="I247" s="34">
        <f t="shared" si="48"/>
        <v>0</v>
      </c>
      <c r="J247" s="34">
        <f t="shared" si="49"/>
        <v>0</v>
      </c>
      <c r="K247" s="34">
        <f t="shared" si="50"/>
        <v>0</v>
      </c>
      <c r="L247" s="34">
        <f t="shared" si="51"/>
        <v>0</v>
      </c>
      <c r="M247" s="34">
        <f t="shared" ca="1" si="45"/>
        <v>5.7164724119749467E-2</v>
      </c>
      <c r="N247" s="34">
        <f t="shared" ca="1" si="52"/>
        <v>0</v>
      </c>
      <c r="O247" s="42">
        <f t="shared" ca="1" si="53"/>
        <v>0</v>
      </c>
      <c r="P247" s="34">
        <f t="shared" ca="1" si="54"/>
        <v>0</v>
      </c>
      <c r="Q247" s="34">
        <f t="shared" ca="1" si="55"/>
        <v>0</v>
      </c>
      <c r="R247" s="6">
        <f t="shared" ca="1" si="46"/>
        <v>-5.7164724119749467E-2</v>
      </c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>
      <c r="A248" s="84"/>
      <c r="B248" s="84"/>
      <c r="C248" s="84"/>
      <c r="D248" s="41">
        <f t="shared" si="43"/>
        <v>0</v>
      </c>
      <c r="E248" s="41">
        <f t="shared" si="43"/>
        <v>0</v>
      </c>
      <c r="F248" s="34">
        <f t="shared" si="44"/>
        <v>0</v>
      </c>
      <c r="G248" s="34">
        <f t="shared" si="44"/>
        <v>0</v>
      </c>
      <c r="H248" s="34">
        <f t="shared" si="47"/>
        <v>0</v>
      </c>
      <c r="I248" s="34">
        <f t="shared" si="48"/>
        <v>0</v>
      </c>
      <c r="J248" s="34">
        <f t="shared" si="49"/>
        <v>0</v>
      </c>
      <c r="K248" s="34">
        <f t="shared" si="50"/>
        <v>0</v>
      </c>
      <c r="L248" s="34">
        <f t="shared" si="51"/>
        <v>0</v>
      </c>
      <c r="M248" s="34">
        <f t="shared" ca="1" si="45"/>
        <v>5.7164724119749467E-2</v>
      </c>
      <c r="N248" s="34">
        <f t="shared" ca="1" si="52"/>
        <v>0</v>
      </c>
      <c r="O248" s="42">
        <f t="shared" ca="1" si="53"/>
        <v>0</v>
      </c>
      <c r="P248" s="34">
        <f t="shared" ca="1" si="54"/>
        <v>0</v>
      </c>
      <c r="Q248" s="34">
        <f t="shared" ca="1" si="55"/>
        <v>0</v>
      </c>
      <c r="R248" s="6">
        <f t="shared" ca="1" si="46"/>
        <v>-5.7164724119749467E-2</v>
      </c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>
      <c r="A249" s="84"/>
      <c r="B249" s="84"/>
      <c r="C249" s="84"/>
      <c r="D249" s="41">
        <f t="shared" si="43"/>
        <v>0</v>
      </c>
      <c r="E249" s="41">
        <f t="shared" si="43"/>
        <v>0</v>
      </c>
      <c r="F249" s="34">
        <f t="shared" si="44"/>
        <v>0</v>
      </c>
      <c r="G249" s="34">
        <f t="shared" si="44"/>
        <v>0</v>
      </c>
      <c r="H249" s="34">
        <f t="shared" si="47"/>
        <v>0</v>
      </c>
      <c r="I249" s="34">
        <f t="shared" si="48"/>
        <v>0</v>
      </c>
      <c r="J249" s="34">
        <f t="shared" si="49"/>
        <v>0</v>
      </c>
      <c r="K249" s="34">
        <f t="shared" si="50"/>
        <v>0</v>
      </c>
      <c r="L249" s="34">
        <f t="shared" si="51"/>
        <v>0</v>
      </c>
      <c r="M249" s="34">
        <f t="shared" ca="1" si="45"/>
        <v>5.7164724119749467E-2</v>
      </c>
      <c r="N249" s="34">
        <f t="shared" ca="1" si="52"/>
        <v>0</v>
      </c>
      <c r="O249" s="42">
        <f t="shared" ca="1" si="53"/>
        <v>0</v>
      </c>
      <c r="P249" s="34">
        <f t="shared" ca="1" si="54"/>
        <v>0</v>
      </c>
      <c r="Q249" s="34">
        <f t="shared" ca="1" si="55"/>
        <v>0</v>
      </c>
      <c r="R249" s="6">
        <f t="shared" ca="1" si="46"/>
        <v>-5.7164724119749467E-2</v>
      </c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>
      <c r="A250" s="84"/>
      <c r="B250" s="84"/>
      <c r="C250" s="84"/>
      <c r="D250" s="41">
        <f t="shared" si="43"/>
        <v>0</v>
      </c>
      <c r="E250" s="41">
        <f t="shared" si="43"/>
        <v>0</v>
      </c>
      <c r="F250" s="34">
        <f t="shared" si="44"/>
        <v>0</v>
      </c>
      <c r="G250" s="34">
        <f t="shared" si="44"/>
        <v>0</v>
      </c>
      <c r="H250" s="34">
        <f t="shared" si="47"/>
        <v>0</v>
      </c>
      <c r="I250" s="34">
        <f t="shared" si="48"/>
        <v>0</v>
      </c>
      <c r="J250" s="34">
        <f t="shared" si="49"/>
        <v>0</v>
      </c>
      <c r="K250" s="34">
        <f t="shared" si="50"/>
        <v>0</v>
      </c>
      <c r="L250" s="34">
        <f t="shared" si="51"/>
        <v>0</v>
      </c>
      <c r="M250" s="34">
        <f t="shared" ca="1" si="45"/>
        <v>5.7164724119749467E-2</v>
      </c>
      <c r="N250" s="34">
        <f t="shared" ca="1" si="52"/>
        <v>0</v>
      </c>
      <c r="O250" s="42">
        <f t="shared" ca="1" si="53"/>
        <v>0</v>
      </c>
      <c r="P250" s="34">
        <f t="shared" ca="1" si="54"/>
        <v>0</v>
      </c>
      <c r="Q250" s="34">
        <f t="shared" ca="1" si="55"/>
        <v>0</v>
      </c>
      <c r="R250" s="6">
        <f t="shared" ca="1" si="46"/>
        <v>-5.7164724119749467E-2</v>
      </c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>
      <c r="A251" s="84"/>
      <c r="B251" s="84"/>
      <c r="C251" s="84"/>
      <c r="D251" s="41">
        <f t="shared" si="43"/>
        <v>0</v>
      </c>
      <c r="E251" s="41">
        <f t="shared" si="43"/>
        <v>0</v>
      </c>
      <c r="F251" s="34">
        <f t="shared" si="44"/>
        <v>0</v>
      </c>
      <c r="G251" s="34">
        <f t="shared" si="44"/>
        <v>0</v>
      </c>
      <c r="H251" s="34">
        <f t="shared" si="47"/>
        <v>0</v>
      </c>
      <c r="I251" s="34">
        <f t="shared" si="48"/>
        <v>0</v>
      </c>
      <c r="J251" s="34">
        <f t="shared" si="49"/>
        <v>0</v>
      </c>
      <c r="K251" s="34">
        <f t="shared" si="50"/>
        <v>0</v>
      </c>
      <c r="L251" s="34">
        <f t="shared" si="51"/>
        <v>0</v>
      </c>
      <c r="M251" s="34">
        <f t="shared" ca="1" si="45"/>
        <v>5.7164724119749467E-2</v>
      </c>
      <c r="N251" s="34">
        <f t="shared" ca="1" si="52"/>
        <v>0</v>
      </c>
      <c r="O251" s="42">
        <f t="shared" ca="1" si="53"/>
        <v>0</v>
      </c>
      <c r="P251" s="34">
        <f t="shared" ca="1" si="54"/>
        <v>0</v>
      </c>
      <c r="Q251" s="34">
        <f t="shared" ca="1" si="55"/>
        <v>0</v>
      </c>
      <c r="R251" s="6">
        <f t="shared" ca="1" si="46"/>
        <v>-5.7164724119749467E-2</v>
      </c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>
      <c r="A252" s="84"/>
      <c r="B252" s="84"/>
      <c r="C252" s="84"/>
      <c r="D252" s="41">
        <f t="shared" si="43"/>
        <v>0</v>
      </c>
      <c r="E252" s="41">
        <f t="shared" si="43"/>
        <v>0</v>
      </c>
      <c r="F252" s="34">
        <f t="shared" si="44"/>
        <v>0</v>
      </c>
      <c r="G252" s="34">
        <f t="shared" si="44"/>
        <v>0</v>
      </c>
      <c r="H252" s="34">
        <f t="shared" si="47"/>
        <v>0</v>
      </c>
      <c r="I252" s="34">
        <f t="shared" si="48"/>
        <v>0</v>
      </c>
      <c r="J252" s="34">
        <f t="shared" si="49"/>
        <v>0</v>
      </c>
      <c r="K252" s="34">
        <f t="shared" si="50"/>
        <v>0</v>
      </c>
      <c r="L252" s="34">
        <f t="shared" si="51"/>
        <v>0</v>
      </c>
      <c r="M252" s="34">
        <f t="shared" ca="1" si="45"/>
        <v>5.7164724119749467E-2</v>
      </c>
      <c r="N252" s="34">
        <f t="shared" ca="1" si="52"/>
        <v>0</v>
      </c>
      <c r="O252" s="42">
        <f t="shared" ca="1" si="53"/>
        <v>0</v>
      </c>
      <c r="P252" s="34">
        <f t="shared" ca="1" si="54"/>
        <v>0</v>
      </c>
      <c r="Q252" s="34">
        <f t="shared" ca="1" si="55"/>
        <v>0</v>
      </c>
      <c r="R252" s="6">
        <f t="shared" ca="1" si="46"/>
        <v>-5.7164724119749467E-2</v>
      </c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>
      <c r="A253" s="84"/>
      <c r="B253" s="84"/>
      <c r="C253" s="84"/>
      <c r="D253" s="41">
        <f t="shared" si="43"/>
        <v>0</v>
      </c>
      <c r="E253" s="41">
        <f t="shared" si="43"/>
        <v>0</v>
      </c>
      <c r="F253" s="34">
        <f t="shared" si="44"/>
        <v>0</v>
      </c>
      <c r="G253" s="34">
        <f t="shared" si="44"/>
        <v>0</v>
      </c>
      <c r="H253" s="34">
        <f t="shared" si="47"/>
        <v>0</v>
      </c>
      <c r="I253" s="34">
        <f t="shared" si="48"/>
        <v>0</v>
      </c>
      <c r="J253" s="34">
        <f t="shared" si="49"/>
        <v>0</v>
      </c>
      <c r="K253" s="34">
        <f t="shared" si="50"/>
        <v>0</v>
      </c>
      <c r="L253" s="34">
        <f t="shared" si="51"/>
        <v>0</v>
      </c>
      <c r="M253" s="34">
        <f t="shared" ca="1" si="45"/>
        <v>5.7164724119749467E-2</v>
      </c>
      <c r="N253" s="34">
        <f t="shared" ca="1" si="52"/>
        <v>0</v>
      </c>
      <c r="O253" s="42">
        <f t="shared" ca="1" si="53"/>
        <v>0</v>
      </c>
      <c r="P253" s="34">
        <f t="shared" ca="1" si="54"/>
        <v>0</v>
      </c>
      <c r="Q253" s="34">
        <f t="shared" ca="1" si="55"/>
        <v>0</v>
      </c>
      <c r="R253" s="6">
        <f t="shared" ca="1" si="46"/>
        <v>-5.7164724119749467E-2</v>
      </c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>
      <c r="A254" s="84"/>
      <c r="B254" s="84"/>
      <c r="C254" s="84"/>
      <c r="D254" s="41">
        <f t="shared" si="43"/>
        <v>0</v>
      </c>
      <c r="E254" s="41">
        <f t="shared" si="43"/>
        <v>0</v>
      </c>
      <c r="F254" s="34">
        <f t="shared" si="44"/>
        <v>0</v>
      </c>
      <c r="G254" s="34">
        <f t="shared" si="44"/>
        <v>0</v>
      </c>
      <c r="H254" s="34">
        <f t="shared" si="47"/>
        <v>0</v>
      </c>
      <c r="I254" s="34">
        <f t="shared" si="48"/>
        <v>0</v>
      </c>
      <c r="J254" s="34">
        <f t="shared" si="49"/>
        <v>0</v>
      </c>
      <c r="K254" s="34">
        <f t="shared" si="50"/>
        <v>0</v>
      </c>
      <c r="L254" s="34">
        <f t="shared" si="51"/>
        <v>0</v>
      </c>
      <c r="M254" s="34">
        <f t="shared" ca="1" si="45"/>
        <v>5.7164724119749467E-2</v>
      </c>
      <c r="N254" s="34">
        <f t="shared" ca="1" si="52"/>
        <v>0</v>
      </c>
      <c r="O254" s="42">
        <f t="shared" ca="1" si="53"/>
        <v>0</v>
      </c>
      <c r="P254" s="34">
        <f t="shared" ca="1" si="54"/>
        <v>0</v>
      </c>
      <c r="Q254" s="34">
        <f t="shared" ca="1" si="55"/>
        <v>0</v>
      </c>
      <c r="R254" s="6">
        <f t="shared" ca="1" si="46"/>
        <v>-5.7164724119749467E-2</v>
      </c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>
      <c r="A255" s="84"/>
      <c r="B255" s="84"/>
      <c r="C255" s="84"/>
      <c r="D255" s="41">
        <f t="shared" si="43"/>
        <v>0</v>
      </c>
      <c r="E255" s="41">
        <f t="shared" si="43"/>
        <v>0</v>
      </c>
      <c r="F255" s="34">
        <f t="shared" si="44"/>
        <v>0</v>
      </c>
      <c r="G255" s="34">
        <f t="shared" si="44"/>
        <v>0</v>
      </c>
      <c r="H255" s="34">
        <f t="shared" si="47"/>
        <v>0</v>
      </c>
      <c r="I255" s="34">
        <f t="shared" si="48"/>
        <v>0</v>
      </c>
      <c r="J255" s="34">
        <f t="shared" si="49"/>
        <v>0</v>
      </c>
      <c r="K255" s="34">
        <f t="shared" si="50"/>
        <v>0</v>
      </c>
      <c r="L255" s="34">
        <f t="shared" si="51"/>
        <v>0</v>
      </c>
      <c r="M255" s="34">
        <f t="shared" ca="1" si="45"/>
        <v>5.7164724119749467E-2</v>
      </c>
      <c r="N255" s="34">
        <f t="shared" ca="1" si="52"/>
        <v>0</v>
      </c>
      <c r="O255" s="42">
        <f t="shared" ca="1" si="53"/>
        <v>0</v>
      </c>
      <c r="P255" s="34">
        <f t="shared" ca="1" si="54"/>
        <v>0</v>
      </c>
      <c r="Q255" s="34">
        <f t="shared" ca="1" si="55"/>
        <v>0</v>
      </c>
      <c r="R255" s="6">
        <f t="shared" ca="1" si="46"/>
        <v>-5.7164724119749467E-2</v>
      </c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>
      <c r="A256" s="84"/>
      <c r="B256" s="84"/>
      <c r="C256" s="84"/>
      <c r="D256" s="41">
        <f t="shared" si="43"/>
        <v>0</v>
      </c>
      <c r="E256" s="41">
        <f t="shared" si="43"/>
        <v>0</v>
      </c>
      <c r="F256" s="34">
        <f t="shared" si="44"/>
        <v>0</v>
      </c>
      <c r="G256" s="34">
        <f t="shared" si="44"/>
        <v>0</v>
      </c>
      <c r="H256" s="34">
        <f t="shared" si="47"/>
        <v>0</v>
      </c>
      <c r="I256" s="34">
        <f t="shared" si="48"/>
        <v>0</v>
      </c>
      <c r="J256" s="34">
        <f t="shared" si="49"/>
        <v>0</v>
      </c>
      <c r="K256" s="34">
        <f t="shared" si="50"/>
        <v>0</v>
      </c>
      <c r="L256" s="34">
        <f t="shared" si="51"/>
        <v>0</v>
      </c>
      <c r="M256" s="34">
        <f t="shared" ca="1" si="45"/>
        <v>5.7164724119749467E-2</v>
      </c>
      <c r="N256" s="34">
        <f t="shared" ca="1" si="52"/>
        <v>0</v>
      </c>
      <c r="O256" s="42">
        <f t="shared" ca="1" si="53"/>
        <v>0</v>
      </c>
      <c r="P256" s="34">
        <f t="shared" ca="1" si="54"/>
        <v>0</v>
      </c>
      <c r="Q256" s="34">
        <f t="shared" ca="1" si="55"/>
        <v>0</v>
      </c>
      <c r="R256" s="6">
        <f t="shared" ca="1" si="46"/>
        <v>-5.7164724119749467E-2</v>
      </c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>
      <c r="A257" s="84"/>
      <c r="B257" s="84"/>
      <c r="C257" s="84"/>
      <c r="D257" s="41">
        <f t="shared" si="43"/>
        <v>0</v>
      </c>
      <c r="E257" s="41">
        <f t="shared" si="43"/>
        <v>0</v>
      </c>
      <c r="F257" s="34">
        <f t="shared" si="44"/>
        <v>0</v>
      </c>
      <c r="G257" s="34">
        <f t="shared" si="44"/>
        <v>0</v>
      </c>
      <c r="H257" s="34">
        <f t="shared" si="47"/>
        <v>0</v>
      </c>
      <c r="I257" s="34">
        <f t="shared" si="48"/>
        <v>0</v>
      </c>
      <c r="J257" s="34">
        <f t="shared" si="49"/>
        <v>0</v>
      </c>
      <c r="K257" s="34">
        <f t="shared" si="50"/>
        <v>0</v>
      </c>
      <c r="L257" s="34">
        <f t="shared" si="51"/>
        <v>0</v>
      </c>
      <c r="M257" s="34">
        <f t="shared" ca="1" si="45"/>
        <v>5.7164724119749467E-2</v>
      </c>
      <c r="N257" s="34">
        <f t="shared" ca="1" si="52"/>
        <v>0</v>
      </c>
      <c r="O257" s="42">
        <f t="shared" ca="1" si="53"/>
        <v>0</v>
      </c>
      <c r="P257" s="34">
        <f t="shared" ca="1" si="54"/>
        <v>0</v>
      </c>
      <c r="Q257" s="34">
        <f t="shared" ca="1" si="55"/>
        <v>0</v>
      </c>
      <c r="R257" s="6">
        <f t="shared" ca="1" si="46"/>
        <v>-5.7164724119749467E-2</v>
      </c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>
      <c r="A258" s="84"/>
      <c r="B258" s="84"/>
      <c r="C258" s="84"/>
      <c r="D258" s="41">
        <f t="shared" si="43"/>
        <v>0</v>
      </c>
      <c r="E258" s="41">
        <f t="shared" si="43"/>
        <v>0</v>
      </c>
      <c r="F258" s="34">
        <f t="shared" si="44"/>
        <v>0</v>
      </c>
      <c r="G258" s="34">
        <f t="shared" si="44"/>
        <v>0</v>
      </c>
      <c r="H258" s="34">
        <f t="shared" si="47"/>
        <v>0</v>
      </c>
      <c r="I258" s="34">
        <f t="shared" si="48"/>
        <v>0</v>
      </c>
      <c r="J258" s="34">
        <f t="shared" si="49"/>
        <v>0</v>
      </c>
      <c r="K258" s="34">
        <f t="shared" si="50"/>
        <v>0</v>
      </c>
      <c r="L258" s="34">
        <f t="shared" si="51"/>
        <v>0</v>
      </c>
      <c r="M258" s="34">
        <f t="shared" ca="1" si="45"/>
        <v>5.7164724119749467E-2</v>
      </c>
      <c r="N258" s="34">
        <f t="shared" ca="1" si="52"/>
        <v>0</v>
      </c>
      <c r="O258" s="42">
        <f t="shared" ca="1" si="53"/>
        <v>0</v>
      </c>
      <c r="P258" s="34">
        <f t="shared" ca="1" si="54"/>
        <v>0</v>
      </c>
      <c r="Q258" s="34">
        <f t="shared" ca="1" si="55"/>
        <v>0</v>
      </c>
      <c r="R258" s="6">
        <f t="shared" ca="1" si="46"/>
        <v>-5.7164724119749467E-2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>
      <c r="A259" s="84"/>
      <c r="B259" s="84"/>
      <c r="C259" s="84"/>
      <c r="D259" s="41">
        <f t="shared" si="43"/>
        <v>0</v>
      </c>
      <c r="E259" s="41">
        <f t="shared" si="43"/>
        <v>0</v>
      </c>
      <c r="F259" s="34">
        <f t="shared" si="44"/>
        <v>0</v>
      </c>
      <c r="G259" s="34">
        <f t="shared" si="44"/>
        <v>0</v>
      </c>
      <c r="H259" s="34">
        <f t="shared" si="47"/>
        <v>0</v>
      </c>
      <c r="I259" s="34">
        <f t="shared" si="48"/>
        <v>0</v>
      </c>
      <c r="J259" s="34">
        <f t="shared" si="49"/>
        <v>0</v>
      </c>
      <c r="K259" s="34">
        <f t="shared" si="50"/>
        <v>0</v>
      </c>
      <c r="L259" s="34">
        <f t="shared" si="51"/>
        <v>0</v>
      </c>
      <c r="M259" s="34">
        <f t="shared" ca="1" si="45"/>
        <v>5.7164724119749467E-2</v>
      </c>
      <c r="N259" s="34">
        <f t="shared" ca="1" si="52"/>
        <v>0</v>
      </c>
      <c r="O259" s="42">
        <f t="shared" ca="1" si="53"/>
        <v>0</v>
      </c>
      <c r="P259" s="34">
        <f t="shared" ca="1" si="54"/>
        <v>0</v>
      </c>
      <c r="Q259" s="34">
        <f t="shared" ca="1" si="55"/>
        <v>0</v>
      </c>
      <c r="R259" s="6">
        <f t="shared" ca="1" si="46"/>
        <v>-5.7164724119749467E-2</v>
      </c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>
      <c r="A260" s="84"/>
      <c r="B260" s="84"/>
      <c r="C260" s="84"/>
      <c r="D260" s="41">
        <f t="shared" si="43"/>
        <v>0</v>
      </c>
      <c r="E260" s="41">
        <f t="shared" si="43"/>
        <v>0</v>
      </c>
      <c r="F260" s="34">
        <f t="shared" si="44"/>
        <v>0</v>
      </c>
      <c r="G260" s="34">
        <f t="shared" si="44"/>
        <v>0</v>
      </c>
      <c r="H260" s="34">
        <f t="shared" si="47"/>
        <v>0</v>
      </c>
      <c r="I260" s="34">
        <f t="shared" si="48"/>
        <v>0</v>
      </c>
      <c r="J260" s="34">
        <f t="shared" si="49"/>
        <v>0</v>
      </c>
      <c r="K260" s="34">
        <f t="shared" si="50"/>
        <v>0</v>
      </c>
      <c r="L260" s="34">
        <f t="shared" si="51"/>
        <v>0</v>
      </c>
      <c r="M260" s="34">
        <f t="shared" ca="1" si="45"/>
        <v>5.7164724119749467E-2</v>
      </c>
      <c r="N260" s="34">
        <f t="shared" ca="1" si="52"/>
        <v>0</v>
      </c>
      <c r="O260" s="42">
        <f t="shared" ca="1" si="53"/>
        <v>0</v>
      </c>
      <c r="P260" s="34">
        <f t="shared" ca="1" si="54"/>
        <v>0</v>
      </c>
      <c r="Q260" s="34">
        <f t="shared" ca="1" si="55"/>
        <v>0</v>
      </c>
      <c r="R260" s="6">
        <f t="shared" ca="1" si="46"/>
        <v>-5.7164724119749467E-2</v>
      </c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>
      <c r="A261" s="84"/>
      <c r="B261" s="84"/>
      <c r="C261" s="84"/>
      <c r="D261" s="41">
        <f t="shared" si="43"/>
        <v>0</v>
      </c>
      <c r="E261" s="41">
        <f t="shared" si="43"/>
        <v>0</v>
      </c>
      <c r="F261" s="34">
        <f t="shared" si="44"/>
        <v>0</v>
      </c>
      <c r="G261" s="34">
        <f t="shared" si="44"/>
        <v>0</v>
      </c>
      <c r="H261" s="34">
        <f t="shared" si="47"/>
        <v>0</v>
      </c>
      <c r="I261" s="34">
        <f t="shared" si="48"/>
        <v>0</v>
      </c>
      <c r="J261" s="34">
        <f t="shared" si="49"/>
        <v>0</v>
      </c>
      <c r="K261" s="34">
        <f t="shared" si="50"/>
        <v>0</v>
      </c>
      <c r="L261" s="34">
        <f t="shared" si="51"/>
        <v>0</v>
      </c>
      <c r="M261" s="34">
        <f t="shared" ca="1" si="45"/>
        <v>5.7164724119749467E-2</v>
      </c>
      <c r="N261" s="34">
        <f t="shared" ca="1" si="52"/>
        <v>0</v>
      </c>
      <c r="O261" s="42">
        <f t="shared" ca="1" si="53"/>
        <v>0</v>
      </c>
      <c r="P261" s="34">
        <f t="shared" ca="1" si="54"/>
        <v>0</v>
      </c>
      <c r="Q261" s="34">
        <f t="shared" ca="1" si="55"/>
        <v>0</v>
      </c>
      <c r="R261" s="6">
        <f t="shared" ca="1" si="46"/>
        <v>-5.7164724119749467E-2</v>
      </c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>
      <c r="A262" s="84"/>
      <c r="B262" s="84"/>
      <c r="C262" s="84"/>
      <c r="D262" s="41">
        <f t="shared" si="43"/>
        <v>0</v>
      </c>
      <c r="E262" s="41">
        <f t="shared" si="43"/>
        <v>0</v>
      </c>
      <c r="F262" s="34">
        <f t="shared" si="44"/>
        <v>0</v>
      </c>
      <c r="G262" s="34">
        <f t="shared" si="44"/>
        <v>0</v>
      </c>
      <c r="H262" s="34">
        <f t="shared" si="47"/>
        <v>0</v>
      </c>
      <c r="I262" s="34">
        <f t="shared" si="48"/>
        <v>0</v>
      </c>
      <c r="J262" s="34">
        <f t="shared" si="49"/>
        <v>0</v>
      </c>
      <c r="K262" s="34">
        <f t="shared" si="50"/>
        <v>0</v>
      </c>
      <c r="L262" s="34">
        <f t="shared" si="51"/>
        <v>0</v>
      </c>
      <c r="M262" s="34">
        <f t="shared" ca="1" si="45"/>
        <v>5.7164724119749467E-2</v>
      </c>
      <c r="N262" s="34">
        <f t="shared" ca="1" si="52"/>
        <v>0</v>
      </c>
      <c r="O262" s="42">
        <f t="shared" ca="1" si="53"/>
        <v>0</v>
      </c>
      <c r="P262" s="34">
        <f t="shared" ca="1" si="54"/>
        <v>0</v>
      </c>
      <c r="Q262" s="34">
        <f t="shared" ca="1" si="55"/>
        <v>0</v>
      </c>
      <c r="R262" s="6">
        <f t="shared" ca="1" si="46"/>
        <v>-5.7164724119749467E-2</v>
      </c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>
      <c r="A263" s="84"/>
      <c r="B263" s="84"/>
      <c r="C263" s="84"/>
      <c r="D263" s="41">
        <f t="shared" si="43"/>
        <v>0</v>
      </c>
      <c r="E263" s="41">
        <f t="shared" si="43"/>
        <v>0</v>
      </c>
      <c r="F263" s="34">
        <f t="shared" si="44"/>
        <v>0</v>
      </c>
      <c r="G263" s="34">
        <f t="shared" si="44"/>
        <v>0</v>
      </c>
      <c r="H263" s="34">
        <f t="shared" si="47"/>
        <v>0</v>
      </c>
      <c r="I263" s="34">
        <f t="shared" si="48"/>
        <v>0</v>
      </c>
      <c r="J263" s="34">
        <f t="shared" si="49"/>
        <v>0</v>
      </c>
      <c r="K263" s="34">
        <f t="shared" si="50"/>
        <v>0</v>
      </c>
      <c r="L263" s="34">
        <f t="shared" si="51"/>
        <v>0</v>
      </c>
      <c r="M263" s="34">
        <f t="shared" ca="1" si="45"/>
        <v>5.7164724119749467E-2</v>
      </c>
      <c r="N263" s="34">
        <f t="shared" ca="1" si="52"/>
        <v>0</v>
      </c>
      <c r="O263" s="42">
        <f t="shared" ca="1" si="53"/>
        <v>0</v>
      </c>
      <c r="P263" s="34">
        <f t="shared" ca="1" si="54"/>
        <v>0</v>
      </c>
      <c r="Q263" s="34">
        <f t="shared" ca="1" si="55"/>
        <v>0</v>
      </c>
      <c r="R263" s="6">
        <f t="shared" ca="1" si="46"/>
        <v>-5.7164724119749467E-2</v>
      </c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>
      <c r="A264" s="84"/>
      <c r="B264" s="84"/>
      <c r="C264" s="84"/>
      <c r="D264" s="41">
        <f t="shared" si="43"/>
        <v>0</v>
      </c>
      <c r="E264" s="41">
        <f t="shared" si="43"/>
        <v>0</v>
      </c>
      <c r="F264" s="34">
        <f t="shared" si="44"/>
        <v>0</v>
      </c>
      <c r="G264" s="34">
        <f t="shared" si="44"/>
        <v>0</v>
      </c>
      <c r="H264" s="34">
        <f t="shared" si="47"/>
        <v>0</v>
      </c>
      <c r="I264" s="34">
        <f t="shared" si="48"/>
        <v>0</v>
      </c>
      <c r="J264" s="34">
        <f t="shared" si="49"/>
        <v>0</v>
      </c>
      <c r="K264" s="34">
        <f t="shared" si="50"/>
        <v>0</v>
      </c>
      <c r="L264" s="34">
        <f t="shared" si="51"/>
        <v>0</v>
      </c>
      <c r="M264" s="34">
        <f t="shared" ca="1" si="45"/>
        <v>5.7164724119749467E-2</v>
      </c>
      <c r="N264" s="34">
        <f t="shared" ca="1" si="52"/>
        <v>0</v>
      </c>
      <c r="O264" s="42">
        <f t="shared" ca="1" si="53"/>
        <v>0</v>
      </c>
      <c r="P264" s="34">
        <f t="shared" ca="1" si="54"/>
        <v>0</v>
      </c>
      <c r="Q264" s="34">
        <f t="shared" ca="1" si="55"/>
        <v>0</v>
      </c>
      <c r="R264" s="6">
        <f t="shared" ca="1" si="46"/>
        <v>-5.7164724119749467E-2</v>
      </c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>
      <c r="A265" s="84"/>
      <c r="B265" s="84"/>
      <c r="C265" s="84"/>
      <c r="D265" s="41">
        <f t="shared" si="43"/>
        <v>0</v>
      </c>
      <c r="E265" s="41">
        <f t="shared" si="43"/>
        <v>0</v>
      </c>
      <c r="F265" s="34">
        <f t="shared" si="44"/>
        <v>0</v>
      </c>
      <c r="G265" s="34">
        <f t="shared" si="44"/>
        <v>0</v>
      </c>
      <c r="H265" s="34">
        <f t="shared" si="47"/>
        <v>0</v>
      </c>
      <c r="I265" s="34">
        <f t="shared" si="48"/>
        <v>0</v>
      </c>
      <c r="J265" s="34">
        <f t="shared" si="49"/>
        <v>0</v>
      </c>
      <c r="K265" s="34">
        <f t="shared" si="50"/>
        <v>0</v>
      </c>
      <c r="L265" s="34">
        <f t="shared" si="51"/>
        <v>0</v>
      </c>
      <c r="M265" s="34">
        <f t="shared" ca="1" si="45"/>
        <v>5.7164724119749467E-2</v>
      </c>
      <c r="N265" s="34">
        <f t="shared" ca="1" si="52"/>
        <v>0</v>
      </c>
      <c r="O265" s="42">
        <f t="shared" ca="1" si="53"/>
        <v>0</v>
      </c>
      <c r="P265" s="34">
        <f t="shared" ca="1" si="54"/>
        <v>0</v>
      </c>
      <c r="Q265" s="34">
        <f t="shared" ca="1" si="55"/>
        <v>0</v>
      </c>
      <c r="R265" s="6">
        <f t="shared" ca="1" si="46"/>
        <v>-5.7164724119749467E-2</v>
      </c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>
      <c r="A266" s="84"/>
      <c r="B266" s="84"/>
      <c r="C266" s="84"/>
      <c r="D266" s="41">
        <f t="shared" si="43"/>
        <v>0</v>
      </c>
      <c r="E266" s="41">
        <f t="shared" si="43"/>
        <v>0</v>
      </c>
      <c r="F266" s="34">
        <f t="shared" si="44"/>
        <v>0</v>
      </c>
      <c r="G266" s="34">
        <f t="shared" si="44"/>
        <v>0</v>
      </c>
      <c r="H266" s="34">
        <f t="shared" si="47"/>
        <v>0</v>
      </c>
      <c r="I266" s="34">
        <f t="shared" si="48"/>
        <v>0</v>
      </c>
      <c r="J266" s="34">
        <f t="shared" si="49"/>
        <v>0</v>
      </c>
      <c r="K266" s="34">
        <f t="shared" si="50"/>
        <v>0</v>
      </c>
      <c r="L266" s="34">
        <f t="shared" si="51"/>
        <v>0</v>
      </c>
      <c r="M266" s="34">
        <f t="shared" ca="1" si="45"/>
        <v>5.7164724119749467E-2</v>
      </c>
      <c r="N266" s="34">
        <f t="shared" ca="1" si="52"/>
        <v>0</v>
      </c>
      <c r="O266" s="42">
        <f t="shared" ca="1" si="53"/>
        <v>0</v>
      </c>
      <c r="P266" s="34">
        <f t="shared" ca="1" si="54"/>
        <v>0</v>
      </c>
      <c r="Q266" s="34">
        <f t="shared" ca="1" si="55"/>
        <v>0</v>
      </c>
      <c r="R266" s="6">
        <f t="shared" ca="1" si="46"/>
        <v>-5.7164724119749467E-2</v>
      </c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>
      <c r="A267" s="84"/>
      <c r="B267" s="84"/>
      <c r="C267" s="84"/>
      <c r="D267" s="41">
        <f t="shared" si="43"/>
        <v>0</v>
      </c>
      <c r="E267" s="41">
        <f t="shared" si="43"/>
        <v>0</v>
      </c>
      <c r="F267" s="34">
        <f t="shared" si="44"/>
        <v>0</v>
      </c>
      <c r="G267" s="34">
        <f t="shared" si="44"/>
        <v>0</v>
      </c>
      <c r="H267" s="34">
        <f t="shared" si="47"/>
        <v>0</v>
      </c>
      <c r="I267" s="34">
        <f t="shared" si="48"/>
        <v>0</v>
      </c>
      <c r="J267" s="34">
        <f t="shared" si="49"/>
        <v>0</v>
      </c>
      <c r="K267" s="34">
        <f t="shared" si="50"/>
        <v>0</v>
      </c>
      <c r="L267" s="34">
        <f t="shared" si="51"/>
        <v>0</v>
      </c>
      <c r="M267" s="34">
        <f t="shared" ca="1" si="45"/>
        <v>5.7164724119749467E-2</v>
      </c>
      <c r="N267" s="34">
        <f t="shared" ca="1" si="52"/>
        <v>0</v>
      </c>
      <c r="O267" s="42">
        <f t="shared" ca="1" si="53"/>
        <v>0</v>
      </c>
      <c r="P267" s="34">
        <f t="shared" ca="1" si="54"/>
        <v>0</v>
      </c>
      <c r="Q267" s="34">
        <f t="shared" ca="1" si="55"/>
        <v>0</v>
      </c>
      <c r="R267" s="6">
        <f t="shared" ca="1" si="46"/>
        <v>-5.7164724119749467E-2</v>
      </c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>
      <c r="A268" s="84"/>
      <c r="B268" s="84"/>
      <c r="C268" s="84"/>
      <c r="D268" s="41">
        <f t="shared" si="43"/>
        <v>0</v>
      </c>
      <c r="E268" s="41">
        <f t="shared" si="43"/>
        <v>0</v>
      </c>
      <c r="F268" s="34">
        <f t="shared" si="44"/>
        <v>0</v>
      </c>
      <c r="G268" s="34">
        <f t="shared" si="44"/>
        <v>0</v>
      </c>
      <c r="H268" s="34">
        <f t="shared" si="47"/>
        <v>0</v>
      </c>
      <c r="I268" s="34">
        <f t="shared" si="48"/>
        <v>0</v>
      </c>
      <c r="J268" s="34">
        <f t="shared" si="49"/>
        <v>0</v>
      </c>
      <c r="K268" s="34">
        <f t="shared" si="50"/>
        <v>0</v>
      </c>
      <c r="L268" s="34">
        <f t="shared" si="51"/>
        <v>0</v>
      </c>
      <c r="M268" s="34">
        <f t="shared" ca="1" si="45"/>
        <v>5.7164724119749467E-2</v>
      </c>
      <c r="N268" s="34">
        <f t="shared" ca="1" si="52"/>
        <v>0</v>
      </c>
      <c r="O268" s="42">
        <f t="shared" ca="1" si="53"/>
        <v>0</v>
      </c>
      <c r="P268" s="34">
        <f t="shared" ca="1" si="54"/>
        <v>0</v>
      </c>
      <c r="Q268" s="34">
        <f t="shared" ca="1" si="55"/>
        <v>0</v>
      </c>
      <c r="R268" s="6">
        <f t="shared" ca="1" si="46"/>
        <v>-5.7164724119749467E-2</v>
      </c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>
      <c r="A269" s="84"/>
      <c r="B269" s="84"/>
      <c r="C269" s="84"/>
      <c r="D269" s="41">
        <f t="shared" si="43"/>
        <v>0</v>
      </c>
      <c r="E269" s="41">
        <f t="shared" si="43"/>
        <v>0</v>
      </c>
      <c r="F269" s="34">
        <f t="shared" si="44"/>
        <v>0</v>
      </c>
      <c r="G269" s="34">
        <f t="shared" si="44"/>
        <v>0</v>
      </c>
      <c r="H269" s="34">
        <f t="shared" si="47"/>
        <v>0</v>
      </c>
      <c r="I269" s="34">
        <f t="shared" si="48"/>
        <v>0</v>
      </c>
      <c r="J269" s="34">
        <f t="shared" si="49"/>
        <v>0</v>
      </c>
      <c r="K269" s="34">
        <f t="shared" si="50"/>
        <v>0</v>
      </c>
      <c r="L269" s="34">
        <f t="shared" si="51"/>
        <v>0</v>
      </c>
      <c r="M269" s="34">
        <f t="shared" ca="1" si="45"/>
        <v>5.7164724119749467E-2</v>
      </c>
      <c r="N269" s="34">
        <f t="shared" ca="1" si="52"/>
        <v>0</v>
      </c>
      <c r="O269" s="42">
        <f t="shared" ca="1" si="53"/>
        <v>0</v>
      </c>
      <c r="P269" s="34">
        <f t="shared" ca="1" si="54"/>
        <v>0</v>
      </c>
      <c r="Q269" s="34">
        <f t="shared" ca="1" si="55"/>
        <v>0</v>
      </c>
      <c r="R269" s="6">
        <f t="shared" ca="1" si="46"/>
        <v>-5.7164724119749467E-2</v>
      </c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>
      <c r="A270" s="84"/>
      <c r="B270" s="84"/>
      <c r="C270" s="84"/>
      <c r="D270" s="41">
        <f t="shared" ref="D270:E333" si="56">A270/A$18</f>
        <v>0</v>
      </c>
      <c r="E270" s="41">
        <f t="shared" si="56"/>
        <v>0</v>
      </c>
      <c r="F270" s="34">
        <f t="shared" ref="F270:G333" si="57">$C270*D270</f>
        <v>0</v>
      </c>
      <c r="G270" s="34">
        <f t="shared" si="57"/>
        <v>0</v>
      </c>
      <c r="H270" s="34">
        <f t="shared" si="47"/>
        <v>0</v>
      </c>
      <c r="I270" s="34">
        <f t="shared" si="48"/>
        <v>0</v>
      </c>
      <c r="J270" s="34">
        <f t="shared" si="49"/>
        <v>0</v>
      </c>
      <c r="K270" s="34">
        <f t="shared" si="50"/>
        <v>0</v>
      </c>
      <c r="L270" s="34">
        <f t="shared" si="51"/>
        <v>0</v>
      </c>
      <c r="M270" s="34">
        <f t="shared" ca="1" si="45"/>
        <v>5.7164724119749467E-2</v>
      </c>
      <c r="N270" s="34">
        <f t="shared" ca="1" si="52"/>
        <v>0</v>
      </c>
      <c r="O270" s="42">
        <f t="shared" ca="1" si="53"/>
        <v>0</v>
      </c>
      <c r="P270" s="34">
        <f t="shared" ca="1" si="54"/>
        <v>0</v>
      </c>
      <c r="Q270" s="34">
        <f t="shared" ca="1" si="55"/>
        <v>0</v>
      </c>
      <c r="R270" s="6">
        <f t="shared" ca="1" si="46"/>
        <v>-5.7164724119749467E-2</v>
      </c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>
      <c r="A271" s="84"/>
      <c r="B271" s="84"/>
      <c r="C271" s="84"/>
      <c r="D271" s="41">
        <f t="shared" si="56"/>
        <v>0</v>
      </c>
      <c r="E271" s="41">
        <f t="shared" si="56"/>
        <v>0</v>
      </c>
      <c r="F271" s="34">
        <f t="shared" si="57"/>
        <v>0</v>
      </c>
      <c r="G271" s="34">
        <f t="shared" si="57"/>
        <v>0</v>
      </c>
      <c r="H271" s="34">
        <f t="shared" si="47"/>
        <v>0</v>
      </c>
      <c r="I271" s="34">
        <f t="shared" si="48"/>
        <v>0</v>
      </c>
      <c r="J271" s="34">
        <f t="shared" si="49"/>
        <v>0</v>
      </c>
      <c r="K271" s="34">
        <f t="shared" si="50"/>
        <v>0</v>
      </c>
      <c r="L271" s="34">
        <f t="shared" si="51"/>
        <v>0</v>
      </c>
      <c r="M271" s="34">
        <f t="shared" ca="1" si="45"/>
        <v>5.7164724119749467E-2</v>
      </c>
      <c r="N271" s="34">
        <f t="shared" ca="1" si="52"/>
        <v>0</v>
      </c>
      <c r="O271" s="42">
        <f t="shared" ca="1" si="53"/>
        <v>0</v>
      </c>
      <c r="P271" s="34">
        <f t="shared" ca="1" si="54"/>
        <v>0</v>
      </c>
      <c r="Q271" s="34">
        <f t="shared" ca="1" si="55"/>
        <v>0</v>
      </c>
      <c r="R271" s="6">
        <f t="shared" ca="1" si="46"/>
        <v>-5.7164724119749467E-2</v>
      </c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>
      <c r="A272" s="84"/>
      <c r="B272" s="84"/>
      <c r="C272" s="84"/>
      <c r="D272" s="41">
        <f t="shared" si="56"/>
        <v>0</v>
      </c>
      <c r="E272" s="41">
        <f t="shared" si="56"/>
        <v>0</v>
      </c>
      <c r="F272" s="34">
        <f t="shared" si="57"/>
        <v>0</v>
      </c>
      <c r="G272" s="34">
        <f t="shared" si="57"/>
        <v>0</v>
      </c>
      <c r="H272" s="34">
        <f t="shared" si="47"/>
        <v>0</v>
      </c>
      <c r="I272" s="34">
        <f t="shared" si="48"/>
        <v>0</v>
      </c>
      <c r="J272" s="34">
        <f t="shared" si="49"/>
        <v>0</v>
      </c>
      <c r="K272" s="34">
        <f t="shared" si="50"/>
        <v>0</v>
      </c>
      <c r="L272" s="34">
        <f t="shared" si="51"/>
        <v>0</v>
      </c>
      <c r="M272" s="34">
        <f t="shared" ca="1" si="45"/>
        <v>5.7164724119749467E-2</v>
      </c>
      <c r="N272" s="34">
        <f t="shared" ca="1" si="52"/>
        <v>0</v>
      </c>
      <c r="O272" s="42">
        <f t="shared" ca="1" si="53"/>
        <v>0</v>
      </c>
      <c r="P272" s="34">
        <f t="shared" ca="1" si="54"/>
        <v>0</v>
      </c>
      <c r="Q272" s="34">
        <f t="shared" ca="1" si="55"/>
        <v>0</v>
      </c>
      <c r="R272" s="6">
        <f t="shared" ca="1" si="46"/>
        <v>-5.7164724119749467E-2</v>
      </c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>
      <c r="A273" s="84"/>
      <c r="B273" s="84"/>
      <c r="C273" s="84"/>
      <c r="D273" s="41">
        <f t="shared" si="56"/>
        <v>0</v>
      </c>
      <c r="E273" s="41">
        <f t="shared" si="56"/>
        <v>0</v>
      </c>
      <c r="F273" s="34">
        <f t="shared" si="57"/>
        <v>0</v>
      </c>
      <c r="G273" s="34">
        <f t="shared" si="57"/>
        <v>0</v>
      </c>
      <c r="H273" s="34">
        <f t="shared" si="47"/>
        <v>0</v>
      </c>
      <c r="I273" s="34">
        <f t="shared" si="48"/>
        <v>0</v>
      </c>
      <c r="J273" s="34">
        <f t="shared" si="49"/>
        <v>0</v>
      </c>
      <c r="K273" s="34">
        <f t="shared" si="50"/>
        <v>0</v>
      </c>
      <c r="L273" s="34">
        <f t="shared" si="51"/>
        <v>0</v>
      </c>
      <c r="M273" s="34">
        <f t="shared" ca="1" si="45"/>
        <v>5.7164724119749467E-2</v>
      </c>
      <c r="N273" s="34">
        <f t="shared" ca="1" si="52"/>
        <v>0</v>
      </c>
      <c r="O273" s="42">
        <f t="shared" ca="1" si="53"/>
        <v>0</v>
      </c>
      <c r="P273" s="34">
        <f t="shared" ca="1" si="54"/>
        <v>0</v>
      </c>
      <c r="Q273" s="34">
        <f t="shared" ca="1" si="55"/>
        <v>0</v>
      </c>
      <c r="R273" s="6">
        <f t="shared" ca="1" si="46"/>
        <v>-5.7164724119749467E-2</v>
      </c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>
      <c r="A274" s="84"/>
      <c r="B274" s="84"/>
      <c r="C274" s="84"/>
      <c r="D274" s="41">
        <f t="shared" si="56"/>
        <v>0</v>
      </c>
      <c r="E274" s="41">
        <f t="shared" si="56"/>
        <v>0</v>
      </c>
      <c r="F274" s="34">
        <f t="shared" si="57"/>
        <v>0</v>
      </c>
      <c r="G274" s="34">
        <f t="shared" si="57"/>
        <v>0</v>
      </c>
      <c r="H274" s="34">
        <f t="shared" si="47"/>
        <v>0</v>
      </c>
      <c r="I274" s="34">
        <f t="shared" si="48"/>
        <v>0</v>
      </c>
      <c r="J274" s="34">
        <f t="shared" si="49"/>
        <v>0</v>
      </c>
      <c r="K274" s="34">
        <f t="shared" si="50"/>
        <v>0</v>
      </c>
      <c r="L274" s="34">
        <f t="shared" si="51"/>
        <v>0</v>
      </c>
      <c r="M274" s="34">
        <f t="shared" ca="1" si="45"/>
        <v>5.7164724119749467E-2</v>
      </c>
      <c r="N274" s="34">
        <f t="shared" ca="1" si="52"/>
        <v>0</v>
      </c>
      <c r="O274" s="42">
        <f t="shared" ca="1" si="53"/>
        <v>0</v>
      </c>
      <c r="P274" s="34">
        <f t="shared" ca="1" si="54"/>
        <v>0</v>
      </c>
      <c r="Q274" s="34">
        <f t="shared" ca="1" si="55"/>
        <v>0</v>
      </c>
      <c r="R274" s="6">
        <f t="shared" ca="1" si="46"/>
        <v>-5.7164724119749467E-2</v>
      </c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>
      <c r="A275" s="84"/>
      <c r="B275" s="84"/>
      <c r="C275" s="84"/>
      <c r="D275" s="41">
        <f t="shared" si="56"/>
        <v>0</v>
      </c>
      <c r="E275" s="41">
        <f t="shared" si="56"/>
        <v>0</v>
      </c>
      <c r="F275" s="34">
        <f t="shared" si="57"/>
        <v>0</v>
      </c>
      <c r="G275" s="34">
        <f t="shared" si="57"/>
        <v>0</v>
      </c>
      <c r="H275" s="34">
        <f t="shared" si="47"/>
        <v>0</v>
      </c>
      <c r="I275" s="34">
        <f t="shared" si="48"/>
        <v>0</v>
      </c>
      <c r="J275" s="34">
        <f t="shared" si="49"/>
        <v>0</v>
      </c>
      <c r="K275" s="34">
        <f t="shared" si="50"/>
        <v>0</v>
      </c>
      <c r="L275" s="34">
        <f t="shared" si="51"/>
        <v>0</v>
      </c>
      <c r="M275" s="34">
        <f t="shared" ca="1" si="45"/>
        <v>5.7164724119749467E-2</v>
      </c>
      <c r="N275" s="34">
        <f t="shared" ca="1" si="52"/>
        <v>0</v>
      </c>
      <c r="O275" s="42">
        <f t="shared" ca="1" si="53"/>
        <v>0</v>
      </c>
      <c r="P275" s="34">
        <f t="shared" ca="1" si="54"/>
        <v>0</v>
      </c>
      <c r="Q275" s="34">
        <f t="shared" ca="1" si="55"/>
        <v>0</v>
      </c>
      <c r="R275" s="6">
        <f t="shared" ca="1" si="46"/>
        <v>-5.7164724119749467E-2</v>
      </c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>
      <c r="A276" s="84"/>
      <c r="B276" s="84"/>
      <c r="C276" s="84"/>
      <c r="D276" s="41">
        <f t="shared" si="56"/>
        <v>0</v>
      </c>
      <c r="E276" s="41">
        <f t="shared" si="56"/>
        <v>0</v>
      </c>
      <c r="F276" s="34">
        <f t="shared" si="57"/>
        <v>0</v>
      </c>
      <c r="G276" s="34">
        <f t="shared" si="57"/>
        <v>0</v>
      </c>
      <c r="H276" s="34">
        <f t="shared" si="47"/>
        <v>0</v>
      </c>
      <c r="I276" s="34">
        <f t="shared" si="48"/>
        <v>0</v>
      </c>
      <c r="J276" s="34">
        <f t="shared" si="49"/>
        <v>0</v>
      </c>
      <c r="K276" s="34">
        <f t="shared" si="50"/>
        <v>0</v>
      </c>
      <c r="L276" s="34">
        <f t="shared" si="51"/>
        <v>0</v>
      </c>
      <c r="M276" s="34">
        <f t="shared" ref="M276:M339" ca="1" si="58">+E$4+E$5*D276+E$6*D276^2</f>
        <v>5.7164724119749467E-2</v>
      </c>
      <c r="N276" s="34">
        <f t="shared" ca="1" si="52"/>
        <v>0</v>
      </c>
      <c r="O276" s="42">
        <f t="shared" ca="1" si="53"/>
        <v>0</v>
      </c>
      <c r="P276" s="34">
        <f t="shared" ca="1" si="54"/>
        <v>0</v>
      </c>
      <c r="Q276" s="34">
        <f t="shared" ca="1" si="55"/>
        <v>0</v>
      </c>
      <c r="R276" s="6">
        <f t="shared" ref="R276:R339" ca="1" si="59">+E276-M276</f>
        <v>-5.7164724119749467E-2</v>
      </c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>
      <c r="A277" s="84"/>
      <c r="B277" s="84"/>
      <c r="C277" s="84"/>
      <c r="D277" s="41">
        <f t="shared" si="56"/>
        <v>0</v>
      </c>
      <c r="E277" s="41">
        <f t="shared" si="56"/>
        <v>0</v>
      </c>
      <c r="F277" s="34">
        <f t="shared" si="57"/>
        <v>0</v>
      </c>
      <c r="G277" s="34">
        <f t="shared" si="57"/>
        <v>0</v>
      </c>
      <c r="H277" s="34">
        <f t="shared" ref="H277:H333" si="60">C277*D277*D277</f>
        <v>0</v>
      </c>
      <c r="I277" s="34">
        <f t="shared" ref="I277:I333" si="61">C277*D277*D277*D277</f>
        <v>0</v>
      </c>
      <c r="J277" s="34">
        <f t="shared" ref="J277:J333" si="62">C277*D277*D277*D277*D277</f>
        <v>0</v>
      </c>
      <c r="K277" s="34">
        <f t="shared" ref="K277:K333" si="63">C277*E277*D277</f>
        <v>0</v>
      </c>
      <c r="L277" s="34">
        <f t="shared" ref="L277:L333" si="64">C277*E277*D277*D277</f>
        <v>0</v>
      </c>
      <c r="M277" s="34">
        <f t="shared" ca="1" si="58"/>
        <v>5.7164724119749467E-2</v>
      </c>
      <c r="N277" s="34">
        <f t="shared" ref="N277:N333" ca="1" si="65">C277*(M277-E277)^2</f>
        <v>0</v>
      </c>
      <c r="O277" s="42">
        <f t="shared" ref="O277:O333" ca="1" si="66">(C277*O$1-O$2*F277+O$3*H277)^2</f>
        <v>0</v>
      </c>
      <c r="P277" s="34">
        <f t="shared" ref="P277:P333" ca="1" si="67">(-C277*O$2+O$4*F277-O$5*H277)^2</f>
        <v>0</v>
      </c>
      <c r="Q277" s="34">
        <f t="shared" ref="Q277:Q333" ca="1" si="68">+(C277*O$3-F277*O$5+H277*O$6)^2</f>
        <v>0</v>
      </c>
      <c r="R277" s="6">
        <f t="shared" ca="1" si="59"/>
        <v>-5.7164724119749467E-2</v>
      </c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>
      <c r="A278" s="84"/>
      <c r="B278" s="84"/>
      <c r="C278" s="84"/>
      <c r="D278" s="41">
        <f t="shared" si="56"/>
        <v>0</v>
      </c>
      <c r="E278" s="41">
        <f t="shared" si="56"/>
        <v>0</v>
      </c>
      <c r="F278" s="34">
        <f t="shared" si="57"/>
        <v>0</v>
      </c>
      <c r="G278" s="34">
        <f t="shared" si="57"/>
        <v>0</v>
      </c>
      <c r="H278" s="34">
        <f t="shared" si="60"/>
        <v>0</v>
      </c>
      <c r="I278" s="34">
        <f t="shared" si="61"/>
        <v>0</v>
      </c>
      <c r="J278" s="34">
        <f t="shared" si="62"/>
        <v>0</v>
      </c>
      <c r="K278" s="34">
        <f t="shared" si="63"/>
        <v>0</v>
      </c>
      <c r="L278" s="34">
        <f t="shared" si="64"/>
        <v>0</v>
      </c>
      <c r="M278" s="34">
        <f t="shared" ca="1" si="58"/>
        <v>5.7164724119749467E-2</v>
      </c>
      <c r="N278" s="34">
        <f t="shared" ca="1" si="65"/>
        <v>0</v>
      </c>
      <c r="O278" s="42">
        <f t="shared" ca="1" si="66"/>
        <v>0</v>
      </c>
      <c r="P278" s="34">
        <f t="shared" ca="1" si="67"/>
        <v>0</v>
      </c>
      <c r="Q278" s="34">
        <f t="shared" ca="1" si="68"/>
        <v>0</v>
      </c>
      <c r="R278" s="6">
        <f t="shared" ca="1" si="59"/>
        <v>-5.7164724119749467E-2</v>
      </c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>
      <c r="A279" s="84"/>
      <c r="B279" s="84"/>
      <c r="C279" s="84"/>
      <c r="D279" s="41">
        <f t="shared" si="56"/>
        <v>0</v>
      </c>
      <c r="E279" s="41">
        <f t="shared" si="56"/>
        <v>0</v>
      </c>
      <c r="F279" s="34">
        <f t="shared" si="57"/>
        <v>0</v>
      </c>
      <c r="G279" s="34">
        <f t="shared" si="57"/>
        <v>0</v>
      </c>
      <c r="H279" s="34">
        <f t="shared" si="60"/>
        <v>0</v>
      </c>
      <c r="I279" s="34">
        <f t="shared" si="61"/>
        <v>0</v>
      </c>
      <c r="J279" s="34">
        <f t="shared" si="62"/>
        <v>0</v>
      </c>
      <c r="K279" s="34">
        <f t="shared" si="63"/>
        <v>0</v>
      </c>
      <c r="L279" s="34">
        <f t="shared" si="64"/>
        <v>0</v>
      </c>
      <c r="M279" s="34">
        <f t="shared" ca="1" si="58"/>
        <v>5.7164724119749467E-2</v>
      </c>
      <c r="N279" s="34">
        <f t="shared" ca="1" si="65"/>
        <v>0</v>
      </c>
      <c r="O279" s="42">
        <f t="shared" ca="1" si="66"/>
        <v>0</v>
      </c>
      <c r="P279" s="34">
        <f t="shared" ca="1" si="67"/>
        <v>0</v>
      </c>
      <c r="Q279" s="34">
        <f t="shared" ca="1" si="68"/>
        <v>0</v>
      </c>
      <c r="R279" s="6">
        <f t="shared" ca="1" si="59"/>
        <v>-5.7164724119749467E-2</v>
      </c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>
      <c r="A280" s="84"/>
      <c r="B280" s="84"/>
      <c r="C280" s="84"/>
      <c r="D280" s="41">
        <f t="shared" si="56"/>
        <v>0</v>
      </c>
      <c r="E280" s="41">
        <f t="shared" si="56"/>
        <v>0</v>
      </c>
      <c r="F280" s="34">
        <f t="shared" si="57"/>
        <v>0</v>
      </c>
      <c r="G280" s="34">
        <f t="shared" si="57"/>
        <v>0</v>
      </c>
      <c r="H280" s="34">
        <f t="shared" si="60"/>
        <v>0</v>
      </c>
      <c r="I280" s="34">
        <f t="shared" si="61"/>
        <v>0</v>
      </c>
      <c r="J280" s="34">
        <f t="shared" si="62"/>
        <v>0</v>
      </c>
      <c r="K280" s="34">
        <f t="shared" si="63"/>
        <v>0</v>
      </c>
      <c r="L280" s="34">
        <f t="shared" si="64"/>
        <v>0</v>
      </c>
      <c r="M280" s="34">
        <f t="shared" ca="1" si="58"/>
        <v>5.7164724119749467E-2</v>
      </c>
      <c r="N280" s="34">
        <f t="shared" ca="1" si="65"/>
        <v>0</v>
      </c>
      <c r="O280" s="42">
        <f t="shared" ca="1" si="66"/>
        <v>0</v>
      </c>
      <c r="P280" s="34">
        <f t="shared" ca="1" si="67"/>
        <v>0</v>
      </c>
      <c r="Q280" s="34">
        <f t="shared" ca="1" si="68"/>
        <v>0</v>
      </c>
      <c r="R280" s="6">
        <f t="shared" ca="1" si="59"/>
        <v>-5.7164724119749467E-2</v>
      </c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>
      <c r="A281" s="84"/>
      <c r="B281" s="84"/>
      <c r="C281" s="84"/>
      <c r="D281" s="41">
        <f t="shared" si="56"/>
        <v>0</v>
      </c>
      <c r="E281" s="41">
        <f t="shared" si="56"/>
        <v>0</v>
      </c>
      <c r="F281" s="34">
        <f t="shared" si="57"/>
        <v>0</v>
      </c>
      <c r="G281" s="34">
        <f t="shared" si="57"/>
        <v>0</v>
      </c>
      <c r="H281" s="34">
        <f t="shared" si="60"/>
        <v>0</v>
      </c>
      <c r="I281" s="34">
        <f t="shared" si="61"/>
        <v>0</v>
      </c>
      <c r="J281" s="34">
        <f t="shared" si="62"/>
        <v>0</v>
      </c>
      <c r="K281" s="34">
        <f t="shared" si="63"/>
        <v>0</v>
      </c>
      <c r="L281" s="34">
        <f t="shared" si="64"/>
        <v>0</v>
      </c>
      <c r="M281" s="34">
        <f t="shared" ca="1" si="58"/>
        <v>5.7164724119749467E-2</v>
      </c>
      <c r="N281" s="34">
        <f t="shared" ca="1" si="65"/>
        <v>0</v>
      </c>
      <c r="O281" s="42">
        <f t="shared" ca="1" si="66"/>
        <v>0</v>
      </c>
      <c r="P281" s="34">
        <f t="shared" ca="1" si="67"/>
        <v>0</v>
      </c>
      <c r="Q281" s="34">
        <f t="shared" ca="1" si="68"/>
        <v>0</v>
      </c>
      <c r="R281" s="6">
        <f t="shared" ca="1" si="59"/>
        <v>-5.7164724119749467E-2</v>
      </c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>
      <c r="A282" s="84"/>
      <c r="B282" s="84"/>
      <c r="C282" s="84"/>
      <c r="D282" s="41">
        <f t="shared" si="56"/>
        <v>0</v>
      </c>
      <c r="E282" s="41">
        <f t="shared" si="56"/>
        <v>0</v>
      </c>
      <c r="F282" s="34">
        <f t="shared" si="57"/>
        <v>0</v>
      </c>
      <c r="G282" s="34">
        <f t="shared" si="57"/>
        <v>0</v>
      </c>
      <c r="H282" s="34">
        <f t="shared" si="60"/>
        <v>0</v>
      </c>
      <c r="I282" s="34">
        <f t="shared" si="61"/>
        <v>0</v>
      </c>
      <c r="J282" s="34">
        <f t="shared" si="62"/>
        <v>0</v>
      </c>
      <c r="K282" s="34">
        <f t="shared" si="63"/>
        <v>0</v>
      </c>
      <c r="L282" s="34">
        <f t="shared" si="64"/>
        <v>0</v>
      </c>
      <c r="M282" s="34">
        <f t="shared" ca="1" si="58"/>
        <v>5.7164724119749467E-2</v>
      </c>
      <c r="N282" s="34">
        <f t="shared" ca="1" si="65"/>
        <v>0</v>
      </c>
      <c r="O282" s="42">
        <f t="shared" ca="1" si="66"/>
        <v>0</v>
      </c>
      <c r="P282" s="34">
        <f t="shared" ca="1" si="67"/>
        <v>0</v>
      </c>
      <c r="Q282" s="34">
        <f t="shared" ca="1" si="68"/>
        <v>0</v>
      </c>
      <c r="R282" s="6">
        <f t="shared" ca="1" si="59"/>
        <v>-5.7164724119749467E-2</v>
      </c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>
      <c r="A283" s="84"/>
      <c r="B283" s="84"/>
      <c r="C283" s="84"/>
      <c r="D283" s="41">
        <f t="shared" si="56"/>
        <v>0</v>
      </c>
      <c r="E283" s="41">
        <f t="shared" si="56"/>
        <v>0</v>
      </c>
      <c r="F283" s="34">
        <f t="shared" si="57"/>
        <v>0</v>
      </c>
      <c r="G283" s="34">
        <f t="shared" si="57"/>
        <v>0</v>
      </c>
      <c r="H283" s="34">
        <f t="shared" si="60"/>
        <v>0</v>
      </c>
      <c r="I283" s="34">
        <f t="shared" si="61"/>
        <v>0</v>
      </c>
      <c r="J283" s="34">
        <f t="shared" si="62"/>
        <v>0</v>
      </c>
      <c r="K283" s="34">
        <f t="shared" si="63"/>
        <v>0</v>
      </c>
      <c r="L283" s="34">
        <f t="shared" si="64"/>
        <v>0</v>
      </c>
      <c r="M283" s="34">
        <f t="shared" ca="1" si="58"/>
        <v>5.7164724119749467E-2</v>
      </c>
      <c r="N283" s="34">
        <f t="shared" ca="1" si="65"/>
        <v>0</v>
      </c>
      <c r="O283" s="42">
        <f t="shared" ca="1" si="66"/>
        <v>0</v>
      </c>
      <c r="P283" s="34">
        <f t="shared" ca="1" si="67"/>
        <v>0</v>
      </c>
      <c r="Q283" s="34">
        <f t="shared" ca="1" si="68"/>
        <v>0</v>
      </c>
      <c r="R283" s="6">
        <f t="shared" ca="1" si="59"/>
        <v>-5.7164724119749467E-2</v>
      </c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>
      <c r="A284" s="84"/>
      <c r="B284" s="84"/>
      <c r="C284" s="84"/>
      <c r="D284" s="41">
        <f t="shared" si="56"/>
        <v>0</v>
      </c>
      <c r="E284" s="41">
        <f t="shared" si="56"/>
        <v>0</v>
      </c>
      <c r="F284" s="34">
        <f t="shared" si="57"/>
        <v>0</v>
      </c>
      <c r="G284" s="34">
        <f t="shared" si="57"/>
        <v>0</v>
      </c>
      <c r="H284" s="34">
        <f t="shared" si="60"/>
        <v>0</v>
      </c>
      <c r="I284" s="34">
        <f t="shared" si="61"/>
        <v>0</v>
      </c>
      <c r="J284" s="34">
        <f t="shared" si="62"/>
        <v>0</v>
      </c>
      <c r="K284" s="34">
        <f t="shared" si="63"/>
        <v>0</v>
      </c>
      <c r="L284" s="34">
        <f t="shared" si="64"/>
        <v>0</v>
      </c>
      <c r="M284" s="34">
        <f t="shared" ca="1" si="58"/>
        <v>5.7164724119749467E-2</v>
      </c>
      <c r="N284" s="34">
        <f t="shared" ca="1" si="65"/>
        <v>0</v>
      </c>
      <c r="O284" s="42">
        <f t="shared" ca="1" si="66"/>
        <v>0</v>
      </c>
      <c r="P284" s="34">
        <f t="shared" ca="1" si="67"/>
        <v>0</v>
      </c>
      <c r="Q284" s="34">
        <f t="shared" ca="1" si="68"/>
        <v>0</v>
      </c>
      <c r="R284" s="6">
        <f t="shared" ca="1" si="59"/>
        <v>-5.7164724119749467E-2</v>
      </c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>
      <c r="A285" s="84"/>
      <c r="B285" s="84"/>
      <c r="C285" s="84"/>
      <c r="D285" s="41">
        <f t="shared" si="56"/>
        <v>0</v>
      </c>
      <c r="E285" s="41">
        <f t="shared" si="56"/>
        <v>0</v>
      </c>
      <c r="F285" s="34">
        <f t="shared" si="57"/>
        <v>0</v>
      </c>
      <c r="G285" s="34">
        <f t="shared" si="57"/>
        <v>0</v>
      </c>
      <c r="H285" s="34">
        <f t="shared" si="60"/>
        <v>0</v>
      </c>
      <c r="I285" s="34">
        <f t="shared" si="61"/>
        <v>0</v>
      </c>
      <c r="J285" s="34">
        <f t="shared" si="62"/>
        <v>0</v>
      </c>
      <c r="K285" s="34">
        <f t="shared" si="63"/>
        <v>0</v>
      </c>
      <c r="L285" s="34">
        <f t="shared" si="64"/>
        <v>0</v>
      </c>
      <c r="M285" s="34">
        <f t="shared" ca="1" si="58"/>
        <v>5.7164724119749467E-2</v>
      </c>
      <c r="N285" s="34">
        <f t="shared" ca="1" si="65"/>
        <v>0</v>
      </c>
      <c r="O285" s="42">
        <f t="shared" ca="1" si="66"/>
        <v>0</v>
      </c>
      <c r="P285" s="34">
        <f t="shared" ca="1" si="67"/>
        <v>0</v>
      </c>
      <c r="Q285" s="34">
        <f t="shared" ca="1" si="68"/>
        <v>0</v>
      </c>
      <c r="R285" s="6">
        <f t="shared" ca="1" si="59"/>
        <v>-5.7164724119749467E-2</v>
      </c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>
      <c r="A286" s="84"/>
      <c r="B286" s="84"/>
      <c r="C286" s="84"/>
      <c r="D286" s="41">
        <f t="shared" si="56"/>
        <v>0</v>
      </c>
      <c r="E286" s="41">
        <f t="shared" si="56"/>
        <v>0</v>
      </c>
      <c r="F286" s="34">
        <f t="shared" si="57"/>
        <v>0</v>
      </c>
      <c r="G286" s="34">
        <f t="shared" si="57"/>
        <v>0</v>
      </c>
      <c r="H286" s="34">
        <f t="shared" si="60"/>
        <v>0</v>
      </c>
      <c r="I286" s="34">
        <f t="shared" si="61"/>
        <v>0</v>
      </c>
      <c r="J286" s="34">
        <f t="shared" si="62"/>
        <v>0</v>
      </c>
      <c r="K286" s="34">
        <f t="shared" si="63"/>
        <v>0</v>
      </c>
      <c r="L286" s="34">
        <f t="shared" si="64"/>
        <v>0</v>
      </c>
      <c r="M286" s="34">
        <f t="shared" ca="1" si="58"/>
        <v>5.7164724119749467E-2</v>
      </c>
      <c r="N286" s="34">
        <f t="shared" ca="1" si="65"/>
        <v>0</v>
      </c>
      <c r="O286" s="42">
        <f t="shared" ca="1" si="66"/>
        <v>0</v>
      </c>
      <c r="P286" s="34">
        <f t="shared" ca="1" si="67"/>
        <v>0</v>
      </c>
      <c r="Q286" s="34">
        <f t="shared" ca="1" si="68"/>
        <v>0</v>
      </c>
      <c r="R286" s="6">
        <f t="shared" ca="1" si="59"/>
        <v>-5.7164724119749467E-2</v>
      </c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>
      <c r="A287" s="84"/>
      <c r="B287" s="84"/>
      <c r="C287" s="84"/>
      <c r="D287" s="41">
        <f t="shared" si="56"/>
        <v>0</v>
      </c>
      <c r="E287" s="41">
        <f t="shared" si="56"/>
        <v>0</v>
      </c>
      <c r="F287" s="34">
        <f t="shared" si="57"/>
        <v>0</v>
      </c>
      <c r="G287" s="34">
        <f t="shared" si="57"/>
        <v>0</v>
      </c>
      <c r="H287" s="34">
        <f t="shared" si="60"/>
        <v>0</v>
      </c>
      <c r="I287" s="34">
        <f t="shared" si="61"/>
        <v>0</v>
      </c>
      <c r="J287" s="34">
        <f t="shared" si="62"/>
        <v>0</v>
      </c>
      <c r="K287" s="34">
        <f t="shared" si="63"/>
        <v>0</v>
      </c>
      <c r="L287" s="34">
        <f t="shared" si="64"/>
        <v>0</v>
      </c>
      <c r="M287" s="34">
        <f t="shared" ca="1" si="58"/>
        <v>5.7164724119749467E-2</v>
      </c>
      <c r="N287" s="34">
        <f t="shared" ca="1" si="65"/>
        <v>0</v>
      </c>
      <c r="O287" s="42">
        <f t="shared" ca="1" si="66"/>
        <v>0</v>
      </c>
      <c r="P287" s="34">
        <f t="shared" ca="1" si="67"/>
        <v>0</v>
      </c>
      <c r="Q287" s="34">
        <f t="shared" ca="1" si="68"/>
        <v>0</v>
      </c>
      <c r="R287" s="6">
        <f t="shared" ca="1" si="59"/>
        <v>-5.7164724119749467E-2</v>
      </c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>
      <c r="A288" s="84"/>
      <c r="B288" s="84"/>
      <c r="C288" s="84"/>
      <c r="D288" s="41">
        <f t="shared" si="56"/>
        <v>0</v>
      </c>
      <c r="E288" s="41">
        <f t="shared" si="56"/>
        <v>0</v>
      </c>
      <c r="F288" s="34">
        <f t="shared" si="57"/>
        <v>0</v>
      </c>
      <c r="G288" s="34">
        <f t="shared" si="57"/>
        <v>0</v>
      </c>
      <c r="H288" s="34">
        <f t="shared" si="60"/>
        <v>0</v>
      </c>
      <c r="I288" s="34">
        <f t="shared" si="61"/>
        <v>0</v>
      </c>
      <c r="J288" s="34">
        <f t="shared" si="62"/>
        <v>0</v>
      </c>
      <c r="K288" s="34">
        <f t="shared" si="63"/>
        <v>0</v>
      </c>
      <c r="L288" s="34">
        <f t="shared" si="64"/>
        <v>0</v>
      </c>
      <c r="M288" s="34">
        <f t="shared" ca="1" si="58"/>
        <v>5.7164724119749467E-2</v>
      </c>
      <c r="N288" s="34">
        <f t="shared" ca="1" si="65"/>
        <v>0</v>
      </c>
      <c r="O288" s="42">
        <f t="shared" ca="1" si="66"/>
        <v>0</v>
      </c>
      <c r="P288" s="34">
        <f t="shared" ca="1" si="67"/>
        <v>0</v>
      </c>
      <c r="Q288" s="34">
        <f t="shared" ca="1" si="68"/>
        <v>0</v>
      </c>
      <c r="R288" s="6">
        <f t="shared" ca="1" si="59"/>
        <v>-5.7164724119749467E-2</v>
      </c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>
      <c r="A289" s="84"/>
      <c r="B289" s="84"/>
      <c r="C289" s="84"/>
      <c r="D289" s="41">
        <f t="shared" si="56"/>
        <v>0</v>
      </c>
      <c r="E289" s="41">
        <f t="shared" si="56"/>
        <v>0</v>
      </c>
      <c r="F289" s="34">
        <f t="shared" si="57"/>
        <v>0</v>
      </c>
      <c r="G289" s="34">
        <f t="shared" si="57"/>
        <v>0</v>
      </c>
      <c r="H289" s="34">
        <f t="shared" si="60"/>
        <v>0</v>
      </c>
      <c r="I289" s="34">
        <f t="shared" si="61"/>
        <v>0</v>
      </c>
      <c r="J289" s="34">
        <f t="shared" si="62"/>
        <v>0</v>
      </c>
      <c r="K289" s="34">
        <f t="shared" si="63"/>
        <v>0</v>
      </c>
      <c r="L289" s="34">
        <f t="shared" si="64"/>
        <v>0</v>
      </c>
      <c r="M289" s="34">
        <f t="shared" ca="1" si="58"/>
        <v>5.7164724119749467E-2</v>
      </c>
      <c r="N289" s="34">
        <f t="shared" ca="1" si="65"/>
        <v>0</v>
      </c>
      <c r="O289" s="42">
        <f t="shared" ca="1" si="66"/>
        <v>0</v>
      </c>
      <c r="P289" s="34">
        <f t="shared" ca="1" si="67"/>
        <v>0</v>
      </c>
      <c r="Q289" s="34">
        <f t="shared" ca="1" si="68"/>
        <v>0</v>
      </c>
      <c r="R289" s="6">
        <f t="shared" ca="1" si="59"/>
        <v>-5.7164724119749467E-2</v>
      </c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>
      <c r="A290" s="84"/>
      <c r="B290" s="84"/>
      <c r="C290" s="84"/>
      <c r="D290" s="41">
        <f t="shared" si="56"/>
        <v>0</v>
      </c>
      <c r="E290" s="41">
        <f t="shared" si="56"/>
        <v>0</v>
      </c>
      <c r="F290" s="34">
        <f t="shared" si="57"/>
        <v>0</v>
      </c>
      <c r="G290" s="34">
        <f t="shared" si="57"/>
        <v>0</v>
      </c>
      <c r="H290" s="34">
        <f t="shared" si="60"/>
        <v>0</v>
      </c>
      <c r="I290" s="34">
        <f t="shared" si="61"/>
        <v>0</v>
      </c>
      <c r="J290" s="34">
        <f t="shared" si="62"/>
        <v>0</v>
      </c>
      <c r="K290" s="34">
        <f t="shared" si="63"/>
        <v>0</v>
      </c>
      <c r="L290" s="34">
        <f t="shared" si="64"/>
        <v>0</v>
      </c>
      <c r="M290" s="34">
        <f t="shared" ca="1" si="58"/>
        <v>5.7164724119749467E-2</v>
      </c>
      <c r="N290" s="34">
        <f t="shared" ca="1" si="65"/>
        <v>0</v>
      </c>
      <c r="O290" s="42">
        <f t="shared" ca="1" si="66"/>
        <v>0</v>
      </c>
      <c r="P290" s="34">
        <f t="shared" ca="1" si="67"/>
        <v>0</v>
      </c>
      <c r="Q290" s="34">
        <f t="shared" ca="1" si="68"/>
        <v>0</v>
      </c>
      <c r="R290" s="6">
        <f t="shared" ca="1" si="59"/>
        <v>-5.7164724119749467E-2</v>
      </c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>
      <c r="A291" s="84"/>
      <c r="B291" s="84"/>
      <c r="C291" s="84"/>
      <c r="D291" s="41">
        <f t="shared" si="56"/>
        <v>0</v>
      </c>
      <c r="E291" s="41">
        <f t="shared" si="56"/>
        <v>0</v>
      </c>
      <c r="F291" s="34">
        <f t="shared" si="57"/>
        <v>0</v>
      </c>
      <c r="G291" s="34">
        <f t="shared" si="57"/>
        <v>0</v>
      </c>
      <c r="H291" s="34">
        <f t="shared" si="60"/>
        <v>0</v>
      </c>
      <c r="I291" s="34">
        <f t="shared" si="61"/>
        <v>0</v>
      </c>
      <c r="J291" s="34">
        <f t="shared" si="62"/>
        <v>0</v>
      </c>
      <c r="K291" s="34">
        <f t="shared" si="63"/>
        <v>0</v>
      </c>
      <c r="L291" s="34">
        <f t="shared" si="64"/>
        <v>0</v>
      </c>
      <c r="M291" s="34">
        <f t="shared" ca="1" si="58"/>
        <v>5.7164724119749467E-2</v>
      </c>
      <c r="N291" s="34">
        <f t="shared" ca="1" si="65"/>
        <v>0</v>
      </c>
      <c r="O291" s="42">
        <f t="shared" ca="1" si="66"/>
        <v>0</v>
      </c>
      <c r="P291" s="34">
        <f t="shared" ca="1" si="67"/>
        <v>0</v>
      </c>
      <c r="Q291" s="34">
        <f t="shared" ca="1" si="68"/>
        <v>0</v>
      </c>
      <c r="R291" s="6">
        <f t="shared" ca="1" si="59"/>
        <v>-5.7164724119749467E-2</v>
      </c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>
      <c r="A292" s="84"/>
      <c r="B292" s="84"/>
      <c r="C292" s="84"/>
      <c r="D292" s="41">
        <f t="shared" si="56"/>
        <v>0</v>
      </c>
      <c r="E292" s="41">
        <f t="shared" si="56"/>
        <v>0</v>
      </c>
      <c r="F292" s="34">
        <f t="shared" si="57"/>
        <v>0</v>
      </c>
      <c r="G292" s="34">
        <f t="shared" si="57"/>
        <v>0</v>
      </c>
      <c r="H292" s="34">
        <f t="shared" si="60"/>
        <v>0</v>
      </c>
      <c r="I292" s="34">
        <f t="shared" si="61"/>
        <v>0</v>
      </c>
      <c r="J292" s="34">
        <f t="shared" si="62"/>
        <v>0</v>
      </c>
      <c r="K292" s="34">
        <f t="shared" si="63"/>
        <v>0</v>
      </c>
      <c r="L292" s="34">
        <f t="shared" si="64"/>
        <v>0</v>
      </c>
      <c r="M292" s="34">
        <f t="shared" ca="1" si="58"/>
        <v>5.7164724119749467E-2</v>
      </c>
      <c r="N292" s="34">
        <f t="shared" ca="1" si="65"/>
        <v>0</v>
      </c>
      <c r="O292" s="42">
        <f t="shared" ca="1" si="66"/>
        <v>0</v>
      </c>
      <c r="P292" s="34">
        <f t="shared" ca="1" si="67"/>
        <v>0</v>
      </c>
      <c r="Q292" s="34">
        <f t="shared" ca="1" si="68"/>
        <v>0</v>
      </c>
      <c r="R292" s="6">
        <f t="shared" ca="1" si="59"/>
        <v>-5.7164724119749467E-2</v>
      </c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>
      <c r="A293" s="84"/>
      <c r="B293" s="84"/>
      <c r="C293" s="84"/>
      <c r="D293" s="41">
        <f t="shared" si="56"/>
        <v>0</v>
      </c>
      <c r="E293" s="41">
        <f t="shared" si="56"/>
        <v>0</v>
      </c>
      <c r="F293" s="34">
        <f t="shared" si="57"/>
        <v>0</v>
      </c>
      <c r="G293" s="34">
        <f t="shared" si="57"/>
        <v>0</v>
      </c>
      <c r="H293" s="34">
        <f t="shared" si="60"/>
        <v>0</v>
      </c>
      <c r="I293" s="34">
        <f t="shared" si="61"/>
        <v>0</v>
      </c>
      <c r="J293" s="34">
        <f t="shared" si="62"/>
        <v>0</v>
      </c>
      <c r="K293" s="34">
        <f t="shared" si="63"/>
        <v>0</v>
      </c>
      <c r="L293" s="34">
        <f t="shared" si="64"/>
        <v>0</v>
      </c>
      <c r="M293" s="34">
        <f t="shared" ca="1" si="58"/>
        <v>5.7164724119749467E-2</v>
      </c>
      <c r="N293" s="34">
        <f t="shared" ca="1" si="65"/>
        <v>0</v>
      </c>
      <c r="O293" s="42">
        <f t="shared" ca="1" si="66"/>
        <v>0</v>
      </c>
      <c r="P293" s="34">
        <f t="shared" ca="1" si="67"/>
        <v>0</v>
      </c>
      <c r="Q293" s="34">
        <f t="shared" ca="1" si="68"/>
        <v>0</v>
      </c>
      <c r="R293" s="6">
        <f t="shared" ca="1" si="59"/>
        <v>-5.7164724119749467E-2</v>
      </c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>
      <c r="A294" s="84"/>
      <c r="B294" s="84"/>
      <c r="C294" s="84"/>
      <c r="D294" s="41">
        <f t="shared" si="56"/>
        <v>0</v>
      </c>
      <c r="E294" s="41">
        <f t="shared" si="56"/>
        <v>0</v>
      </c>
      <c r="F294" s="34">
        <f t="shared" si="57"/>
        <v>0</v>
      </c>
      <c r="G294" s="34">
        <f t="shared" si="57"/>
        <v>0</v>
      </c>
      <c r="H294" s="34">
        <f t="shared" si="60"/>
        <v>0</v>
      </c>
      <c r="I294" s="34">
        <f t="shared" si="61"/>
        <v>0</v>
      </c>
      <c r="J294" s="34">
        <f t="shared" si="62"/>
        <v>0</v>
      </c>
      <c r="K294" s="34">
        <f t="shared" si="63"/>
        <v>0</v>
      </c>
      <c r="L294" s="34">
        <f t="shared" si="64"/>
        <v>0</v>
      </c>
      <c r="M294" s="34">
        <f t="shared" ca="1" si="58"/>
        <v>5.7164724119749467E-2</v>
      </c>
      <c r="N294" s="34">
        <f t="shared" ca="1" si="65"/>
        <v>0</v>
      </c>
      <c r="O294" s="42">
        <f t="shared" ca="1" si="66"/>
        <v>0</v>
      </c>
      <c r="P294" s="34">
        <f t="shared" ca="1" si="67"/>
        <v>0</v>
      </c>
      <c r="Q294" s="34">
        <f t="shared" ca="1" si="68"/>
        <v>0</v>
      </c>
      <c r="R294" s="6">
        <f t="shared" ca="1" si="59"/>
        <v>-5.7164724119749467E-2</v>
      </c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>
      <c r="A295" s="84"/>
      <c r="B295" s="84"/>
      <c r="C295" s="84"/>
      <c r="D295" s="41">
        <f t="shared" si="56"/>
        <v>0</v>
      </c>
      <c r="E295" s="41">
        <f t="shared" si="56"/>
        <v>0</v>
      </c>
      <c r="F295" s="34">
        <f t="shared" si="57"/>
        <v>0</v>
      </c>
      <c r="G295" s="34">
        <f t="shared" si="57"/>
        <v>0</v>
      </c>
      <c r="H295" s="34">
        <f t="shared" si="60"/>
        <v>0</v>
      </c>
      <c r="I295" s="34">
        <f t="shared" si="61"/>
        <v>0</v>
      </c>
      <c r="J295" s="34">
        <f t="shared" si="62"/>
        <v>0</v>
      </c>
      <c r="K295" s="34">
        <f t="shared" si="63"/>
        <v>0</v>
      </c>
      <c r="L295" s="34">
        <f t="shared" si="64"/>
        <v>0</v>
      </c>
      <c r="M295" s="34">
        <f t="shared" ca="1" si="58"/>
        <v>5.7164724119749467E-2</v>
      </c>
      <c r="N295" s="34">
        <f t="shared" ca="1" si="65"/>
        <v>0</v>
      </c>
      <c r="O295" s="42">
        <f t="shared" ca="1" si="66"/>
        <v>0</v>
      </c>
      <c r="P295" s="34">
        <f t="shared" ca="1" si="67"/>
        <v>0</v>
      </c>
      <c r="Q295" s="34">
        <f t="shared" ca="1" si="68"/>
        <v>0</v>
      </c>
      <c r="R295" s="6">
        <f t="shared" ca="1" si="59"/>
        <v>-5.7164724119749467E-2</v>
      </c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>
      <c r="A296" s="84"/>
      <c r="B296" s="84"/>
      <c r="C296" s="84"/>
      <c r="D296" s="41">
        <f t="shared" si="56"/>
        <v>0</v>
      </c>
      <c r="E296" s="41">
        <f t="shared" si="56"/>
        <v>0</v>
      </c>
      <c r="F296" s="34">
        <f t="shared" si="57"/>
        <v>0</v>
      </c>
      <c r="G296" s="34">
        <f t="shared" si="57"/>
        <v>0</v>
      </c>
      <c r="H296" s="34">
        <f t="shared" si="60"/>
        <v>0</v>
      </c>
      <c r="I296" s="34">
        <f t="shared" si="61"/>
        <v>0</v>
      </c>
      <c r="J296" s="34">
        <f t="shared" si="62"/>
        <v>0</v>
      </c>
      <c r="K296" s="34">
        <f t="shared" si="63"/>
        <v>0</v>
      </c>
      <c r="L296" s="34">
        <f t="shared" si="64"/>
        <v>0</v>
      </c>
      <c r="M296" s="34">
        <f t="shared" ca="1" si="58"/>
        <v>5.7164724119749467E-2</v>
      </c>
      <c r="N296" s="34">
        <f t="shared" ca="1" si="65"/>
        <v>0</v>
      </c>
      <c r="O296" s="42">
        <f t="shared" ca="1" si="66"/>
        <v>0</v>
      </c>
      <c r="P296" s="34">
        <f t="shared" ca="1" si="67"/>
        <v>0</v>
      </c>
      <c r="Q296" s="34">
        <f t="shared" ca="1" si="68"/>
        <v>0</v>
      </c>
      <c r="R296" s="6">
        <f t="shared" ca="1" si="59"/>
        <v>-5.7164724119749467E-2</v>
      </c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>
      <c r="A297" s="84"/>
      <c r="B297" s="84"/>
      <c r="C297" s="84"/>
      <c r="D297" s="41">
        <f t="shared" si="56"/>
        <v>0</v>
      </c>
      <c r="E297" s="41">
        <f t="shared" si="56"/>
        <v>0</v>
      </c>
      <c r="F297" s="34">
        <f t="shared" si="57"/>
        <v>0</v>
      </c>
      <c r="G297" s="34">
        <f t="shared" si="57"/>
        <v>0</v>
      </c>
      <c r="H297" s="34">
        <f t="shared" si="60"/>
        <v>0</v>
      </c>
      <c r="I297" s="34">
        <f t="shared" si="61"/>
        <v>0</v>
      </c>
      <c r="J297" s="34">
        <f t="shared" si="62"/>
        <v>0</v>
      </c>
      <c r="K297" s="34">
        <f t="shared" si="63"/>
        <v>0</v>
      </c>
      <c r="L297" s="34">
        <f t="shared" si="64"/>
        <v>0</v>
      </c>
      <c r="M297" s="34">
        <f t="shared" ca="1" si="58"/>
        <v>5.7164724119749467E-2</v>
      </c>
      <c r="N297" s="34">
        <f t="shared" ca="1" si="65"/>
        <v>0</v>
      </c>
      <c r="O297" s="42">
        <f t="shared" ca="1" si="66"/>
        <v>0</v>
      </c>
      <c r="P297" s="34">
        <f t="shared" ca="1" si="67"/>
        <v>0</v>
      </c>
      <c r="Q297" s="34">
        <f t="shared" ca="1" si="68"/>
        <v>0</v>
      </c>
      <c r="R297" s="6">
        <f t="shared" ca="1" si="59"/>
        <v>-5.7164724119749467E-2</v>
      </c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>
      <c r="A298" s="84"/>
      <c r="B298" s="84"/>
      <c r="C298" s="84"/>
      <c r="D298" s="41">
        <f t="shared" si="56"/>
        <v>0</v>
      </c>
      <c r="E298" s="41">
        <f t="shared" si="56"/>
        <v>0</v>
      </c>
      <c r="F298" s="34">
        <f t="shared" si="57"/>
        <v>0</v>
      </c>
      <c r="G298" s="34">
        <f t="shared" si="57"/>
        <v>0</v>
      </c>
      <c r="H298" s="34">
        <f t="shared" si="60"/>
        <v>0</v>
      </c>
      <c r="I298" s="34">
        <f t="shared" si="61"/>
        <v>0</v>
      </c>
      <c r="J298" s="34">
        <f t="shared" si="62"/>
        <v>0</v>
      </c>
      <c r="K298" s="34">
        <f t="shared" si="63"/>
        <v>0</v>
      </c>
      <c r="L298" s="34">
        <f t="shared" si="64"/>
        <v>0</v>
      </c>
      <c r="M298" s="34">
        <f t="shared" ca="1" si="58"/>
        <v>5.7164724119749467E-2</v>
      </c>
      <c r="N298" s="34">
        <f t="shared" ca="1" si="65"/>
        <v>0</v>
      </c>
      <c r="O298" s="42">
        <f t="shared" ca="1" si="66"/>
        <v>0</v>
      </c>
      <c r="P298" s="34">
        <f t="shared" ca="1" si="67"/>
        <v>0</v>
      </c>
      <c r="Q298" s="34">
        <f t="shared" ca="1" si="68"/>
        <v>0</v>
      </c>
      <c r="R298" s="6">
        <f t="shared" ca="1" si="59"/>
        <v>-5.7164724119749467E-2</v>
      </c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>
      <c r="A299" s="84"/>
      <c r="B299" s="84"/>
      <c r="C299" s="84"/>
      <c r="D299" s="41">
        <f t="shared" si="56"/>
        <v>0</v>
      </c>
      <c r="E299" s="41">
        <f t="shared" si="56"/>
        <v>0</v>
      </c>
      <c r="F299" s="34">
        <f t="shared" si="57"/>
        <v>0</v>
      </c>
      <c r="G299" s="34">
        <f t="shared" si="57"/>
        <v>0</v>
      </c>
      <c r="H299" s="34">
        <f t="shared" si="60"/>
        <v>0</v>
      </c>
      <c r="I299" s="34">
        <f t="shared" si="61"/>
        <v>0</v>
      </c>
      <c r="J299" s="34">
        <f t="shared" si="62"/>
        <v>0</v>
      </c>
      <c r="K299" s="34">
        <f t="shared" si="63"/>
        <v>0</v>
      </c>
      <c r="L299" s="34">
        <f t="shared" si="64"/>
        <v>0</v>
      </c>
      <c r="M299" s="34">
        <f t="shared" ca="1" si="58"/>
        <v>5.7164724119749467E-2</v>
      </c>
      <c r="N299" s="34">
        <f t="shared" ca="1" si="65"/>
        <v>0</v>
      </c>
      <c r="O299" s="42">
        <f t="shared" ca="1" si="66"/>
        <v>0</v>
      </c>
      <c r="P299" s="34">
        <f t="shared" ca="1" si="67"/>
        <v>0</v>
      </c>
      <c r="Q299" s="34">
        <f t="shared" ca="1" si="68"/>
        <v>0</v>
      </c>
      <c r="R299" s="6">
        <f t="shared" ca="1" si="59"/>
        <v>-5.7164724119749467E-2</v>
      </c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>
      <c r="A300" s="84"/>
      <c r="B300" s="84"/>
      <c r="C300" s="84"/>
      <c r="D300" s="41">
        <f t="shared" si="56"/>
        <v>0</v>
      </c>
      <c r="E300" s="41">
        <f t="shared" si="56"/>
        <v>0</v>
      </c>
      <c r="F300" s="34">
        <f t="shared" si="57"/>
        <v>0</v>
      </c>
      <c r="G300" s="34">
        <f t="shared" si="57"/>
        <v>0</v>
      </c>
      <c r="H300" s="34">
        <f t="shared" si="60"/>
        <v>0</v>
      </c>
      <c r="I300" s="34">
        <f t="shared" si="61"/>
        <v>0</v>
      </c>
      <c r="J300" s="34">
        <f t="shared" si="62"/>
        <v>0</v>
      </c>
      <c r="K300" s="34">
        <f t="shared" si="63"/>
        <v>0</v>
      </c>
      <c r="L300" s="34">
        <f t="shared" si="64"/>
        <v>0</v>
      </c>
      <c r="M300" s="34">
        <f t="shared" ca="1" si="58"/>
        <v>5.7164724119749467E-2</v>
      </c>
      <c r="N300" s="34">
        <f t="shared" ca="1" si="65"/>
        <v>0</v>
      </c>
      <c r="O300" s="42">
        <f t="shared" ca="1" si="66"/>
        <v>0</v>
      </c>
      <c r="P300" s="34">
        <f t="shared" ca="1" si="67"/>
        <v>0</v>
      </c>
      <c r="Q300" s="34">
        <f t="shared" ca="1" si="68"/>
        <v>0</v>
      </c>
      <c r="R300" s="6">
        <f t="shared" ca="1" si="59"/>
        <v>-5.7164724119749467E-2</v>
      </c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>
      <c r="A301" s="84"/>
      <c r="B301" s="84"/>
      <c r="C301" s="84"/>
      <c r="D301" s="41">
        <f t="shared" si="56"/>
        <v>0</v>
      </c>
      <c r="E301" s="41">
        <f t="shared" si="56"/>
        <v>0</v>
      </c>
      <c r="F301" s="34">
        <f t="shared" si="57"/>
        <v>0</v>
      </c>
      <c r="G301" s="34">
        <f t="shared" si="57"/>
        <v>0</v>
      </c>
      <c r="H301" s="34">
        <f t="shared" si="60"/>
        <v>0</v>
      </c>
      <c r="I301" s="34">
        <f t="shared" si="61"/>
        <v>0</v>
      </c>
      <c r="J301" s="34">
        <f t="shared" si="62"/>
        <v>0</v>
      </c>
      <c r="K301" s="34">
        <f t="shared" si="63"/>
        <v>0</v>
      </c>
      <c r="L301" s="34">
        <f t="shared" si="64"/>
        <v>0</v>
      </c>
      <c r="M301" s="34">
        <f t="shared" ca="1" si="58"/>
        <v>5.7164724119749467E-2</v>
      </c>
      <c r="N301" s="34">
        <f t="shared" ca="1" si="65"/>
        <v>0</v>
      </c>
      <c r="O301" s="42">
        <f t="shared" ca="1" si="66"/>
        <v>0</v>
      </c>
      <c r="P301" s="34">
        <f t="shared" ca="1" si="67"/>
        <v>0</v>
      </c>
      <c r="Q301" s="34">
        <f t="shared" ca="1" si="68"/>
        <v>0</v>
      </c>
      <c r="R301" s="6">
        <f t="shared" ca="1" si="59"/>
        <v>-5.7164724119749467E-2</v>
      </c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>
      <c r="A302" s="84"/>
      <c r="B302" s="84"/>
      <c r="C302" s="84"/>
      <c r="D302" s="41">
        <f t="shared" si="56"/>
        <v>0</v>
      </c>
      <c r="E302" s="41">
        <f t="shared" si="56"/>
        <v>0</v>
      </c>
      <c r="F302" s="34">
        <f t="shared" si="57"/>
        <v>0</v>
      </c>
      <c r="G302" s="34">
        <f t="shared" si="57"/>
        <v>0</v>
      </c>
      <c r="H302" s="34">
        <f t="shared" si="60"/>
        <v>0</v>
      </c>
      <c r="I302" s="34">
        <f t="shared" si="61"/>
        <v>0</v>
      </c>
      <c r="J302" s="34">
        <f t="shared" si="62"/>
        <v>0</v>
      </c>
      <c r="K302" s="34">
        <f t="shared" si="63"/>
        <v>0</v>
      </c>
      <c r="L302" s="34">
        <f t="shared" si="64"/>
        <v>0</v>
      </c>
      <c r="M302" s="34">
        <f t="shared" ca="1" si="58"/>
        <v>5.7164724119749467E-2</v>
      </c>
      <c r="N302" s="34">
        <f t="shared" ca="1" si="65"/>
        <v>0</v>
      </c>
      <c r="O302" s="42">
        <f t="shared" ca="1" si="66"/>
        <v>0</v>
      </c>
      <c r="P302" s="34">
        <f t="shared" ca="1" si="67"/>
        <v>0</v>
      </c>
      <c r="Q302" s="34">
        <f t="shared" ca="1" si="68"/>
        <v>0</v>
      </c>
      <c r="R302" s="6">
        <f t="shared" ca="1" si="59"/>
        <v>-5.7164724119749467E-2</v>
      </c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>
      <c r="A303" s="84"/>
      <c r="B303" s="84"/>
      <c r="C303" s="84"/>
      <c r="D303" s="41">
        <f t="shared" si="56"/>
        <v>0</v>
      </c>
      <c r="E303" s="41">
        <f t="shared" si="56"/>
        <v>0</v>
      </c>
      <c r="F303" s="34">
        <f t="shared" si="57"/>
        <v>0</v>
      </c>
      <c r="G303" s="34">
        <f t="shared" si="57"/>
        <v>0</v>
      </c>
      <c r="H303" s="34">
        <f t="shared" si="60"/>
        <v>0</v>
      </c>
      <c r="I303" s="34">
        <f t="shared" si="61"/>
        <v>0</v>
      </c>
      <c r="J303" s="34">
        <f t="shared" si="62"/>
        <v>0</v>
      </c>
      <c r="K303" s="34">
        <f t="shared" si="63"/>
        <v>0</v>
      </c>
      <c r="L303" s="34">
        <f t="shared" si="64"/>
        <v>0</v>
      </c>
      <c r="M303" s="34">
        <f t="shared" ca="1" si="58"/>
        <v>5.7164724119749467E-2</v>
      </c>
      <c r="N303" s="34">
        <f t="shared" ca="1" si="65"/>
        <v>0</v>
      </c>
      <c r="O303" s="42">
        <f t="shared" ca="1" si="66"/>
        <v>0</v>
      </c>
      <c r="P303" s="34">
        <f t="shared" ca="1" si="67"/>
        <v>0</v>
      </c>
      <c r="Q303" s="34">
        <f t="shared" ca="1" si="68"/>
        <v>0</v>
      </c>
      <c r="R303" s="6">
        <f t="shared" ca="1" si="59"/>
        <v>-5.7164724119749467E-2</v>
      </c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>
      <c r="A304" s="84"/>
      <c r="B304" s="84"/>
      <c r="C304" s="84"/>
      <c r="D304" s="41">
        <f t="shared" si="56"/>
        <v>0</v>
      </c>
      <c r="E304" s="41">
        <f t="shared" si="56"/>
        <v>0</v>
      </c>
      <c r="F304" s="34">
        <f t="shared" si="57"/>
        <v>0</v>
      </c>
      <c r="G304" s="34">
        <f t="shared" si="57"/>
        <v>0</v>
      </c>
      <c r="H304" s="34">
        <f t="shared" si="60"/>
        <v>0</v>
      </c>
      <c r="I304" s="34">
        <f t="shared" si="61"/>
        <v>0</v>
      </c>
      <c r="J304" s="34">
        <f t="shared" si="62"/>
        <v>0</v>
      </c>
      <c r="K304" s="34">
        <f t="shared" si="63"/>
        <v>0</v>
      </c>
      <c r="L304" s="34">
        <f t="shared" si="64"/>
        <v>0</v>
      </c>
      <c r="M304" s="34">
        <f t="shared" ca="1" si="58"/>
        <v>5.7164724119749467E-2</v>
      </c>
      <c r="N304" s="34">
        <f t="shared" ca="1" si="65"/>
        <v>0</v>
      </c>
      <c r="O304" s="42">
        <f t="shared" ca="1" si="66"/>
        <v>0</v>
      </c>
      <c r="P304" s="34">
        <f t="shared" ca="1" si="67"/>
        <v>0</v>
      </c>
      <c r="Q304" s="34">
        <f t="shared" ca="1" si="68"/>
        <v>0</v>
      </c>
      <c r="R304" s="6">
        <f t="shared" ca="1" si="59"/>
        <v>-5.7164724119749467E-2</v>
      </c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>
      <c r="A305" s="84"/>
      <c r="B305" s="84"/>
      <c r="C305" s="84"/>
      <c r="D305" s="41">
        <f t="shared" si="56"/>
        <v>0</v>
      </c>
      <c r="E305" s="41">
        <f t="shared" si="56"/>
        <v>0</v>
      </c>
      <c r="F305" s="34">
        <f t="shared" si="57"/>
        <v>0</v>
      </c>
      <c r="G305" s="34">
        <f t="shared" si="57"/>
        <v>0</v>
      </c>
      <c r="H305" s="34">
        <f t="shared" si="60"/>
        <v>0</v>
      </c>
      <c r="I305" s="34">
        <f t="shared" si="61"/>
        <v>0</v>
      </c>
      <c r="J305" s="34">
        <f t="shared" si="62"/>
        <v>0</v>
      </c>
      <c r="K305" s="34">
        <f t="shared" si="63"/>
        <v>0</v>
      </c>
      <c r="L305" s="34">
        <f t="shared" si="64"/>
        <v>0</v>
      </c>
      <c r="M305" s="34">
        <f t="shared" ca="1" si="58"/>
        <v>5.7164724119749467E-2</v>
      </c>
      <c r="N305" s="34">
        <f t="shared" ca="1" si="65"/>
        <v>0</v>
      </c>
      <c r="O305" s="42">
        <f t="shared" ca="1" si="66"/>
        <v>0</v>
      </c>
      <c r="P305" s="34">
        <f t="shared" ca="1" si="67"/>
        <v>0</v>
      </c>
      <c r="Q305" s="34">
        <f t="shared" ca="1" si="68"/>
        <v>0</v>
      </c>
      <c r="R305" s="6">
        <f t="shared" ca="1" si="59"/>
        <v>-5.7164724119749467E-2</v>
      </c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>
      <c r="A306" s="84"/>
      <c r="B306" s="84"/>
      <c r="C306" s="84"/>
      <c r="D306" s="41">
        <f t="shared" si="56"/>
        <v>0</v>
      </c>
      <c r="E306" s="41">
        <f t="shared" si="56"/>
        <v>0</v>
      </c>
      <c r="F306" s="34">
        <f t="shared" si="57"/>
        <v>0</v>
      </c>
      <c r="G306" s="34">
        <f t="shared" si="57"/>
        <v>0</v>
      </c>
      <c r="H306" s="34">
        <f t="shared" si="60"/>
        <v>0</v>
      </c>
      <c r="I306" s="34">
        <f t="shared" si="61"/>
        <v>0</v>
      </c>
      <c r="J306" s="34">
        <f t="shared" si="62"/>
        <v>0</v>
      </c>
      <c r="K306" s="34">
        <f t="shared" si="63"/>
        <v>0</v>
      </c>
      <c r="L306" s="34">
        <f t="shared" si="64"/>
        <v>0</v>
      </c>
      <c r="M306" s="34">
        <f t="shared" ca="1" si="58"/>
        <v>5.7164724119749467E-2</v>
      </c>
      <c r="N306" s="34">
        <f t="shared" ca="1" si="65"/>
        <v>0</v>
      </c>
      <c r="O306" s="42">
        <f t="shared" ca="1" si="66"/>
        <v>0</v>
      </c>
      <c r="P306" s="34">
        <f t="shared" ca="1" si="67"/>
        <v>0</v>
      </c>
      <c r="Q306" s="34">
        <f t="shared" ca="1" si="68"/>
        <v>0</v>
      </c>
      <c r="R306" s="6">
        <f t="shared" ca="1" si="59"/>
        <v>-5.7164724119749467E-2</v>
      </c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>
      <c r="A307" s="84"/>
      <c r="B307" s="84"/>
      <c r="C307" s="84"/>
      <c r="D307" s="41">
        <f t="shared" si="56"/>
        <v>0</v>
      </c>
      <c r="E307" s="41">
        <f t="shared" si="56"/>
        <v>0</v>
      </c>
      <c r="F307" s="34">
        <f t="shared" si="57"/>
        <v>0</v>
      </c>
      <c r="G307" s="34">
        <f t="shared" si="57"/>
        <v>0</v>
      </c>
      <c r="H307" s="34">
        <f t="shared" si="60"/>
        <v>0</v>
      </c>
      <c r="I307" s="34">
        <f t="shared" si="61"/>
        <v>0</v>
      </c>
      <c r="J307" s="34">
        <f t="shared" si="62"/>
        <v>0</v>
      </c>
      <c r="K307" s="34">
        <f t="shared" si="63"/>
        <v>0</v>
      </c>
      <c r="L307" s="34">
        <f t="shared" si="64"/>
        <v>0</v>
      </c>
      <c r="M307" s="34">
        <f t="shared" ca="1" si="58"/>
        <v>5.7164724119749467E-2</v>
      </c>
      <c r="N307" s="34">
        <f t="shared" ca="1" si="65"/>
        <v>0</v>
      </c>
      <c r="O307" s="42">
        <f t="shared" ca="1" si="66"/>
        <v>0</v>
      </c>
      <c r="P307" s="34">
        <f t="shared" ca="1" si="67"/>
        <v>0</v>
      </c>
      <c r="Q307" s="34">
        <f t="shared" ca="1" si="68"/>
        <v>0</v>
      </c>
      <c r="R307" s="6">
        <f t="shared" ca="1" si="59"/>
        <v>-5.7164724119749467E-2</v>
      </c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>
      <c r="A308" s="84"/>
      <c r="B308" s="84"/>
      <c r="C308" s="84"/>
      <c r="D308" s="41">
        <f t="shared" si="56"/>
        <v>0</v>
      </c>
      <c r="E308" s="41">
        <f t="shared" si="56"/>
        <v>0</v>
      </c>
      <c r="F308" s="34">
        <f t="shared" si="57"/>
        <v>0</v>
      </c>
      <c r="G308" s="34">
        <f t="shared" si="57"/>
        <v>0</v>
      </c>
      <c r="H308" s="34">
        <f t="shared" si="60"/>
        <v>0</v>
      </c>
      <c r="I308" s="34">
        <f t="shared" si="61"/>
        <v>0</v>
      </c>
      <c r="J308" s="34">
        <f t="shared" si="62"/>
        <v>0</v>
      </c>
      <c r="K308" s="34">
        <f t="shared" si="63"/>
        <v>0</v>
      </c>
      <c r="L308" s="34">
        <f t="shared" si="64"/>
        <v>0</v>
      </c>
      <c r="M308" s="34">
        <f t="shared" ca="1" si="58"/>
        <v>5.7164724119749467E-2</v>
      </c>
      <c r="N308" s="34">
        <f t="shared" ca="1" si="65"/>
        <v>0</v>
      </c>
      <c r="O308" s="42">
        <f t="shared" ca="1" si="66"/>
        <v>0</v>
      </c>
      <c r="P308" s="34">
        <f t="shared" ca="1" si="67"/>
        <v>0</v>
      </c>
      <c r="Q308" s="34">
        <f t="shared" ca="1" si="68"/>
        <v>0</v>
      </c>
      <c r="R308" s="6">
        <f t="shared" ca="1" si="59"/>
        <v>-5.7164724119749467E-2</v>
      </c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>
      <c r="A309" s="84"/>
      <c r="B309" s="84"/>
      <c r="C309" s="84"/>
      <c r="D309" s="41">
        <f t="shared" si="56"/>
        <v>0</v>
      </c>
      <c r="E309" s="41">
        <f t="shared" si="56"/>
        <v>0</v>
      </c>
      <c r="F309" s="34">
        <f t="shared" si="57"/>
        <v>0</v>
      </c>
      <c r="G309" s="34">
        <f t="shared" si="57"/>
        <v>0</v>
      </c>
      <c r="H309" s="34">
        <f t="shared" si="60"/>
        <v>0</v>
      </c>
      <c r="I309" s="34">
        <f t="shared" si="61"/>
        <v>0</v>
      </c>
      <c r="J309" s="34">
        <f t="shared" si="62"/>
        <v>0</v>
      </c>
      <c r="K309" s="34">
        <f t="shared" si="63"/>
        <v>0</v>
      </c>
      <c r="L309" s="34">
        <f t="shared" si="64"/>
        <v>0</v>
      </c>
      <c r="M309" s="34">
        <f t="shared" ca="1" si="58"/>
        <v>5.7164724119749467E-2</v>
      </c>
      <c r="N309" s="34">
        <f t="shared" ca="1" si="65"/>
        <v>0</v>
      </c>
      <c r="O309" s="42">
        <f t="shared" ca="1" si="66"/>
        <v>0</v>
      </c>
      <c r="P309" s="34">
        <f t="shared" ca="1" si="67"/>
        <v>0</v>
      </c>
      <c r="Q309" s="34">
        <f t="shared" ca="1" si="68"/>
        <v>0</v>
      </c>
      <c r="R309" s="6">
        <f t="shared" ca="1" si="59"/>
        <v>-5.7164724119749467E-2</v>
      </c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>
      <c r="A310" s="84"/>
      <c r="B310" s="84"/>
      <c r="C310" s="84"/>
      <c r="D310" s="41">
        <f t="shared" si="56"/>
        <v>0</v>
      </c>
      <c r="E310" s="41">
        <f t="shared" si="56"/>
        <v>0</v>
      </c>
      <c r="F310" s="34">
        <f t="shared" si="57"/>
        <v>0</v>
      </c>
      <c r="G310" s="34">
        <f t="shared" si="57"/>
        <v>0</v>
      </c>
      <c r="H310" s="34">
        <f t="shared" si="60"/>
        <v>0</v>
      </c>
      <c r="I310" s="34">
        <f t="shared" si="61"/>
        <v>0</v>
      </c>
      <c r="J310" s="34">
        <f t="shared" si="62"/>
        <v>0</v>
      </c>
      <c r="K310" s="34">
        <f t="shared" si="63"/>
        <v>0</v>
      </c>
      <c r="L310" s="34">
        <f t="shared" si="64"/>
        <v>0</v>
      </c>
      <c r="M310" s="34">
        <f t="shared" ca="1" si="58"/>
        <v>5.7164724119749467E-2</v>
      </c>
      <c r="N310" s="34">
        <f t="shared" ca="1" si="65"/>
        <v>0</v>
      </c>
      <c r="O310" s="42">
        <f t="shared" ca="1" si="66"/>
        <v>0</v>
      </c>
      <c r="P310" s="34">
        <f t="shared" ca="1" si="67"/>
        <v>0</v>
      </c>
      <c r="Q310" s="34">
        <f t="shared" ca="1" si="68"/>
        <v>0</v>
      </c>
      <c r="R310" s="6">
        <f t="shared" ca="1" si="59"/>
        <v>-5.7164724119749467E-2</v>
      </c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>
      <c r="A311" s="84"/>
      <c r="B311" s="84"/>
      <c r="C311" s="84"/>
      <c r="D311" s="41">
        <f t="shared" si="56"/>
        <v>0</v>
      </c>
      <c r="E311" s="41">
        <f t="shared" si="56"/>
        <v>0</v>
      </c>
      <c r="F311" s="34">
        <f t="shared" si="57"/>
        <v>0</v>
      </c>
      <c r="G311" s="34">
        <f t="shared" si="57"/>
        <v>0</v>
      </c>
      <c r="H311" s="34">
        <f t="shared" si="60"/>
        <v>0</v>
      </c>
      <c r="I311" s="34">
        <f t="shared" si="61"/>
        <v>0</v>
      </c>
      <c r="J311" s="34">
        <f t="shared" si="62"/>
        <v>0</v>
      </c>
      <c r="K311" s="34">
        <f t="shared" si="63"/>
        <v>0</v>
      </c>
      <c r="L311" s="34">
        <f t="shared" si="64"/>
        <v>0</v>
      </c>
      <c r="M311" s="34">
        <f t="shared" ca="1" si="58"/>
        <v>5.7164724119749467E-2</v>
      </c>
      <c r="N311" s="34">
        <f t="shared" ca="1" si="65"/>
        <v>0</v>
      </c>
      <c r="O311" s="42">
        <f t="shared" ca="1" si="66"/>
        <v>0</v>
      </c>
      <c r="P311" s="34">
        <f t="shared" ca="1" si="67"/>
        <v>0</v>
      </c>
      <c r="Q311" s="34">
        <f t="shared" ca="1" si="68"/>
        <v>0</v>
      </c>
      <c r="R311" s="6">
        <f t="shared" ca="1" si="59"/>
        <v>-5.7164724119749467E-2</v>
      </c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>
      <c r="A312" s="84"/>
      <c r="B312" s="84"/>
      <c r="C312" s="84"/>
      <c r="D312" s="41">
        <f t="shared" si="56"/>
        <v>0</v>
      </c>
      <c r="E312" s="41">
        <f t="shared" si="56"/>
        <v>0</v>
      </c>
      <c r="F312" s="34">
        <f t="shared" si="57"/>
        <v>0</v>
      </c>
      <c r="G312" s="34">
        <f t="shared" si="57"/>
        <v>0</v>
      </c>
      <c r="H312" s="34">
        <f t="shared" si="60"/>
        <v>0</v>
      </c>
      <c r="I312" s="34">
        <f t="shared" si="61"/>
        <v>0</v>
      </c>
      <c r="J312" s="34">
        <f t="shared" si="62"/>
        <v>0</v>
      </c>
      <c r="K312" s="34">
        <f t="shared" si="63"/>
        <v>0</v>
      </c>
      <c r="L312" s="34">
        <f t="shared" si="64"/>
        <v>0</v>
      </c>
      <c r="M312" s="34">
        <f t="shared" ca="1" si="58"/>
        <v>5.7164724119749467E-2</v>
      </c>
      <c r="N312" s="34">
        <f t="shared" ca="1" si="65"/>
        <v>0</v>
      </c>
      <c r="O312" s="42">
        <f t="shared" ca="1" si="66"/>
        <v>0</v>
      </c>
      <c r="P312" s="34">
        <f t="shared" ca="1" si="67"/>
        <v>0</v>
      </c>
      <c r="Q312" s="34">
        <f t="shared" ca="1" si="68"/>
        <v>0</v>
      </c>
      <c r="R312" s="6">
        <f t="shared" ca="1" si="59"/>
        <v>-5.7164724119749467E-2</v>
      </c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>
      <c r="A313" s="84"/>
      <c r="B313" s="84"/>
      <c r="C313" s="84"/>
      <c r="D313" s="41">
        <f t="shared" si="56"/>
        <v>0</v>
      </c>
      <c r="E313" s="41">
        <f t="shared" si="56"/>
        <v>0</v>
      </c>
      <c r="F313" s="34">
        <f t="shared" si="57"/>
        <v>0</v>
      </c>
      <c r="G313" s="34">
        <f t="shared" si="57"/>
        <v>0</v>
      </c>
      <c r="H313" s="34">
        <f t="shared" si="60"/>
        <v>0</v>
      </c>
      <c r="I313" s="34">
        <f t="shared" si="61"/>
        <v>0</v>
      </c>
      <c r="J313" s="34">
        <f t="shared" si="62"/>
        <v>0</v>
      </c>
      <c r="K313" s="34">
        <f t="shared" si="63"/>
        <v>0</v>
      </c>
      <c r="L313" s="34">
        <f t="shared" si="64"/>
        <v>0</v>
      </c>
      <c r="M313" s="34">
        <f t="shared" ca="1" si="58"/>
        <v>5.7164724119749467E-2</v>
      </c>
      <c r="N313" s="34">
        <f t="shared" ca="1" si="65"/>
        <v>0</v>
      </c>
      <c r="O313" s="42">
        <f t="shared" ca="1" si="66"/>
        <v>0</v>
      </c>
      <c r="P313" s="34">
        <f t="shared" ca="1" si="67"/>
        <v>0</v>
      </c>
      <c r="Q313" s="34">
        <f t="shared" ca="1" si="68"/>
        <v>0</v>
      </c>
      <c r="R313" s="6">
        <f t="shared" ca="1" si="59"/>
        <v>-5.7164724119749467E-2</v>
      </c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>
      <c r="A314" s="84"/>
      <c r="B314" s="84"/>
      <c r="C314" s="84"/>
      <c r="D314" s="41">
        <f t="shared" si="56"/>
        <v>0</v>
      </c>
      <c r="E314" s="41">
        <f t="shared" si="56"/>
        <v>0</v>
      </c>
      <c r="F314" s="34">
        <f t="shared" si="57"/>
        <v>0</v>
      </c>
      <c r="G314" s="34">
        <f t="shared" si="57"/>
        <v>0</v>
      </c>
      <c r="H314" s="34">
        <f t="shared" si="60"/>
        <v>0</v>
      </c>
      <c r="I314" s="34">
        <f t="shared" si="61"/>
        <v>0</v>
      </c>
      <c r="J314" s="34">
        <f t="shared" si="62"/>
        <v>0</v>
      </c>
      <c r="K314" s="34">
        <f t="shared" si="63"/>
        <v>0</v>
      </c>
      <c r="L314" s="34">
        <f t="shared" si="64"/>
        <v>0</v>
      </c>
      <c r="M314" s="34">
        <f t="shared" ca="1" si="58"/>
        <v>5.7164724119749467E-2</v>
      </c>
      <c r="N314" s="34">
        <f t="shared" ca="1" si="65"/>
        <v>0</v>
      </c>
      <c r="O314" s="42">
        <f t="shared" ca="1" si="66"/>
        <v>0</v>
      </c>
      <c r="P314" s="34">
        <f t="shared" ca="1" si="67"/>
        <v>0</v>
      </c>
      <c r="Q314" s="34">
        <f t="shared" ca="1" si="68"/>
        <v>0</v>
      </c>
      <c r="R314" s="6">
        <f t="shared" ca="1" si="59"/>
        <v>-5.7164724119749467E-2</v>
      </c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>
      <c r="A315" s="84"/>
      <c r="B315" s="84"/>
      <c r="C315" s="84"/>
      <c r="D315" s="41">
        <f t="shared" si="56"/>
        <v>0</v>
      </c>
      <c r="E315" s="41">
        <f t="shared" si="56"/>
        <v>0</v>
      </c>
      <c r="F315" s="34">
        <f t="shared" si="57"/>
        <v>0</v>
      </c>
      <c r="G315" s="34">
        <f t="shared" si="57"/>
        <v>0</v>
      </c>
      <c r="H315" s="34">
        <f t="shared" si="60"/>
        <v>0</v>
      </c>
      <c r="I315" s="34">
        <f t="shared" si="61"/>
        <v>0</v>
      </c>
      <c r="J315" s="34">
        <f t="shared" si="62"/>
        <v>0</v>
      </c>
      <c r="K315" s="34">
        <f t="shared" si="63"/>
        <v>0</v>
      </c>
      <c r="L315" s="34">
        <f t="shared" si="64"/>
        <v>0</v>
      </c>
      <c r="M315" s="34">
        <f t="shared" ca="1" si="58"/>
        <v>5.7164724119749467E-2</v>
      </c>
      <c r="N315" s="34">
        <f t="shared" ca="1" si="65"/>
        <v>0</v>
      </c>
      <c r="O315" s="42">
        <f t="shared" ca="1" si="66"/>
        <v>0</v>
      </c>
      <c r="P315" s="34">
        <f t="shared" ca="1" si="67"/>
        <v>0</v>
      </c>
      <c r="Q315" s="34">
        <f t="shared" ca="1" si="68"/>
        <v>0</v>
      </c>
      <c r="R315" s="6">
        <f t="shared" ca="1" si="59"/>
        <v>-5.7164724119749467E-2</v>
      </c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>
      <c r="A316" s="84"/>
      <c r="B316" s="84"/>
      <c r="C316" s="84"/>
      <c r="D316" s="41">
        <f t="shared" si="56"/>
        <v>0</v>
      </c>
      <c r="E316" s="41">
        <f t="shared" si="56"/>
        <v>0</v>
      </c>
      <c r="F316" s="34">
        <f t="shared" si="57"/>
        <v>0</v>
      </c>
      <c r="G316" s="34">
        <f t="shared" si="57"/>
        <v>0</v>
      </c>
      <c r="H316" s="34">
        <f t="shared" si="60"/>
        <v>0</v>
      </c>
      <c r="I316" s="34">
        <f t="shared" si="61"/>
        <v>0</v>
      </c>
      <c r="J316" s="34">
        <f t="shared" si="62"/>
        <v>0</v>
      </c>
      <c r="K316" s="34">
        <f t="shared" si="63"/>
        <v>0</v>
      </c>
      <c r="L316" s="34">
        <f t="shared" si="64"/>
        <v>0</v>
      </c>
      <c r="M316" s="34">
        <f t="shared" ca="1" si="58"/>
        <v>5.7164724119749467E-2</v>
      </c>
      <c r="N316" s="34">
        <f t="shared" ca="1" si="65"/>
        <v>0</v>
      </c>
      <c r="O316" s="42">
        <f t="shared" ca="1" si="66"/>
        <v>0</v>
      </c>
      <c r="P316" s="34">
        <f t="shared" ca="1" si="67"/>
        <v>0</v>
      </c>
      <c r="Q316" s="34">
        <f t="shared" ca="1" si="68"/>
        <v>0</v>
      </c>
      <c r="R316" s="6">
        <f t="shared" ca="1" si="59"/>
        <v>-5.7164724119749467E-2</v>
      </c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>
      <c r="A317" s="84"/>
      <c r="B317" s="84"/>
      <c r="C317" s="84"/>
      <c r="D317" s="41">
        <f t="shared" si="56"/>
        <v>0</v>
      </c>
      <c r="E317" s="41">
        <f t="shared" si="56"/>
        <v>0</v>
      </c>
      <c r="F317" s="34">
        <f t="shared" si="57"/>
        <v>0</v>
      </c>
      <c r="G317" s="34">
        <f t="shared" si="57"/>
        <v>0</v>
      </c>
      <c r="H317" s="34">
        <f t="shared" si="60"/>
        <v>0</v>
      </c>
      <c r="I317" s="34">
        <f t="shared" si="61"/>
        <v>0</v>
      </c>
      <c r="J317" s="34">
        <f t="shared" si="62"/>
        <v>0</v>
      </c>
      <c r="K317" s="34">
        <f t="shared" si="63"/>
        <v>0</v>
      </c>
      <c r="L317" s="34">
        <f t="shared" si="64"/>
        <v>0</v>
      </c>
      <c r="M317" s="34">
        <f t="shared" ca="1" si="58"/>
        <v>5.7164724119749467E-2</v>
      </c>
      <c r="N317" s="34">
        <f t="shared" ca="1" si="65"/>
        <v>0</v>
      </c>
      <c r="O317" s="42">
        <f t="shared" ca="1" si="66"/>
        <v>0</v>
      </c>
      <c r="P317" s="34">
        <f t="shared" ca="1" si="67"/>
        <v>0</v>
      </c>
      <c r="Q317" s="34">
        <f t="shared" ca="1" si="68"/>
        <v>0</v>
      </c>
      <c r="R317" s="6">
        <f t="shared" ca="1" si="59"/>
        <v>-5.7164724119749467E-2</v>
      </c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>
      <c r="A318" s="84"/>
      <c r="B318" s="84"/>
      <c r="C318" s="84"/>
      <c r="D318" s="41">
        <f t="shared" si="56"/>
        <v>0</v>
      </c>
      <c r="E318" s="41">
        <f t="shared" si="56"/>
        <v>0</v>
      </c>
      <c r="F318" s="34">
        <f t="shared" si="57"/>
        <v>0</v>
      </c>
      <c r="G318" s="34">
        <f t="shared" si="57"/>
        <v>0</v>
      </c>
      <c r="H318" s="34">
        <f t="shared" si="60"/>
        <v>0</v>
      </c>
      <c r="I318" s="34">
        <f t="shared" si="61"/>
        <v>0</v>
      </c>
      <c r="J318" s="34">
        <f t="shared" si="62"/>
        <v>0</v>
      </c>
      <c r="K318" s="34">
        <f t="shared" si="63"/>
        <v>0</v>
      </c>
      <c r="L318" s="34">
        <f t="shared" si="64"/>
        <v>0</v>
      </c>
      <c r="M318" s="34">
        <f t="shared" ca="1" si="58"/>
        <v>5.7164724119749467E-2</v>
      </c>
      <c r="N318" s="34">
        <f t="shared" ca="1" si="65"/>
        <v>0</v>
      </c>
      <c r="O318" s="42">
        <f t="shared" ca="1" si="66"/>
        <v>0</v>
      </c>
      <c r="P318" s="34">
        <f t="shared" ca="1" si="67"/>
        <v>0</v>
      </c>
      <c r="Q318" s="34">
        <f t="shared" ca="1" si="68"/>
        <v>0</v>
      </c>
      <c r="R318" s="6">
        <f t="shared" ca="1" si="59"/>
        <v>-5.7164724119749467E-2</v>
      </c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>
      <c r="A319" s="84"/>
      <c r="B319" s="84"/>
      <c r="C319" s="84"/>
      <c r="D319" s="41">
        <f t="shared" si="56"/>
        <v>0</v>
      </c>
      <c r="E319" s="41">
        <f t="shared" si="56"/>
        <v>0</v>
      </c>
      <c r="F319" s="34">
        <f t="shared" si="57"/>
        <v>0</v>
      </c>
      <c r="G319" s="34">
        <f t="shared" si="57"/>
        <v>0</v>
      </c>
      <c r="H319" s="34">
        <f t="shared" si="60"/>
        <v>0</v>
      </c>
      <c r="I319" s="34">
        <f t="shared" si="61"/>
        <v>0</v>
      </c>
      <c r="J319" s="34">
        <f t="shared" si="62"/>
        <v>0</v>
      </c>
      <c r="K319" s="34">
        <f t="shared" si="63"/>
        <v>0</v>
      </c>
      <c r="L319" s="34">
        <f t="shared" si="64"/>
        <v>0</v>
      </c>
      <c r="M319" s="34">
        <f t="shared" ca="1" si="58"/>
        <v>5.7164724119749467E-2</v>
      </c>
      <c r="N319" s="34">
        <f t="shared" ca="1" si="65"/>
        <v>0</v>
      </c>
      <c r="O319" s="42">
        <f t="shared" ca="1" si="66"/>
        <v>0</v>
      </c>
      <c r="P319" s="34">
        <f t="shared" ca="1" si="67"/>
        <v>0</v>
      </c>
      <c r="Q319" s="34">
        <f t="shared" ca="1" si="68"/>
        <v>0</v>
      </c>
      <c r="R319" s="6">
        <f t="shared" ca="1" si="59"/>
        <v>-5.7164724119749467E-2</v>
      </c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>
      <c r="A320" s="84"/>
      <c r="B320" s="84"/>
      <c r="C320" s="84"/>
      <c r="D320" s="41">
        <f t="shared" si="56"/>
        <v>0</v>
      </c>
      <c r="E320" s="41">
        <f t="shared" si="56"/>
        <v>0</v>
      </c>
      <c r="F320" s="34">
        <f t="shared" si="57"/>
        <v>0</v>
      </c>
      <c r="G320" s="34">
        <f t="shared" si="57"/>
        <v>0</v>
      </c>
      <c r="H320" s="34">
        <f t="shared" si="60"/>
        <v>0</v>
      </c>
      <c r="I320" s="34">
        <f t="shared" si="61"/>
        <v>0</v>
      </c>
      <c r="J320" s="34">
        <f t="shared" si="62"/>
        <v>0</v>
      </c>
      <c r="K320" s="34">
        <f t="shared" si="63"/>
        <v>0</v>
      </c>
      <c r="L320" s="34">
        <f t="shared" si="64"/>
        <v>0</v>
      </c>
      <c r="M320" s="34">
        <f t="shared" ca="1" si="58"/>
        <v>5.7164724119749467E-2</v>
      </c>
      <c r="N320" s="34">
        <f t="shared" ca="1" si="65"/>
        <v>0</v>
      </c>
      <c r="O320" s="42">
        <f t="shared" ca="1" si="66"/>
        <v>0</v>
      </c>
      <c r="P320" s="34">
        <f t="shared" ca="1" si="67"/>
        <v>0</v>
      </c>
      <c r="Q320" s="34">
        <f t="shared" ca="1" si="68"/>
        <v>0</v>
      </c>
      <c r="R320" s="6">
        <f t="shared" ca="1" si="59"/>
        <v>-5.7164724119749467E-2</v>
      </c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>
      <c r="A321" s="84"/>
      <c r="B321" s="84"/>
      <c r="C321" s="84"/>
      <c r="D321" s="41">
        <f t="shared" si="56"/>
        <v>0</v>
      </c>
      <c r="E321" s="41">
        <f t="shared" si="56"/>
        <v>0</v>
      </c>
      <c r="F321" s="34">
        <f t="shared" si="57"/>
        <v>0</v>
      </c>
      <c r="G321" s="34">
        <f t="shared" si="57"/>
        <v>0</v>
      </c>
      <c r="H321" s="34">
        <f t="shared" si="60"/>
        <v>0</v>
      </c>
      <c r="I321" s="34">
        <f t="shared" si="61"/>
        <v>0</v>
      </c>
      <c r="J321" s="34">
        <f t="shared" si="62"/>
        <v>0</v>
      </c>
      <c r="K321" s="34">
        <f t="shared" si="63"/>
        <v>0</v>
      </c>
      <c r="L321" s="34">
        <f t="shared" si="64"/>
        <v>0</v>
      </c>
      <c r="M321" s="34">
        <f t="shared" ca="1" si="58"/>
        <v>5.7164724119749467E-2</v>
      </c>
      <c r="N321" s="34">
        <f t="shared" ca="1" si="65"/>
        <v>0</v>
      </c>
      <c r="O321" s="42">
        <f t="shared" ca="1" si="66"/>
        <v>0</v>
      </c>
      <c r="P321" s="34">
        <f t="shared" ca="1" si="67"/>
        <v>0</v>
      </c>
      <c r="Q321" s="34">
        <f t="shared" ca="1" si="68"/>
        <v>0</v>
      </c>
      <c r="R321" s="6">
        <f t="shared" ca="1" si="59"/>
        <v>-5.7164724119749467E-2</v>
      </c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>
      <c r="A322" s="84"/>
      <c r="B322" s="84"/>
      <c r="C322" s="84"/>
      <c r="D322" s="41">
        <f t="shared" si="56"/>
        <v>0</v>
      </c>
      <c r="E322" s="41">
        <f t="shared" si="56"/>
        <v>0</v>
      </c>
      <c r="F322" s="34">
        <f t="shared" si="57"/>
        <v>0</v>
      </c>
      <c r="G322" s="34">
        <f t="shared" si="57"/>
        <v>0</v>
      </c>
      <c r="H322" s="34">
        <f t="shared" si="60"/>
        <v>0</v>
      </c>
      <c r="I322" s="34">
        <f t="shared" si="61"/>
        <v>0</v>
      </c>
      <c r="J322" s="34">
        <f t="shared" si="62"/>
        <v>0</v>
      </c>
      <c r="K322" s="34">
        <f t="shared" si="63"/>
        <v>0</v>
      </c>
      <c r="L322" s="34">
        <f t="shared" si="64"/>
        <v>0</v>
      </c>
      <c r="M322" s="34">
        <f t="shared" ca="1" si="58"/>
        <v>5.7164724119749467E-2</v>
      </c>
      <c r="N322" s="34">
        <f t="shared" ca="1" si="65"/>
        <v>0</v>
      </c>
      <c r="O322" s="42">
        <f t="shared" ca="1" si="66"/>
        <v>0</v>
      </c>
      <c r="P322" s="34">
        <f t="shared" ca="1" si="67"/>
        <v>0</v>
      </c>
      <c r="Q322" s="34">
        <f t="shared" ca="1" si="68"/>
        <v>0</v>
      </c>
      <c r="R322" s="6">
        <f t="shared" ca="1" si="59"/>
        <v>-5.7164724119749467E-2</v>
      </c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>
      <c r="A323" s="84"/>
      <c r="B323" s="84"/>
      <c r="C323" s="84"/>
      <c r="D323" s="41">
        <f t="shared" si="56"/>
        <v>0</v>
      </c>
      <c r="E323" s="41">
        <f t="shared" si="56"/>
        <v>0</v>
      </c>
      <c r="F323" s="34">
        <f t="shared" si="57"/>
        <v>0</v>
      </c>
      <c r="G323" s="34">
        <f t="shared" si="57"/>
        <v>0</v>
      </c>
      <c r="H323" s="34">
        <f t="shared" si="60"/>
        <v>0</v>
      </c>
      <c r="I323" s="34">
        <f t="shared" si="61"/>
        <v>0</v>
      </c>
      <c r="J323" s="34">
        <f t="shared" si="62"/>
        <v>0</v>
      </c>
      <c r="K323" s="34">
        <f t="shared" si="63"/>
        <v>0</v>
      </c>
      <c r="L323" s="34">
        <f t="shared" si="64"/>
        <v>0</v>
      </c>
      <c r="M323" s="34">
        <f t="shared" ca="1" si="58"/>
        <v>5.7164724119749467E-2</v>
      </c>
      <c r="N323" s="34">
        <f t="shared" ca="1" si="65"/>
        <v>0</v>
      </c>
      <c r="O323" s="42">
        <f t="shared" ca="1" si="66"/>
        <v>0</v>
      </c>
      <c r="P323" s="34">
        <f t="shared" ca="1" si="67"/>
        <v>0</v>
      </c>
      <c r="Q323" s="34">
        <f t="shared" ca="1" si="68"/>
        <v>0</v>
      </c>
      <c r="R323" s="6">
        <f t="shared" ca="1" si="59"/>
        <v>-5.7164724119749467E-2</v>
      </c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>
      <c r="A324" s="84"/>
      <c r="B324" s="84"/>
      <c r="C324" s="84"/>
      <c r="D324" s="41">
        <f t="shared" si="56"/>
        <v>0</v>
      </c>
      <c r="E324" s="41">
        <f t="shared" si="56"/>
        <v>0</v>
      </c>
      <c r="F324" s="34">
        <f t="shared" si="57"/>
        <v>0</v>
      </c>
      <c r="G324" s="34">
        <f t="shared" si="57"/>
        <v>0</v>
      </c>
      <c r="H324" s="34">
        <f t="shared" si="60"/>
        <v>0</v>
      </c>
      <c r="I324" s="34">
        <f t="shared" si="61"/>
        <v>0</v>
      </c>
      <c r="J324" s="34">
        <f t="shared" si="62"/>
        <v>0</v>
      </c>
      <c r="K324" s="34">
        <f t="shared" si="63"/>
        <v>0</v>
      </c>
      <c r="L324" s="34">
        <f t="shared" si="64"/>
        <v>0</v>
      </c>
      <c r="M324" s="34">
        <f t="shared" ca="1" si="58"/>
        <v>5.7164724119749467E-2</v>
      </c>
      <c r="N324" s="34">
        <f t="shared" ca="1" si="65"/>
        <v>0</v>
      </c>
      <c r="O324" s="42">
        <f t="shared" ca="1" si="66"/>
        <v>0</v>
      </c>
      <c r="P324" s="34">
        <f t="shared" ca="1" si="67"/>
        <v>0</v>
      </c>
      <c r="Q324" s="34">
        <f t="shared" ca="1" si="68"/>
        <v>0</v>
      </c>
      <c r="R324" s="6">
        <f t="shared" ca="1" si="59"/>
        <v>-5.7164724119749467E-2</v>
      </c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>
      <c r="A325" s="84"/>
      <c r="B325" s="84"/>
      <c r="C325" s="84"/>
      <c r="D325" s="41">
        <f t="shared" si="56"/>
        <v>0</v>
      </c>
      <c r="E325" s="41">
        <f t="shared" si="56"/>
        <v>0</v>
      </c>
      <c r="F325" s="34">
        <f t="shared" si="57"/>
        <v>0</v>
      </c>
      <c r="G325" s="34">
        <f t="shared" si="57"/>
        <v>0</v>
      </c>
      <c r="H325" s="34">
        <f t="shared" si="60"/>
        <v>0</v>
      </c>
      <c r="I325" s="34">
        <f t="shared" si="61"/>
        <v>0</v>
      </c>
      <c r="J325" s="34">
        <f t="shared" si="62"/>
        <v>0</v>
      </c>
      <c r="K325" s="34">
        <f t="shared" si="63"/>
        <v>0</v>
      </c>
      <c r="L325" s="34">
        <f t="shared" si="64"/>
        <v>0</v>
      </c>
      <c r="M325" s="34">
        <f t="shared" ca="1" si="58"/>
        <v>5.7164724119749467E-2</v>
      </c>
      <c r="N325" s="34">
        <f t="shared" ca="1" si="65"/>
        <v>0</v>
      </c>
      <c r="O325" s="42">
        <f t="shared" ca="1" si="66"/>
        <v>0</v>
      </c>
      <c r="P325" s="34">
        <f t="shared" ca="1" si="67"/>
        <v>0</v>
      </c>
      <c r="Q325" s="34">
        <f t="shared" ca="1" si="68"/>
        <v>0</v>
      </c>
      <c r="R325" s="6">
        <f t="shared" ca="1" si="59"/>
        <v>-5.7164724119749467E-2</v>
      </c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>
      <c r="A326" s="84"/>
      <c r="B326" s="84"/>
      <c r="C326" s="84"/>
      <c r="D326" s="41">
        <f t="shared" si="56"/>
        <v>0</v>
      </c>
      <c r="E326" s="41">
        <f t="shared" si="56"/>
        <v>0</v>
      </c>
      <c r="F326" s="34">
        <f t="shared" si="57"/>
        <v>0</v>
      </c>
      <c r="G326" s="34">
        <f t="shared" si="57"/>
        <v>0</v>
      </c>
      <c r="H326" s="34">
        <f t="shared" si="60"/>
        <v>0</v>
      </c>
      <c r="I326" s="34">
        <f t="shared" si="61"/>
        <v>0</v>
      </c>
      <c r="J326" s="34">
        <f t="shared" si="62"/>
        <v>0</v>
      </c>
      <c r="K326" s="34">
        <f t="shared" si="63"/>
        <v>0</v>
      </c>
      <c r="L326" s="34">
        <f t="shared" si="64"/>
        <v>0</v>
      </c>
      <c r="M326" s="34">
        <f t="shared" ca="1" si="58"/>
        <v>5.7164724119749467E-2</v>
      </c>
      <c r="N326" s="34">
        <f t="shared" ca="1" si="65"/>
        <v>0</v>
      </c>
      <c r="O326" s="42">
        <f t="shared" ca="1" si="66"/>
        <v>0</v>
      </c>
      <c r="P326" s="34">
        <f t="shared" ca="1" si="67"/>
        <v>0</v>
      </c>
      <c r="Q326" s="34">
        <f t="shared" ca="1" si="68"/>
        <v>0</v>
      </c>
      <c r="R326" s="6">
        <f t="shared" ca="1" si="59"/>
        <v>-5.7164724119749467E-2</v>
      </c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>
      <c r="A327" s="84"/>
      <c r="B327" s="84"/>
      <c r="C327" s="84"/>
      <c r="D327" s="41">
        <f t="shared" si="56"/>
        <v>0</v>
      </c>
      <c r="E327" s="41">
        <f t="shared" si="56"/>
        <v>0</v>
      </c>
      <c r="F327" s="34">
        <f t="shared" si="57"/>
        <v>0</v>
      </c>
      <c r="G327" s="34">
        <f t="shared" si="57"/>
        <v>0</v>
      </c>
      <c r="H327" s="34">
        <f t="shared" si="60"/>
        <v>0</v>
      </c>
      <c r="I327" s="34">
        <f t="shared" si="61"/>
        <v>0</v>
      </c>
      <c r="J327" s="34">
        <f t="shared" si="62"/>
        <v>0</v>
      </c>
      <c r="K327" s="34">
        <f t="shared" si="63"/>
        <v>0</v>
      </c>
      <c r="L327" s="34">
        <f t="shared" si="64"/>
        <v>0</v>
      </c>
      <c r="M327" s="34">
        <f t="shared" ca="1" si="58"/>
        <v>5.7164724119749467E-2</v>
      </c>
      <c r="N327" s="34">
        <f t="shared" ca="1" si="65"/>
        <v>0</v>
      </c>
      <c r="O327" s="42">
        <f t="shared" ca="1" si="66"/>
        <v>0</v>
      </c>
      <c r="P327" s="34">
        <f t="shared" ca="1" si="67"/>
        <v>0</v>
      </c>
      <c r="Q327" s="34">
        <f t="shared" ca="1" si="68"/>
        <v>0</v>
      </c>
      <c r="R327" s="6">
        <f t="shared" ca="1" si="59"/>
        <v>-5.7164724119749467E-2</v>
      </c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>
      <c r="A328" s="84"/>
      <c r="B328" s="84"/>
      <c r="C328" s="84"/>
      <c r="D328" s="41">
        <f t="shared" si="56"/>
        <v>0</v>
      </c>
      <c r="E328" s="41">
        <f t="shared" si="56"/>
        <v>0</v>
      </c>
      <c r="F328" s="34">
        <f t="shared" si="57"/>
        <v>0</v>
      </c>
      <c r="G328" s="34">
        <f t="shared" si="57"/>
        <v>0</v>
      </c>
      <c r="H328" s="34">
        <f t="shared" si="60"/>
        <v>0</v>
      </c>
      <c r="I328" s="34">
        <f t="shared" si="61"/>
        <v>0</v>
      </c>
      <c r="J328" s="34">
        <f t="shared" si="62"/>
        <v>0</v>
      </c>
      <c r="K328" s="34">
        <f t="shared" si="63"/>
        <v>0</v>
      </c>
      <c r="L328" s="34">
        <f t="shared" si="64"/>
        <v>0</v>
      </c>
      <c r="M328" s="34">
        <f t="shared" ca="1" si="58"/>
        <v>5.7164724119749467E-2</v>
      </c>
      <c r="N328" s="34">
        <f t="shared" ca="1" si="65"/>
        <v>0</v>
      </c>
      <c r="O328" s="42">
        <f t="shared" ca="1" si="66"/>
        <v>0</v>
      </c>
      <c r="P328" s="34">
        <f t="shared" ca="1" si="67"/>
        <v>0</v>
      </c>
      <c r="Q328" s="34">
        <f t="shared" ca="1" si="68"/>
        <v>0</v>
      </c>
      <c r="R328" s="6">
        <f t="shared" ca="1" si="59"/>
        <v>-5.7164724119749467E-2</v>
      </c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>
      <c r="A329" s="84"/>
      <c r="B329" s="84"/>
      <c r="C329" s="84"/>
      <c r="D329" s="41">
        <f t="shared" si="56"/>
        <v>0</v>
      </c>
      <c r="E329" s="41">
        <f t="shared" si="56"/>
        <v>0</v>
      </c>
      <c r="F329" s="34">
        <f t="shared" si="57"/>
        <v>0</v>
      </c>
      <c r="G329" s="34">
        <f t="shared" si="57"/>
        <v>0</v>
      </c>
      <c r="H329" s="34">
        <f t="shared" si="60"/>
        <v>0</v>
      </c>
      <c r="I329" s="34">
        <f t="shared" si="61"/>
        <v>0</v>
      </c>
      <c r="J329" s="34">
        <f t="shared" si="62"/>
        <v>0</v>
      </c>
      <c r="K329" s="34">
        <f t="shared" si="63"/>
        <v>0</v>
      </c>
      <c r="L329" s="34">
        <f t="shared" si="64"/>
        <v>0</v>
      </c>
      <c r="M329" s="34">
        <f t="shared" ca="1" si="58"/>
        <v>5.7164724119749467E-2</v>
      </c>
      <c r="N329" s="34">
        <f t="shared" ca="1" si="65"/>
        <v>0</v>
      </c>
      <c r="O329" s="42">
        <f t="shared" ca="1" si="66"/>
        <v>0</v>
      </c>
      <c r="P329" s="34">
        <f t="shared" ca="1" si="67"/>
        <v>0</v>
      </c>
      <c r="Q329" s="34">
        <f t="shared" ca="1" si="68"/>
        <v>0</v>
      </c>
      <c r="R329" s="6">
        <f t="shared" ca="1" si="59"/>
        <v>-5.7164724119749467E-2</v>
      </c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>
      <c r="A330" s="84"/>
      <c r="B330" s="84"/>
      <c r="C330" s="84"/>
      <c r="D330" s="41">
        <f t="shared" si="56"/>
        <v>0</v>
      </c>
      <c r="E330" s="41">
        <f t="shared" si="56"/>
        <v>0</v>
      </c>
      <c r="F330" s="34">
        <f t="shared" si="57"/>
        <v>0</v>
      </c>
      <c r="G330" s="34">
        <f t="shared" si="57"/>
        <v>0</v>
      </c>
      <c r="H330" s="34">
        <f t="shared" si="60"/>
        <v>0</v>
      </c>
      <c r="I330" s="34">
        <f t="shared" si="61"/>
        <v>0</v>
      </c>
      <c r="J330" s="34">
        <f t="shared" si="62"/>
        <v>0</v>
      </c>
      <c r="K330" s="34">
        <f t="shared" si="63"/>
        <v>0</v>
      </c>
      <c r="L330" s="34">
        <f t="shared" si="64"/>
        <v>0</v>
      </c>
      <c r="M330" s="34">
        <f t="shared" ca="1" si="58"/>
        <v>5.7164724119749467E-2</v>
      </c>
      <c r="N330" s="34">
        <f t="shared" ca="1" si="65"/>
        <v>0</v>
      </c>
      <c r="O330" s="42">
        <f t="shared" ca="1" si="66"/>
        <v>0</v>
      </c>
      <c r="P330" s="34">
        <f t="shared" ca="1" si="67"/>
        <v>0</v>
      </c>
      <c r="Q330" s="34">
        <f t="shared" ca="1" si="68"/>
        <v>0</v>
      </c>
      <c r="R330" s="6">
        <f t="shared" ca="1" si="59"/>
        <v>-5.7164724119749467E-2</v>
      </c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>
      <c r="A331" s="84"/>
      <c r="B331" s="84"/>
      <c r="C331" s="84"/>
      <c r="D331" s="41">
        <f t="shared" si="56"/>
        <v>0</v>
      </c>
      <c r="E331" s="41">
        <f t="shared" si="56"/>
        <v>0</v>
      </c>
      <c r="F331" s="34">
        <f t="shared" si="57"/>
        <v>0</v>
      </c>
      <c r="G331" s="34">
        <f t="shared" si="57"/>
        <v>0</v>
      </c>
      <c r="H331" s="34">
        <f t="shared" si="60"/>
        <v>0</v>
      </c>
      <c r="I331" s="34">
        <f t="shared" si="61"/>
        <v>0</v>
      </c>
      <c r="J331" s="34">
        <f t="shared" si="62"/>
        <v>0</v>
      </c>
      <c r="K331" s="34">
        <f t="shared" si="63"/>
        <v>0</v>
      </c>
      <c r="L331" s="34">
        <f t="shared" si="64"/>
        <v>0</v>
      </c>
      <c r="M331" s="34">
        <f t="shared" ca="1" si="58"/>
        <v>5.7164724119749467E-2</v>
      </c>
      <c r="N331" s="34">
        <f t="shared" ca="1" si="65"/>
        <v>0</v>
      </c>
      <c r="O331" s="42">
        <f t="shared" ca="1" si="66"/>
        <v>0</v>
      </c>
      <c r="P331" s="34">
        <f t="shared" ca="1" si="67"/>
        <v>0</v>
      </c>
      <c r="Q331" s="34">
        <f t="shared" ca="1" si="68"/>
        <v>0</v>
      </c>
      <c r="R331" s="6">
        <f t="shared" ca="1" si="59"/>
        <v>-5.7164724119749467E-2</v>
      </c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>
      <c r="A332" s="84"/>
      <c r="B332" s="84"/>
      <c r="C332" s="84"/>
      <c r="D332" s="41">
        <f t="shared" si="56"/>
        <v>0</v>
      </c>
      <c r="E332" s="41">
        <f t="shared" si="56"/>
        <v>0</v>
      </c>
      <c r="F332" s="34">
        <f t="shared" si="57"/>
        <v>0</v>
      </c>
      <c r="G332" s="34">
        <f t="shared" si="57"/>
        <v>0</v>
      </c>
      <c r="H332" s="34">
        <f t="shared" si="60"/>
        <v>0</v>
      </c>
      <c r="I332" s="34">
        <f t="shared" si="61"/>
        <v>0</v>
      </c>
      <c r="J332" s="34">
        <f t="shared" si="62"/>
        <v>0</v>
      </c>
      <c r="K332" s="34">
        <f t="shared" si="63"/>
        <v>0</v>
      </c>
      <c r="L332" s="34">
        <f t="shared" si="64"/>
        <v>0</v>
      </c>
      <c r="M332" s="34">
        <f t="shared" ca="1" si="58"/>
        <v>5.7164724119749467E-2</v>
      </c>
      <c r="N332" s="34">
        <f t="shared" ca="1" si="65"/>
        <v>0</v>
      </c>
      <c r="O332" s="42">
        <f t="shared" ca="1" si="66"/>
        <v>0</v>
      </c>
      <c r="P332" s="34">
        <f t="shared" ca="1" si="67"/>
        <v>0</v>
      </c>
      <c r="Q332" s="34">
        <f t="shared" ca="1" si="68"/>
        <v>0</v>
      </c>
      <c r="R332" s="6">
        <f t="shared" ca="1" si="59"/>
        <v>-5.7164724119749467E-2</v>
      </c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>
      <c r="A333" s="84"/>
      <c r="B333" s="84"/>
      <c r="C333" s="84"/>
      <c r="D333" s="41">
        <f t="shared" si="56"/>
        <v>0</v>
      </c>
      <c r="E333" s="41">
        <f t="shared" si="56"/>
        <v>0</v>
      </c>
      <c r="F333" s="34">
        <f t="shared" si="57"/>
        <v>0</v>
      </c>
      <c r="G333" s="34">
        <f t="shared" si="57"/>
        <v>0</v>
      </c>
      <c r="H333" s="34">
        <f t="shared" si="60"/>
        <v>0</v>
      </c>
      <c r="I333" s="34">
        <f t="shared" si="61"/>
        <v>0</v>
      </c>
      <c r="J333" s="34">
        <f t="shared" si="62"/>
        <v>0</v>
      </c>
      <c r="K333" s="34">
        <f t="shared" si="63"/>
        <v>0</v>
      </c>
      <c r="L333" s="34">
        <f t="shared" si="64"/>
        <v>0</v>
      </c>
      <c r="M333" s="34">
        <f t="shared" ca="1" si="58"/>
        <v>5.7164724119749467E-2</v>
      </c>
      <c r="N333" s="34">
        <f t="shared" ca="1" si="65"/>
        <v>0</v>
      </c>
      <c r="O333" s="42">
        <f t="shared" ca="1" si="66"/>
        <v>0</v>
      </c>
      <c r="P333" s="34">
        <f t="shared" ca="1" si="67"/>
        <v>0</v>
      </c>
      <c r="Q333" s="34">
        <f t="shared" ca="1" si="68"/>
        <v>0</v>
      </c>
      <c r="R333" s="6">
        <f t="shared" ca="1" si="59"/>
        <v>-5.7164724119749467E-2</v>
      </c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>
      <c r="A334" s="84"/>
      <c r="B334" s="84"/>
      <c r="C334" s="84"/>
      <c r="D334" s="41">
        <f>A334/A$18</f>
        <v>0</v>
      </c>
      <c r="E334" s="41">
        <f>B334/B$18</f>
        <v>0</v>
      </c>
      <c r="F334" s="34">
        <f>$C334*D334</f>
        <v>0</v>
      </c>
      <c r="G334" s="34">
        <f>$C334*E334</f>
        <v>0</v>
      </c>
      <c r="H334" s="34">
        <f>C334*D334*D334</f>
        <v>0</v>
      </c>
      <c r="I334" s="34">
        <f>C334*D334*D334*D334</f>
        <v>0</v>
      </c>
      <c r="J334" s="34">
        <f>C334*D334*D334*D334*D334</f>
        <v>0</v>
      </c>
      <c r="K334" s="34">
        <f>C334*E334*D334</f>
        <v>0</v>
      </c>
      <c r="L334" s="34">
        <f>C334*E334*D334*D334</f>
        <v>0</v>
      </c>
      <c r="M334" s="34">
        <f t="shared" ca="1" si="58"/>
        <v>5.7164724119749467E-2</v>
      </c>
      <c r="N334" s="34">
        <f ca="1">C334*(M334-E334)^2</f>
        <v>0</v>
      </c>
      <c r="O334" s="42">
        <f ca="1">(C334*O$1-O$2*F334+O$3*H334)^2</f>
        <v>0</v>
      </c>
      <c r="P334" s="34">
        <f ca="1">(-C334*O$2+O$4*F334-O$5*H334)^2</f>
        <v>0</v>
      </c>
      <c r="Q334" s="34">
        <f ca="1">+(C334*O$3-F334*O$5+H334*O$6)^2</f>
        <v>0</v>
      </c>
      <c r="R334" s="6">
        <f t="shared" ca="1" si="59"/>
        <v>-5.7164724119749467E-2</v>
      </c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>
      <c r="C335" s="84"/>
      <c r="D335" s="41">
        <f t="shared" ref="D335:E398" si="69">A335/A$18</f>
        <v>0</v>
      </c>
      <c r="E335" s="41">
        <f t="shared" si="69"/>
        <v>0</v>
      </c>
      <c r="F335" s="34">
        <f t="shared" ref="F335:G398" si="70">$C335*D335</f>
        <v>0</v>
      </c>
      <c r="G335" s="34">
        <f t="shared" si="70"/>
        <v>0</v>
      </c>
      <c r="H335" s="34">
        <f t="shared" ref="H335:H398" si="71">C335*D335*D335</f>
        <v>0</v>
      </c>
      <c r="I335" s="34">
        <f t="shared" ref="I335:I398" si="72">C335*D335*D335*D335</f>
        <v>0</v>
      </c>
      <c r="J335" s="34">
        <f t="shared" ref="J335:J398" si="73">C335*D335*D335*D335*D335</f>
        <v>0</v>
      </c>
      <c r="K335" s="34">
        <f t="shared" ref="K335:K398" si="74">C335*E335*D335</f>
        <v>0</v>
      </c>
      <c r="L335" s="34">
        <f t="shared" ref="L335:L398" si="75">C335*E335*D335*D335</f>
        <v>0</v>
      </c>
      <c r="M335" s="34">
        <f t="shared" ca="1" si="58"/>
        <v>5.7164724119749467E-2</v>
      </c>
      <c r="N335" s="34">
        <f t="shared" ref="N335:N398" ca="1" si="76">C335*(M335-E335)^2</f>
        <v>0</v>
      </c>
      <c r="O335" s="42">
        <f t="shared" ref="O335:O398" ca="1" si="77">(C335*O$1-O$2*F335+O$3*H335)^2</f>
        <v>0</v>
      </c>
      <c r="P335" s="34">
        <f t="shared" ref="P335:P398" ca="1" si="78">(-C335*O$2+O$4*F335-O$5*H335)^2</f>
        <v>0</v>
      </c>
      <c r="Q335" s="34">
        <f t="shared" ref="Q335:Q398" ca="1" si="79">+(C335*O$3-F335*O$5+H335*O$6)^2</f>
        <v>0</v>
      </c>
      <c r="R335" s="6">
        <f t="shared" ca="1" si="59"/>
        <v>-5.7164724119749467E-2</v>
      </c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>
      <c r="C336" s="84"/>
      <c r="D336" s="41">
        <f t="shared" si="69"/>
        <v>0</v>
      </c>
      <c r="E336" s="41">
        <f t="shared" si="69"/>
        <v>0</v>
      </c>
      <c r="F336" s="34">
        <f t="shared" si="70"/>
        <v>0</v>
      </c>
      <c r="G336" s="34">
        <f t="shared" si="70"/>
        <v>0</v>
      </c>
      <c r="H336" s="34">
        <f t="shared" si="71"/>
        <v>0</v>
      </c>
      <c r="I336" s="34">
        <f t="shared" si="72"/>
        <v>0</v>
      </c>
      <c r="J336" s="34">
        <f t="shared" si="73"/>
        <v>0</v>
      </c>
      <c r="K336" s="34">
        <f t="shared" si="74"/>
        <v>0</v>
      </c>
      <c r="L336" s="34">
        <f t="shared" si="75"/>
        <v>0</v>
      </c>
      <c r="M336" s="34">
        <f t="shared" ca="1" si="58"/>
        <v>5.7164724119749467E-2</v>
      </c>
      <c r="N336" s="34">
        <f t="shared" ca="1" si="76"/>
        <v>0</v>
      </c>
      <c r="O336" s="42">
        <f t="shared" ca="1" si="77"/>
        <v>0</v>
      </c>
      <c r="P336" s="34">
        <f t="shared" ca="1" si="78"/>
        <v>0</v>
      </c>
      <c r="Q336" s="34">
        <f t="shared" ca="1" si="79"/>
        <v>0</v>
      </c>
      <c r="R336" s="6">
        <f t="shared" ca="1" si="59"/>
        <v>-5.7164724119749467E-2</v>
      </c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3:35">
      <c r="C337" s="84"/>
      <c r="D337" s="41">
        <f t="shared" si="69"/>
        <v>0</v>
      </c>
      <c r="E337" s="41">
        <f t="shared" si="69"/>
        <v>0</v>
      </c>
      <c r="F337" s="34">
        <f t="shared" si="70"/>
        <v>0</v>
      </c>
      <c r="G337" s="34">
        <f t="shared" si="70"/>
        <v>0</v>
      </c>
      <c r="H337" s="34">
        <f t="shared" si="71"/>
        <v>0</v>
      </c>
      <c r="I337" s="34">
        <f t="shared" si="72"/>
        <v>0</v>
      </c>
      <c r="J337" s="34">
        <f t="shared" si="73"/>
        <v>0</v>
      </c>
      <c r="K337" s="34">
        <f t="shared" si="74"/>
        <v>0</v>
      </c>
      <c r="L337" s="34">
        <f t="shared" si="75"/>
        <v>0</v>
      </c>
      <c r="M337" s="34">
        <f t="shared" ca="1" si="58"/>
        <v>5.7164724119749467E-2</v>
      </c>
      <c r="N337" s="34">
        <f t="shared" ca="1" si="76"/>
        <v>0</v>
      </c>
      <c r="O337" s="42">
        <f t="shared" ca="1" si="77"/>
        <v>0</v>
      </c>
      <c r="P337" s="34">
        <f t="shared" ca="1" si="78"/>
        <v>0</v>
      </c>
      <c r="Q337" s="34">
        <f t="shared" ca="1" si="79"/>
        <v>0</v>
      </c>
      <c r="R337" s="6">
        <f t="shared" ca="1" si="59"/>
        <v>-5.7164724119749467E-2</v>
      </c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3:35">
      <c r="C338" s="84"/>
      <c r="D338" s="41">
        <f t="shared" si="69"/>
        <v>0</v>
      </c>
      <c r="E338" s="41">
        <f t="shared" si="69"/>
        <v>0</v>
      </c>
      <c r="F338" s="34">
        <f t="shared" si="70"/>
        <v>0</v>
      </c>
      <c r="G338" s="34">
        <f t="shared" si="70"/>
        <v>0</v>
      </c>
      <c r="H338" s="34">
        <f t="shared" si="71"/>
        <v>0</v>
      </c>
      <c r="I338" s="34">
        <f t="shared" si="72"/>
        <v>0</v>
      </c>
      <c r="J338" s="34">
        <f t="shared" si="73"/>
        <v>0</v>
      </c>
      <c r="K338" s="34">
        <f t="shared" si="74"/>
        <v>0</v>
      </c>
      <c r="L338" s="34">
        <f t="shared" si="75"/>
        <v>0</v>
      </c>
      <c r="M338" s="34">
        <f t="shared" ca="1" si="58"/>
        <v>5.7164724119749467E-2</v>
      </c>
      <c r="N338" s="34">
        <f t="shared" ca="1" si="76"/>
        <v>0</v>
      </c>
      <c r="O338" s="42">
        <f t="shared" ca="1" si="77"/>
        <v>0</v>
      </c>
      <c r="P338" s="34">
        <f t="shared" ca="1" si="78"/>
        <v>0</v>
      </c>
      <c r="Q338" s="34">
        <f t="shared" ca="1" si="79"/>
        <v>0</v>
      </c>
      <c r="R338" s="6">
        <f t="shared" ca="1" si="59"/>
        <v>-5.7164724119749467E-2</v>
      </c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3:35">
      <c r="C339" s="84"/>
      <c r="D339" s="41">
        <f t="shared" si="69"/>
        <v>0</v>
      </c>
      <c r="E339" s="41">
        <f t="shared" si="69"/>
        <v>0</v>
      </c>
      <c r="F339" s="34">
        <f t="shared" si="70"/>
        <v>0</v>
      </c>
      <c r="G339" s="34">
        <f t="shared" si="70"/>
        <v>0</v>
      </c>
      <c r="H339" s="34">
        <f t="shared" si="71"/>
        <v>0</v>
      </c>
      <c r="I339" s="34">
        <f t="shared" si="72"/>
        <v>0</v>
      </c>
      <c r="J339" s="34">
        <f t="shared" si="73"/>
        <v>0</v>
      </c>
      <c r="K339" s="34">
        <f t="shared" si="74"/>
        <v>0</v>
      </c>
      <c r="L339" s="34">
        <f t="shared" si="75"/>
        <v>0</v>
      </c>
      <c r="M339" s="34">
        <f t="shared" ca="1" si="58"/>
        <v>5.7164724119749467E-2</v>
      </c>
      <c r="N339" s="34">
        <f t="shared" ca="1" si="76"/>
        <v>0</v>
      </c>
      <c r="O339" s="42">
        <f t="shared" ca="1" si="77"/>
        <v>0</v>
      </c>
      <c r="P339" s="34">
        <f t="shared" ca="1" si="78"/>
        <v>0</v>
      </c>
      <c r="Q339" s="34">
        <f t="shared" ca="1" si="79"/>
        <v>0</v>
      </c>
      <c r="R339" s="6">
        <f t="shared" ca="1" si="59"/>
        <v>-5.7164724119749467E-2</v>
      </c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3:35">
      <c r="C340" s="84"/>
      <c r="D340" s="41">
        <f t="shared" si="69"/>
        <v>0</v>
      </c>
      <c r="E340" s="41">
        <f t="shared" si="69"/>
        <v>0</v>
      </c>
      <c r="F340" s="34">
        <f t="shared" si="70"/>
        <v>0</v>
      </c>
      <c r="G340" s="34">
        <f t="shared" si="70"/>
        <v>0</v>
      </c>
      <c r="H340" s="34">
        <f t="shared" si="71"/>
        <v>0</v>
      </c>
      <c r="I340" s="34">
        <f t="shared" si="72"/>
        <v>0</v>
      </c>
      <c r="J340" s="34">
        <f t="shared" si="73"/>
        <v>0</v>
      </c>
      <c r="K340" s="34">
        <f t="shared" si="74"/>
        <v>0</v>
      </c>
      <c r="L340" s="34">
        <f t="shared" si="75"/>
        <v>0</v>
      </c>
      <c r="M340" s="34">
        <f t="shared" ref="M340:M403" ca="1" si="80">+E$4+E$5*D340+E$6*D340^2</f>
        <v>5.7164724119749467E-2</v>
      </c>
      <c r="N340" s="34">
        <f t="shared" ca="1" si="76"/>
        <v>0</v>
      </c>
      <c r="O340" s="42">
        <f t="shared" ca="1" si="77"/>
        <v>0</v>
      </c>
      <c r="P340" s="34">
        <f t="shared" ca="1" si="78"/>
        <v>0</v>
      </c>
      <c r="Q340" s="34">
        <f t="shared" ca="1" si="79"/>
        <v>0</v>
      </c>
      <c r="R340" s="6">
        <f t="shared" ref="R340:R403" ca="1" si="81">+E340-M340</f>
        <v>-5.7164724119749467E-2</v>
      </c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3:35">
      <c r="C341" s="84"/>
      <c r="D341" s="41">
        <f t="shared" si="69"/>
        <v>0</v>
      </c>
      <c r="E341" s="41">
        <f t="shared" si="69"/>
        <v>0</v>
      </c>
      <c r="F341" s="34">
        <f t="shared" si="70"/>
        <v>0</v>
      </c>
      <c r="G341" s="34">
        <f t="shared" si="70"/>
        <v>0</v>
      </c>
      <c r="H341" s="34">
        <f t="shared" si="71"/>
        <v>0</v>
      </c>
      <c r="I341" s="34">
        <f t="shared" si="72"/>
        <v>0</v>
      </c>
      <c r="J341" s="34">
        <f t="shared" si="73"/>
        <v>0</v>
      </c>
      <c r="K341" s="34">
        <f t="shared" si="74"/>
        <v>0</v>
      </c>
      <c r="L341" s="34">
        <f t="shared" si="75"/>
        <v>0</v>
      </c>
      <c r="M341" s="34">
        <f t="shared" ca="1" si="80"/>
        <v>5.7164724119749467E-2</v>
      </c>
      <c r="N341" s="34">
        <f t="shared" ca="1" si="76"/>
        <v>0</v>
      </c>
      <c r="O341" s="42">
        <f t="shared" ca="1" si="77"/>
        <v>0</v>
      </c>
      <c r="P341" s="34">
        <f t="shared" ca="1" si="78"/>
        <v>0</v>
      </c>
      <c r="Q341" s="34">
        <f t="shared" ca="1" si="79"/>
        <v>0</v>
      </c>
      <c r="R341" s="6">
        <f t="shared" ca="1" si="81"/>
        <v>-5.7164724119749467E-2</v>
      </c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3:35">
      <c r="C342" s="84"/>
      <c r="D342" s="41">
        <f t="shared" si="69"/>
        <v>0</v>
      </c>
      <c r="E342" s="41">
        <f t="shared" si="69"/>
        <v>0</v>
      </c>
      <c r="F342" s="34">
        <f t="shared" si="70"/>
        <v>0</v>
      </c>
      <c r="G342" s="34">
        <f t="shared" si="70"/>
        <v>0</v>
      </c>
      <c r="H342" s="34">
        <f t="shared" si="71"/>
        <v>0</v>
      </c>
      <c r="I342" s="34">
        <f t="shared" si="72"/>
        <v>0</v>
      </c>
      <c r="J342" s="34">
        <f t="shared" si="73"/>
        <v>0</v>
      </c>
      <c r="K342" s="34">
        <f t="shared" si="74"/>
        <v>0</v>
      </c>
      <c r="L342" s="34">
        <f t="shared" si="75"/>
        <v>0</v>
      </c>
      <c r="M342" s="34">
        <f t="shared" ca="1" si="80"/>
        <v>5.7164724119749467E-2</v>
      </c>
      <c r="N342" s="34">
        <f t="shared" ca="1" si="76"/>
        <v>0</v>
      </c>
      <c r="O342" s="42">
        <f t="shared" ca="1" si="77"/>
        <v>0</v>
      </c>
      <c r="P342" s="34">
        <f t="shared" ca="1" si="78"/>
        <v>0</v>
      </c>
      <c r="Q342" s="34">
        <f t="shared" ca="1" si="79"/>
        <v>0</v>
      </c>
      <c r="R342" s="6">
        <f t="shared" ca="1" si="81"/>
        <v>-5.7164724119749467E-2</v>
      </c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3:35">
      <c r="C343" s="84"/>
      <c r="D343" s="41">
        <f t="shared" si="69"/>
        <v>0</v>
      </c>
      <c r="E343" s="41">
        <f t="shared" si="69"/>
        <v>0</v>
      </c>
      <c r="F343" s="34">
        <f t="shared" si="70"/>
        <v>0</v>
      </c>
      <c r="G343" s="34">
        <f t="shared" si="70"/>
        <v>0</v>
      </c>
      <c r="H343" s="34">
        <f t="shared" si="71"/>
        <v>0</v>
      </c>
      <c r="I343" s="34">
        <f t="shared" si="72"/>
        <v>0</v>
      </c>
      <c r="J343" s="34">
        <f t="shared" si="73"/>
        <v>0</v>
      </c>
      <c r="K343" s="34">
        <f t="shared" si="74"/>
        <v>0</v>
      </c>
      <c r="L343" s="34">
        <f t="shared" si="75"/>
        <v>0</v>
      </c>
      <c r="M343" s="34">
        <f t="shared" ca="1" si="80"/>
        <v>5.7164724119749467E-2</v>
      </c>
      <c r="N343" s="34">
        <f t="shared" ca="1" si="76"/>
        <v>0</v>
      </c>
      <c r="O343" s="42">
        <f t="shared" ca="1" si="77"/>
        <v>0</v>
      </c>
      <c r="P343" s="34">
        <f t="shared" ca="1" si="78"/>
        <v>0</v>
      </c>
      <c r="Q343" s="34">
        <f t="shared" ca="1" si="79"/>
        <v>0</v>
      </c>
      <c r="R343" s="6">
        <f t="shared" ca="1" si="81"/>
        <v>-5.7164724119749467E-2</v>
      </c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3:35">
      <c r="C344" s="84"/>
      <c r="D344" s="41">
        <f t="shared" si="69"/>
        <v>0</v>
      </c>
      <c r="E344" s="41">
        <f t="shared" si="69"/>
        <v>0</v>
      </c>
      <c r="F344" s="34">
        <f t="shared" si="70"/>
        <v>0</v>
      </c>
      <c r="G344" s="34">
        <f t="shared" si="70"/>
        <v>0</v>
      </c>
      <c r="H344" s="34">
        <f t="shared" si="71"/>
        <v>0</v>
      </c>
      <c r="I344" s="34">
        <f t="shared" si="72"/>
        <v>0</v>
      </c>
      <c r="J344" s="34">
        <f t="shared" si="73"/>
        <v>0</v>
      </c>
      <c r="K344" s="34">
        <f t="shared" si="74"/>
        <v>0</v>
      </c>
      <c r="L344" s="34">
        <f t="shared" si="75"/>
        <v>0</v>
      </c>
      <c r="M344" s="34">
        <f t="shared" ca="1" si="80"/>
        <v>5.7164724119749467E-2</v>
      </c>
      <c r="N344" s="34">
        <f t="shared" ca="1" si="76"/>
        <v>0</v>
      </c>
      <c r="O344" s="42">
        <f t="shared" ca="1" si="77"/>
        <v>0</v>
      </c>
      <c r="P344" s="34">
        <f t="shared" ca="1" si="78"/>
        <v>0</v>
      </c>
      <c r="Q344" s="34">
        <f t="shared" ca="1" si="79"/>
        <v>0</v>
      </c>
      <c r="R344" s="6">
        <f t="shared" ca="1" si="81"/>
        <v>-5.7164724119749467E-2</v>
      </c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3:35">
      <c r="C345" s="84"/>
      <c r="D345" s="41">
        <f t="shared" si="69"/>
        <v>0</v>
      </c>
      <c r="E345" s="41">
        <f t="shared" si="69"/>
        <v>0</v>
      </c>
      <c r="F345" s="34">
        <f t="shared" si="70"/>
        <v>0</v>
      </c>
      <c r="G345" s="34">
        <f t="shared" si="70"/>
        <v>0</v>
      </c>
      <c r="H345" s="34">
        <f t="shared" si="71"/>
        <v>0</v>
      </c>
      <c r="I345" s="34">
        <f t="shared" si="72"/>
        <v>0</v>
      </c>
      <c r="J345" s="34">
        <f t="shared" si="73"/>
        <v>0</v>
      </c>
      <c r="K345" s="34">
        <f t="shared" si="74"/>
        <v>0</v>
      </c>
      <c r="L345" s="34">
        <f t="shared" si="75"/>
        <v>0</v>
      </c>
      <c r="M345" s="34">
        <f t="shared" ca="1" si="80"/>
        <v>5.7164724119749467E-2</v>
      </c>
      <c r="N345" s="34">
        <f t="shared" ca="1" si="76"/>
        <v>0</v>
      </c>
      <c r="O345" s="42">
        <f t="shared" ca="1" si="77"/>
        <v>0</v>
      </c>
      <c r="P345" s="34">
        <f t="shared" ca="1" si="78"/>
        <v>0</v>
      </c>
      <c r="Q345" s="34">
        <f t="shared" ca="1" si="79"/>
        <v>0</v>
      </c>
      <c r="R345" s="6">
        <f t="shared" ca="1" si="81"/>
        <v>-5.7164724119749467E-2</v>
      </c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3:35">
      <c r="C346" s="84"/>
      <c r="D346" s="41">
        <f t="shared" si="69"/>
        <v>0</v>
      </c>
      <c r="E346" s="41">
        <f t="shared" si="69"/>
        <v>0</v>
      </c>
      <c r="F346" s="34">
        <f t="shared" si="70"/>
        <v>0</v>
      </c>
      <c r="G346" s="34">
        <f t="shared" si="70"/>
        <v>0</v>
      </c>
      <c r="H346" s="34">
        <f t="shared" si="71"/>
        <v>0</v>
      </c>
      <c r="I346" s="34">
        <f t="shared" si="72"/>
        <v>0</v>
      </c>
      <c r="J346" s="34">
        <f t="shared" si="73"/>
        <v>0</v>
      </c>
      <c r="K346" s="34">
        <f t="shared" si="74"/>
        <v>0</v>
      </c>
      <c r="L346" s="34">
        <f t="shared" si="75"/>
        <v>0</v>
      </c>
      <c r="M346" s="34">
        <f t="shared" ca="1" si="80"/>
        <v>5.7164724119749467E-2</v>
      </c>
      <c r="N346" s="34">
        <f t="shared" ca="1" si="76"/>
        <v>0</v>
      </c>
      <c r="O346" s="42">
        <f t="shared" ca="1" si="77"/>
        <v>0</v>
      </c>
      <c r="P346" s="34">
        <f t="shared" ca="1" si="78"/>
        <v>0</v>
      </c>
      <c r="Q346" s="34">
        <f t="shared" ca="1" si="79"/>
        <v>0</v>
      </c>
      <c r="R346" s="6">
        <f t="shared" ca="1" si="81"/>
        <v>-5.7164724119749467E-2</v>
      </c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3:35">
      <c r="C347" s="84"/>
      <c r="D347" s="41">
        <f t="shared" si="69"/>
        <v>0</v>
      </c>
      <c r="E347" s="41">
        <f t="shared" si="69"/>
        <v>0</v>
      </c>
      <c r="F347" s="34">
        <f t="shared" si="70"/>
        <v>0</v>
      </c>
      <c r="G347" s="34">
        <f t="shared" si="70"/>
        <v>0</v>
      </c>
      <c r="H347" s="34">
        <f t="shared" si="71"/>
        <v>0</v>
      </c>
      <c r="I347" s="34">
        <f t="shared" si="72"/>
        <v>0</v>
      </c>
      <c r="J347" s="34">
        <f t="shared" si="73"/>
        <v>0</v>
      </c>
      <c r="K347" s="34">
        <f t="shared" si="74"/>
        <v>0</v>
      </c>
      <c r="L347" s="34">
        <f t="shared" si="75"/>
        <v>0</v>
      </c>
      <c r="M347" s="34">
        <f t="shared" ca="1" si="80"/>
        <v>5.7164724119749467E-2</v>
      </c>
      <c r="N347" s="34">
        <f t="shared" ca="1" si="76"/>
        <v>0</v>
      </c>
      <c r="O347" s="42">
        <f t="shared" ca="1" si="77"/>
        <v>0</v>
      </c>
      <c r="P347" s="34">
        <f t="shared" ca="1" si="78"/>
        <v>0</v>
      </c>
      <c r="Q347" s="34">
        <f t="shared" ca="1" si="79"/>
        <v>0</v>
      </c>
      <c r="R347" s="6">
        <f t="shared" ca="1" si="81"/>
        <v>-5.7164724119749467E-2</v>
      </c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3:35">
      <c r="C348" s="84"/>
      <c r="D348" s="41">
        <f t="shared" si="69"/>
        <v>0</v>
      </c>
      <c r="E348" s="41">
        <f t="shared" si="69"/>
        <v>0</v>
      </c>
      <c r="F348" s="34">
        <f t="shared" si="70"/>
        <v>0</v>
      </c>
      <c r="G348" s="34">
        <f t="shared" si="70"/>
        <v>0</v>
      </c>
      <c r="H348" s="34">
        <f t="shared" si="71"/>
        <v>0</v>
      </c>
      <c r="I348" s="34">
        <f t="shared" si="72"/>
        <v>0</v>
      </c>
      <c r="J348" s="34">
        <f t="shared" si="73"/>
        <v>0</v>
      </c>
      <c r="K348" s="34">
        <f t="shared" si="74"/>
        <v>0</v>
      </c>
      <c r="L348" s="34">
        <f t="shared" si="75"/>
        <v>0</v>
      </c>
      <c r="M348" s="34">
        <f t="shared" ca="1" si="80"/>
        <v>5.7164724119749467E-2</v>
      </c>
      <c r="N348" s="34">
        <f t="shared" ca="1" si="76"/>
        <v>0</v>
      </c>
      <c r="O348" s="42">
        <f t="shared" ca="1" si="77"/>
        <v>0</v>
      </c>
      <c r="P348" s="34">
        <f t="shared" ca="1" si="78"/>
        <v>0</v>
      </c>
      <c r="Q348" s="34">
        <f t="shared" ca="1" si="79"/>
        <v>0</v>
      </c>
      <c r="R348" s="6">
        <f t="shared" ca="1" si="81"/>
        <v>-5.7164724119749467E-2</v>
      </c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3:35">
      <c r="C349" s="84"/>
      <c r="D349" s="41">
        <f t="shared" si="69"/>
        <v>0</v>
      </c>
      <c r="E349" s="41">
        <f t="shared" si="69"/>
        <v>0</v>
      </c>
      <c r="F349" s="34">
        <f t="shared" si="70"/>
        <v>0</v>
      </c>
      <c r="G349" s="34">
        <f t="shared" si="70"/>
        <v>0</v>
      </c>
      <c r="H349" s="34">
        <f t="shared" si="71"/>
        <v>0</v>
      </c>
      <c r="I349" s="34">
        <f t="shared" si="72"/>
        <v>0</v>
      </c>
      <c r="J349" s="34">
        <f t="shared" si="73"/>
        <v>0</v>
      </c>
      <c r="K349" s="34">
        <f t="shared" si="74"/>
        <v>0</v>
      </c>
      <c r="L349" s="34">
        <f t="shared" si="75"/>
        <v>0</v>
      </c>
      <c r="M349" s="34">
        <f t="shared" ca="1" si="80"/>
        <v>5.7164724119749467E-2</v>
      </c>
      <c r="N349" s="34">
        <f t="shared" ca="1" si="76"/>
        <v>0</v>
      </c>
      <c r="O349" s="42">
        <f t="shared" ca="1" si="77"/>
        <v>0</v>
      </c>
      <c r="P349" s="34">
        <f t="shared" ca="1" si="78"/>
        <v>0</v>
      </c>
      <c r="Q349" s="34">
        <f t="shared" ca="1" si="79"/>
        <v>0</v>
      </c>
      <c r="R349" s="6">
        <f t="shared" ca="1" si="81"/>
        <v>-5.7164724119749467E-2</v>
      </c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3:35">
      <c r="C350" s="84"/>
      <c r="D350" s="41">
        <f t="shared" si="69"/>
        <v>0</v>
      </c>
      <c r="E350" s="41">
        <f t="shared" si="69"/>
        <v>0</v>
      </c>
      <c r="F350" s="34">
        <f t="shared" si="70"/>
        <v>0</v>
      </c>
      <c r="G350" s="34">
        <f t="shared" si="70"/>
        <v>0</v>
      </c>
      <c r="H350" s="34">
        <f t="shared" si="71"/>
        <v>0</v>
      </c>
      <c r="I350" s="34">
        <f t="shared" si="72"/>
        <v>0</v>
      </c>
      <c r="J350" s="34">
        <f t="shared" si="73"/>
        <v>0</v>
      </c>
      <c r="K350" s="34">
        <f t="shared" si="74"/>
        <v>0</v>
      </c>
      <c r="L350" s="34">
        <f t="shared" si="75"/>
        <v>0</v>
      </c>
      <c r="M350" s="34">
        <f t="shared" ca="1" si="80"/>
        <v>5.7164724119749467E-2</v>
      </c>
      <c r="N350" s="34">
        <f t="shared" ca="1" si="76"/>
        <v>0</v>
      </c>
      <c r="O350" s="42">
        <f t="shared" ca="1" si="77"/>
        <v>0</v>
      </c>
      <c r="P350" s="34">
        <f t="shared" ca="1" si="78"/>
        <v>0</v>
      </c>
      <c r="Q350" s="34">
        <f t="shared" ca="1" si="79"/>
        <v>0</v>
      </c>
      <c r="R350" s="6">
        <f t="shared" ca="1" si="81"/>
        <v>-5.7164724119749467E-2</v>
      </c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3:35">
      <c r="C351" s="84"/>
      <c r="D351" s="41">
        <f t="shared" si="69"/>
        <v>0</v>
      </c>
      <c r="E351" s="41">
        <f t="shared" si="69"/>
        <v>0</v>
      </c>
      <c r="F351" s="34">
        <f t="shared" si="70"/>
        <v>0</v>
      </c>
      <c r="G351" s="34">
        <f t="shared" si="70"/>
        <v>0</v>
      </c>
      <c r="H351" s="34">
        <f t="shared" si="71"/>
        <v>0</v>
      </c>
      <c r="I351" s="34">
        <f t="shared" si="72"/>
        <v>0</v>
      </c>
      <c r="J351" s="34">
        <f t="shared" si="73"/>
        <v>0</v>
      </c>
      <c r="K351" s="34">
        <f t="shared" si="74"/>
        <v>0</v>
      </c>
      <c r="L351" s="34">
        <f t="shared" si="75"/>
        <v>0</v>
      </c>
      <c r="M351" s="34">
        <f t="shared" ca="1" si="80"/>
        <v>5.7164724119749467E-2</v>
      </c>
      <c r="N351" s="34">
        <f t="shared" ca="1" si="76"/>
        <v>0</v>
      </c>
      <c r="O351" s="42">
        <f t="shared" ca="1" si="77"/>
        <v>0</v>
      </c>
      <c r="P351" s="34">
        <f t="shared" ca="1" si="78"/>
        <v>0</v>
      </c>
      <c r="Q351" s="34">
        <f t="shared" ca="1" si="79"/>
        <v>0</v>
      </c>
      <c r="R351" s="6">
        <f t="shared" ca="1" si="81"/>
        <v>-5.7164724119749467E-2</v>
      </c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3:35">
      <c r="C352" s="84"/>
      <c r="D352" s="41">
        <f t="shared" si="69"/>
        <v>0</v>
      </c>
      <c r="E352" s="41">
        <f t="shared" si="69"/>
        <v>0</v>
      </c>
      <c r="F352" s="34">
        <f t="shared" si="70"/>
        <v>0</v>
      </c>
      <c r="G352" s="34">
        <f t="shared" si="70"/>
        <v>0</v>
      </c>
      <c r="H352" s="34">
        <f t="shared" si="71"/>
        <v>0</v>
      </c>
      <c r="I352" s="34">
        <f t="shared" si="72"/>
        <v>0</v>
      </c>
      <c r="J352" s="34">
        <f t="shared" si="73"/>
        <v>0</v>
      </c>
      <c r="K352" s="34">
        <f t="shared" si="74"/>
        <v>0</v>
      </c>
      <c r="L352" s="34">
        <f t="shared" si="75"/>
        <v>0</v>
      </c>
      <c r="M352" s="34">
        <f t="shared" ca="1" si="80"/>
        <v>5.7164724119749467E-2</v>
      </c>
      <c r="N352" s="34">
        <f t="shared" ca="1" si="76"/>
        <v>0</v>
      </c>
      <c r="O352" s="42">
        <f t="shared" ca="1" si="77"/>
        <v>0</v>
      </c>
      <c r="P352" s="34">
        <f t="shared" ca="1" si="78"/>
        <v>0</v>
      </c>
      <c r="Q352" s="34">
        <f t="shared" ca="1" si="79"/>
        <v>0</v>
      </c>
      <c r="R352" s="6">
        <f t="shared" ca="1" si="81"/>
        <v>-5.7164724119749467E-2</v>
      </c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3:35">
      <c r="C353" s="84"/>
      <c r="D353" s="41">
        <f t="shared" si="69"/>
        <v>0</v>
      </c>
      <c r="E353" s="41">
        <f t="shared" si="69"/>
        <v>0</v>
      </c>
      <c r="F353" s="34">
        <f t="shared" si="70"/>
        <v>0</v>
      </c>
      <c r="G353" s="34">
        <f t="shared" si="70"/>
        <v>0</v>
      </c>
      <c r="H353" s="34">
        <f t="shared" si="71"/>
        <v>0</v>
      </c>
      <c r="I353" s="34">
        <f t="shared" si="72"/>
        <v>0</v>
      </c>
      <c r="J353" s="34">
        <f t="shared" si="73"/>
        <v>0</v>
      </c>
      <c r="K353" s="34">
        <f t="shared" si="74"/>
        <v>0</v>
      </c>
      <c r="L353" s="34">
        <f t="shared" si="75"/>
        <v>0</v>
      </c>
      <c r="M353" s="34">
        <f t="shared" ca="1" si="80"/>
        <v>5.7164724119749467E-2</v>
      </c>
      <c r="N353" s="34">
        <f t="shared" ca="1" si="76"/>
        <v>0</v>
      </c>
      <c r="O353" s="42">
        <f t="shared" ca="1" si="77"/>
        <v>0</v>
      </c>
      <c r="P353" s="34">
        <f t="shared" ca="1" si="78"/>
        <v>0</v>
      </c>
      <c r="Q353" s="34">
        <f t="shared" ca="1" si="79"/>
        <v>0</v>
      </c>
      <c r="R353" s="6">
        <f t="shared" ca="1" si="81"/>
        <v>-5.7164724119749467E-2</v>
      </c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3:35">
      <c r="C354" s="84"/>
      <c r="D354" s="41">
        <f t="shared" si="69"/>
        <v>0</v>
      </c>
      <c r="E354" s="41">
        <f t="shared" si="69"/>
        <v>0</v>
      </c>
      <c r="F354" s="34">
        <f t="shared" si="70"/>
        <v>0</v>
      </c>
      <c r="G354" s="34">
        <f t="shared" si="70"/>
        <v>0</v>
      </c>
      <c r="H354" s="34">
        <f t="shared" si="71"/>
        <v>0</v>
      </c>
      <c r="I354" s="34">
        <f t="shared" si="72"/>
        <v>0</v>
      </c>
      <c r="J354" s="34">
        <f t="shared" si="73"/>
        <v>0</v>
      </c>
      <c r="K354" s="34">
        <f t="shared" si="74"/>
        <v>0</v>
      </c>
      <c r="L354" s="34">
        <f t="shared" si="75"/>
        <v>0</v>
      </c>
      <c r="M354" s="34">
        <f t="shared" ca="1" si="80"/>
        <v>5.7164724119749467E-2</v>
      </c>
      <c r="N354" s="34">
        <f t="shared" ca="1" si="76"/>
        <v>0</v>
      </c>
      <c r="O354" s="42">
        <f t="shared" ca="1" si="77"/>
        <v>0</v>
      </c>
      <c r="P354" s="34">
        <f t="shared" ca="1" si="78"/>
        <v>0</v>
      </c>
      <c r="Q354" s="34">
        <f t="shared" ca="1" si="79"/>
        <v>0</v>
      </c>
      <c r="R354" s="6">
        <f t="shared" ca="1" si="81"/>
        <v>-5.7164724119749467E-2</v>
      </c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3:35">
      <c r="C355" s="84"/>
      <c r="D355" s="41">
        <f t="shared" si="69"/>
        <v>0</v>
      </c>
      <c r="E355" s="41">
        <f t="shared" si="69"/>
        <v>0</v>
      </c>
      <c r="F355" s="34">
        <f t="shared" si="70"/>
        <v>0</v>
      </c>
      <c r="G355" s="34">
        <f t="shared" si="70"/>
        <v>0</v>
      </c>
      <c r="H355" s="34">
        <f t="shared" si="71"/>
        <v>0</v>
      </c>
      <c r="I355" s="34">
        <f t="shared" si="72"/>
        <v>0</v>
      </c>
      <c r="J355" s="34">
        <f t="shared" si="73"/>
        <v>0</v>
      </c>
      <c r="K355" s="34">
        <f t="shared" si="74"/>
        <v>0</v>
      </c>
      <c r="L355" s="34">
        <f t="shared" si="75"/>
        <v>0</v>
      </c>
      <c r="M355" s="34">
        <f t="shared" ca="1" si="80"/>
        <v>5.7164724119749467E-2</v>
      </c>
      <c r="N355" s="34">
        <f t="shared" ca="1" si="76"/>
        <v>0</v>
      </c>
      <c r="O355" s="42">
        <f t="shared" ca="1" si="77"/>
        <v>0</v>
      </c>
      <c r="P355" s="34">
        <f t="shared" ca="1" si="78"/>
        <v>0</v>
      </c>
      <c r="Q355" s="34">
        <f t="shared" ca="1" si="79"/>
        <v>0</v>
      </c>
      <c r="R355" s="6">
        <f t="shared" ca="1" si="81"/>
        <v>-5.7164724119749467E-2</v>
      </c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3:35">
      <c r="C356" s="84"/>
      <c r="D356" s="41">
        <f t="shared" si="69"/>
        <v>0</v>
      </c>
      <c r="E356" s="41">
        <f t="shared" si="69"/>
        <v>0</v>
      </c>
      <c r="F356" s="34">
        <f t="shared" si="70"/>
        <v>0</v>
      </c>
      <c r="G356" s="34">
        <f t="shared" si="70"/>
        <v>0</v>
      </c>
      <c r="H356" s="34">
        <f t="shared" si="71"/>
        <v>0</v>
      </c>
      <c r="I356" s="34">
        <f t="shared" si="72"/>
        <v>0</v>
      </c>
      <c r="J356" s="34">
        <f t="shared" si="73"/>
        <v>0</v>
      </c>
      <c r="K356" s="34">
        <f t="shared" si="74"/>
        <v>0</v>
      </c>
      <c r="L356" s="34">
        <f t="shared" si="75"/>
        <v>0</v>
      </c>
      <c r="M356" s="34">
        <f t="shared" ca="1" si="80"/>
        <v>5.7164724119749467E-2</v>
      </c>
      <c r="N356" s="34">
        <f t="shared" ca="1" si="76"/>
        <v>0</v>
      </c>
      <c r="O356" s="42">
        <f t="shared" ca="1" si="77"/>
        <v>0</v>
      </c>
      <c r="P356" s="34">
        <f t="shared" ca="1" si="78"/>
        <v>0</v>
      </c>
      <c r="Q356" s="34">
        <f t="shared" ca="1" si="79"/>
        <v>0</v>
      </c>
      <c r="R356" s="6">
        <f t="shared" ca="1" si="81"/>
        <v>-5.7164724119749467E-2</v>
      </c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3:35">
      <c r="C357" s="84"/>
      <c r="D357" s="41">
        <f t="shared" si="69"/>
        <v>0</v>
      </c>
      <c r="E357" s="41">
        <f t="shared" si="69"/>
        <v>0</v>
      </c>
      <c r="F357" s="34">
        <f t="shared" si="70"/>
        <v>0</v>
      </c>
      <c r="G357" s="34">
        <f t="shared" si="70"/>
        <v>0</v>
      </c>
      <c r="H357" s="34">
        <f t="shared" si="71"/>
        <v>0</v>
      </c>
      <c r="I357" s="34">
        <f t="shared" si="72"/>
        <v>0</v>
      </c>
      <c r="J357" s="34">
        <f t="shared" si="73"/>
        <v>0</v>
      </c>
      <c r="K357" s="34">
        <f t="shared" si="74"/>
        <v>0</v>
      </c>
      <c r="L357" s="34">
        <f t="shared" si="75"/>
        <v>0</v>
      </c>
      <c r="M357" s="34">
        <f t="shared" ca="1" si="80"/>
        <v>5.7164724119749467E-2</v>
      </c>
      <c r="N357" s="34">
        <f t="shared" ca="1" si="76"/>
        <v>0</v>
      </c>
      <c r="O357" s="42">
        <f t="shared" ca="1" si="77"/>
        <v>0</v>
      </c>
      <c r="P357" s="34">
        <f t="shared" ca="1" si="78"/>
        <v>0</v>
      </c>
      <c r="Q357" s="34">
        <f t="shared" ca="1" si="79"/>
        <v>0</v>
      </c>
      <c r="R357" s="6">
        <f t="shared" ca="1" si="81"/>
        <v>-5.7164724119749467E-2</v>
      </c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3:35">
      <c r="C358" s="84"/>
      <c r="D358" s="41">
        <f t="shared" si="69"/>
        <v>0</v>
      </c>
      <c r="E358" s="41">
        <f t="shared" si="69"/>
        <v>0</v>
      </c>
      <c r="F358" s="34">
        <f t="shared" si="70"/>
        <v>0</v>
      </c>
      <c r="G358" s="34">
        <f t="shared" si="70"/>
        <v>0</v>
      </c>
      <c r="H358" s="34">
        <f t="shared" si="71"/>
        <v>0</v>
      </c>
      <c r="I358" s="34">
        <f t="shared" si="72"/>
        <v>0</v>
      </c>
      <c r="J358" s="34">
        <f t="shared" si="73"/>
        <v>0</v>
      </c>
      <c r="K358" s="34">
        <f t="shared" si="74"/>
        <v>0</v>
      </c>
      <c r="L358" s="34">
        <f t="shared" si="75"/>
        <v>0</v>
      </c>
      <c r="M358" s="34">
        <f t="shared" ca="1" si="80"/>
        <v>5.7164724119749467E-2</v>
      </c>
      <c r="N358" s="34">
        <f t="shared" ca="1" si="76"/>
        <v>0</v>
      </c>
      <c r="O358" s="42">
        <f t="shared" ca="1" si="77"/>
        <v>0</v>
      </c>
      <c r="P358" s="34">
        <f t="shared" ca="1" si="78"/>
        <v>0</v>
      </c>
      <c r="Q358" s="34">
        <f t="shared" ca="1" si="79"/>
        <v>0</v>
      </c>
      <c r="R358" s="6">
        <f t="shared" ca="1" si="81"/>
        <v>-5.7164724119749467E-2</v>
      </c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3:35">
      <c r="C359" s="84"/>
      <c r="D359" s="41">
        <f t="shared" si="69"/>
        <v>0</v>
      </c>
      <c r="E359" s="41">
        <f t="shared" si="69"/>
        <v>0</v>
      </c>
      <c r="F359" s="34">
        <f t="shared" si="70"/>
        <v>0</v>
      </c>
      <c r="G359" s="34">
        <f t="shared" si="70"/>
        <v>0</v>
      </c>
      <c r="H359" s="34">
        <f t="shared" si="71"/>
        <v>0</v>
      </c>
      <c r="I359" s="34">
        <f t="shared" si="72"/>
        <v>0</v>
      </c>
      <c r="J359" s="34">
        <f t="shared" si="73"/>
        <v>0</v>
      </c>
      <c r="K359" s="34">
        <f t="shared" si="74"/>
        <v>0</v>
      </c>
      <c r="L359" s="34">
        <f t="shared" si="75"/>
        <v>0</v>
      </c>
      <c r="M359" s="34">
        <f t="shared" ca="1" si="80"/>
        <v>5.7164724119749467E-2</v>
      </c>
      <c r="N359" s="34">
        <f t="shared" ca="1" si="76"/>
        <v>0</v>
      </c>
      <c r="O359" s="42">
        <f t="shared" ca="1" si="77"/>
        <v>0</v>
      </c>
      <c r="P359" s="34">
        <f t="shared" ca="1" si="78"/>
        <v>0</v>
      </c>
      <c r="Q359" s="34">
        <f t="shared" ca="1" si="79"/>
        <v>0</v>
      </c>
      <c r="R359" s="6">
        <f t="shared" ca="1" si="81"/>
        <v>-5.7164724119749467E-2</v>
      </c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3:35">
      <c r="C360" s="84"/>
      <c r="D360" s="41">
        <f t="shared" si="69"/>
        <v>0</v>
      </c>
      <c r="E360" s="41">
        <f t="shared" si="69"/>
        <v>0</v>
      </c>
      <c r="F360" s="34">
        <f t="shared" si="70"/>
        <v>0</v>
      </c>
      <c r="G360" s="34">
        <f t="shared" si="70"/>
        <v>0</v>
      </c>
      <c r="H360" s="34">
        <f t="shared" si="71"/>
        <v>0</v>
      </c>
      <c r="I360" s="34">
        <f t="shared" si="72"/>
        <v>0</v>
      </c>
      <c r="J360" s="34">
        <f t="shared" si="73"/>
        <v>0</v>
      </c>
      <c r="K360" s="34">
        <f t="shared" si="74"/>
        <v>0</v>
      </c>
      <c r="L360" s="34">
        <f t="shared" si="75"/>
        <v>0</v>
      </c>
      <c r="M360" s="34">
        <f t="shared" ca="1" si="80"/>
        <v>5.7164724119749467E-2</v>
      </c>
      <c r="N360" s="34">
        <f t="shared" ca="1" si="76"/>
        <v>0</v>
      </c>
      <c r="O360" s="42">
        <f t="shared" ca="1" si="77"/>
        <v>0</v>
      </c>
      <c r="P360" s="34">
        <f t="shared" ca="1" si="78"/>
        <v>0</v>
      </c>
      <c r="Q360" s="34">
        <f t="shared" ca="1" si="79"/>
        <v>0</v>
      </c>
      <c r="R360" s="6">
        <f t="shared" ca="1" si="81"/>
        <v>-5.7164724119749467E-2</v>
      </c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3:35">
      <c r="C361" s="84"/>
      <c r="D361" s="41">
        <f t="shared" si="69"/>
        <v>0</v>
      </c>
      <c r="E361" s="41">
        <f t="shared" si="69"/>
        <v>0</v>
      </c>
      <c r="F361" s="34">
        <f t="shared" si="70"/>
        <v>0</v>
      </c>
      <c r="G361" s="34">
        <f t="shared" si="70"/>
        <v>0</v>
      </c>
      <c r="H361" s="34">
        <f t="shared" si="71"/>
        <v>0</v>
      </c>
      <c r="I361" s="34">
        <f t="shared" si="72"/>
        <v>0</v>
      </c>
      <c r="J361" s="34">
        <f t="shared" si="73"/>
        <v>0</v>
      </c>
      <c r="K361" s="34">
        <f t="shared" si="74"/>
        <v>0</v>
      </c>
      <c r="L361" s="34">
        <f t="shared" si="75"/>
        <v>0</v>
      </c>
      <c r="M361" s="34">
        <f t="shared" ca="1" si="80"/>
        <v>5.7164724119749467E-2</v>
      </c>
      <c r="N361" s="34">
        <f t="shared" ca="1" si="76"/>
        <v>0</v>
      </c>
      <c r="O361" s="42">
        <f t="shared" ca="1" si="77"/>
        <v>0</v>
      </c>
      <c r="P361" s="34">
        <f t="shared" ca="1" si="78"/>
        <v>0</v>
      </c>
      <c r="Q361" s="34">
        <f t="shared" ca="1" si="79"/>
        <v>0</v>
      </c>
      <c r="R361" s="6">
        <f t="shared" ca="1" si="81"/>
        <v>-5.7164724119749467E-2</v>
      </c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3:35">
      <c r="C362" s="84"/>
      <c r="D362" s="41">
        <f t="shared" si="69"/>
        <v>0</v>
      </c>
      <c r="E362" s="41">
        <f t="shared" si="69"/>
        <v>0</v>
      </c>
      <c r="F362" s="34">
        <f t="shared" si="70"/>
        <v>0</v>
      </c>
      <c r="G362" s="34">
        <f t="shared" si="70"/>
        <v>0</v>
      </c>
      <c r="H362" s="34">
        <f t="shared" si="71"/>
        <v>0</v>
      </c>
      <c r="I362" s="34">
        <f t="shared" si="72"/>
        <v>0</v>
      </c>
      <c r="J362" s="34">
        <f t="shared" si="73"/>
        <v>0</v>
      </c>
      <c r="K362" s="34">
        <f t="shared" si="74"/>
        <v>0</v>
      </c>
      <c r="L362" s="34">
        <f t="shared" si="75"/>
        <v>0</v>
      </c>
      <c r="M362" s="34">
        <f t="shared" ca="1" si="80"/>
        <v>5.7164724119749467E-2</v>
      </c>
      <c r="N362" s="34">
        <f t="shared" ca="1" si="76"/>
        <v>0</v>
      </c>
      <c r="O362" s="42">
        <f t="shared" ca="1" si="77"/>
        <v>0</v>
      </c>
      <c r="P362" s="34">
        <f t="shared" ca="1" si="78"/>
        <v>0</v>
      </c>
      <c r="Q362" s="34">
        <f t="shared" ca="1" si="79"/>
        <v>0</v>
      </c>
      <c r="R362" s="6">
        <f t="shared" ca="1" si="81"/>
        <v>-5.7164724119749467E-2</v>
      </c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3:35">
      <c r="C363" s="84"/>
      <c r="D363" s="41">
        <f t="shared" si="69"/>
        <v>0</v>
      </c>
      <c r="E363" s="41">
        <f t="shared" si="69"/>
        <v>0</v>
      </c>
      <c r="F363" s="34">
        <f t="shared" si="70"/>
        <v>0</v>
      </c>
      <c r="G363" s="34">
        <f t="shared" si="70"/>
        <v>0</v>
      </c>
      <c r="H363" s="34">
        <f t="shared" si="71"/>
        <v>0</v>
      </c>
      <c r="I363" s="34">
        <f t="shared" si="72"/>
        <v>0</v>
      </c>
      <c r="J363" s="34">
        <f t="shared" si="73"/>
        <v>0</v>
      </c>
      <c r="K363" s="34">
        <f t="shared" si="74"/>
        <v>0</v>
      </c>
      <c r="L363" s="34">
        <f t="shared" si="75"/>
        <v>0</v>
      </c>
      <c r="M363" s="34">
        <f t="shared" ca="1" si="80"/>
        <v>5.7164724119749467E-2</v>
      </c>
      <c r="N363" s="34">
        <f t="shared" ca="1" si="76"/>
        <v>0</v>
      </c>
      <c r="O363" s="42">
        <f t="shared" ca="1" si="77"/>
        <v>0</v>
      </c>
      <c r="P363" s="34">
        <f t="shared" ca="1" si="78"/>
        <v>0</v>
      </c>
      <c r="Q363" s="34">
        <f t="shared" ca="1" si="79"/>
        <v>0</v>
      </c>
      <c r="R363" s="6">
        <f t="shared" ca="1" si="81"/>
        <v>-5.7164724119749467E-2</v>
      </c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3:35">
      <c r="C364" s="84"/>
      <c r="D364" s="41">
        <f t="shared" si="69"/>
        <v>0</v>
      </c>
      <c r="E364" s="41">
        <f t="shared" si="69"/>
        <v>0</v>
      </c>
      <c r="F364" s="34">
        <f t="shared" si="70"/>
        <v>0</v>
      </c>
      <c r="G364" s="34">
        <f t="shared" si="70"/>
        <v>0</v>
      </c>
      <c r="H364" s="34">
        <f t="shared" si="71"/>
        <v>0</v>
      </c>
      <c r="I364" s="34">
        <f t="shared" si="72"/>
        <v>0</v>
      </c>
      <c r="J364" s="34">
        <f t="shared" si="73"/>
        <v>0</v>
      </c>
      <c r="K364" s="34">
        <f t="shared" si="74"/>
        <v>0</v>
      </c>
      <c r="L364" s="34">
        <f t="shared" si="75"/>
        <v>0</v>
      </c>
      <c r="M364" s="34">
        <f t="shared" ca="1" si="80"/>
        <v>5.7164724119749467E-2</v>
      </c>
      <c r="N364" s="34">
        <f t="shared" ca="1" si="76"/>
        <v>0</v>
      </c>
      <c r="O364" s="42">
        <f t="shared" ca="1" si="77"/>
        <v>0</v>
      </c>
      <c r="P364" s="34">
        <f t="shared" ca="1" si="78"/>
        <v>0</v>
      </c>
      <c r="Q364" s="34">
        <f t="shared" ca="1" si="79"/>
        <v>0</v>
      </c>
      <c r="R364" s="6">
        <f t="shared" ca="1" si="81"/>
        <v>-5.7164724119749467E-2</v>
      </c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3:35">
      <c r="C365" s="84"/>
      <c r="D365" s="41">
        <f t="shared" si="69"/>
        <v>0</v>
      </c>
      <c r="E365" s="41">
        <f t="shared" si="69"/>
        <v>0</v>
      </c>
      <c r="F365" s="34">
        <f t="shared" si="70"/>
        <v>0</v>
      </c>
      <c r="G365" s="34">
        <f t="shared" si="70"/>
        <v>0</v>
      </c>
      <c r="H365" s="34">
        <f t="shared" si="71"/>
        <v>0</v>
      </c>
      <c r="I365" s="34">
        <f t="shared" si="72"/>
        <v>0</v>
      </c>
      <c r="J365" s="34">
        <f t="shared" si="73"/>
        <v>0</v>
      </c>
      <c r="K365" s="34">
        <f t="shared" si="74"/>
        <v>0</v>
      </c>
      <c r="L365" s="34">
        <f t="shared" si="75"/>
        <v>0</v>
      </c>
      <c r="M365" s="34">
        <f t="shared" ca="1" si="80"/>
        <v>5.7164724119749467E-2</v>
      </c>
      <c r="N365" s="34">
        <f t="shared" ca="1" si="76"/>
        <v>0</v>
      </c>
      <c r="O365" s="42">
        <f t="shared" ca="1" si="77"/>
        <v>0</v>
      </c>
      <c r="P365" s="34">
        <f t="shared" ca="1" si="78"/>
        <v>0</v>
      </c>
      <c r="Q365" s="34">
        <f t="shared" ca="1" si="79"/>
        <v>0</v>
      </c>
      <c r="R365" s="6">
        <f t="shared" ca="1" si="81"/>
        <v>-5.7164724119749467E-2</v>
      </c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3:35">
      <c r="C366" s="84"/>
      <c r="D366" s="41">
        <f t="shared" si="69"/>
        <v>0</v>
      </c>
      <c r="E366" s="41">
        <f t="shared" si="69"/>
        <v>0</v>
      </c>
      <c r="F366" s="34">
        <f t="shared" si="70"/>
        <v>0</v>
      </c>
      <c r="G366" s="34">
        <f t="shared" si="70"/>
        <v>0</v>
      </c>
      <c r="H366" s="34">
        <f t="shared" si="71"/>
        <v>0</v>
      </c>
      <c r="I366" s="34">
        <f t="shared" si="72"/>
        <v>0</v>
      </c>
      <c r="J366" s="34">
        <f t="shared" si="73"/>
        <v>0</v>
      </c>
      <c r="K366" s="34">
        <f t="shared" si="74"/>
        <v>0</v>
      </c>
      <c r="L366" s="34">
        <f t="shared" si="75"/>
        <v>0</v>
      </c>
      <c r="M366" s="34">
        <f t="shared" ca="1" si="80"/>
        <v>5.7164724119749467E-2</v>
      </c>
      <c r="N366" s="34">
        <f t="shared" ca="1" si="76"/>
        <v>0</v>
      </c>
      <c r="O366" s="42">
        <f t="shared" ca="1" si="77"/>
        <v>0</v>
      </c>
      <c r="P366" s="34">
        <f t="shared" ca="1" si="78"/>
        <v>0</v>
      </c>
      <c r="Q366" s="34">
        <f t="shared" ca="1" si="79"/>
        <v>0</v>
      </c>
      <c r="R366" s="6">
        <f t="shared" ca="1" si="81"/>
        <v>-5.7164724119749467E-2</v>
      </c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3:35">
      <c r="C367" s="84"/>
      <c r="D367" s="41">
        <f t="shared" si="69"/>
        <v>0</v>
      </c>
      <c r="E367" s="41">
        <f t="shared" si="69"/>
        <v>0</v>
      </c>
      <c r="F367" s="34">
        <f t="shared" si="70"/>
        <v>0</v>
      </c>
      <c r="G367" s="34">
        <f t="shared" si="70"/>
        <v>0</v>
      </c>
      <c r="H367" s="34">
        <f t="shared" si="71"/>
        <v>0</v>
      </c>
      <c r="I367" s="34">
        <f t="shared" si="72"/>
        <v>0</v>
      </c>
      <c r="J367" s="34">
        <f t="shared" si="73"/>
        <v>0</v>
      </c>
      <c r="K367" s="34">
        <f t="shared" si="74"/>
        <v>0</v>
      </c>
      <c r="L367" s="34">
        <f t="shared" si="75"/>
        <v>0</v>
      </c>
      <c r="M367" s="34">
        <f t="shared" ca="1" si="80"/>
        <v>5.7164724119749467E-2</v>
      </c>
      <c r="N367" s="34">
        <f t="shared" ca="1" si="76"/>
        <v>0</v>
      </c>
      <c r="O367" s="42">
        <f t="shared" ca="1" si="77"/>
        <v>0</v>
      </c>
      <c r="P367" s="34">
        <f t="shared" ca="1" si="78"/>
        <v>0</v>
      </c>
      <c r="Q367" s="34">
        <f t="shared" ca="1" si="79"/>
        <v>0</v>
      </c>
      <c r="R367" s="6">
        <f t="shared" ca="1" si="81"/>
        <v>-5.7164724119749467E-2</v>
      </c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3:35">
      <c r="C368" s="84"/>
      <c r="D368" s="41">
        <f t="shared" si="69"/>
        <v>0</v>
      </c>
      <c r="E368" s="41">
        <f t="shared" si="69"/>
        <v>0</v>
      </c>
      <c r="F368" s="34">
        <f t="shared" si="70"/>
        <v>0</v>
      </c>
      <c r="G368" s="34">
        <f t="shared" si="70"/>
        <v>0</v>
      </c>
      <c r="H368" s="34">
        <f t="shared" si="71"/>
        <v>0</v>
      </c>
      <c r="I368" s="34">
        <f t="shared" si="72"/>
        <v>0</v>
      </c>
      <c r="J368" s="34">
        <f t="shared" si="73"/>
        <v>0</v>
      </c>
      <c r="K368" s="34">
        <f t="shared" si="74"/>
        <v>0</v>
      </c>
      <c r="L368" s="34">
        <f t="shared" si="75"/>
        <v>0</v>
      </c>
      <c r="M368" s="34">
        <f t="shared" ca="1" si="80"/>
        <v>5.7164724119749467E-2</v>
      </c>
      <c r="N368" s="34">
        <f t="shared" ca="1" si="76"/>
        <v>0</v>
      </c>
      <c r="O368" s="42">
        <f t="shared" ca="1" si="77"/>
        <v>0</v>
      </c>
      <c r="P368" s="34">
        <f t="shared" ca="1" si="78"/>
        <v>0</v>
      </c>
      <c r="Q368" s="34">
        <f t="shared" ca="1" si="79"/>
        <v>0</v>
      </c>
      <c r="R368" s="6">
        <f t="shared" ca="1" si="81"/>
        <v>-5.7164724119749467E-2</v>
      </c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3:35">
      <c r="C369" s="84"/>
      <c r="D369" s="41">
        <f t="shared" si="69"/>
        <v>0</v>
      </c>
      <c r="E369" s="41">
        <f t="shared" si="69"/>
        <v>0</v>
      </c>
      <c r="F369" s="34">
        <f t="shared" si="70"/>
        <v>0</v>
      </c>
      <c r="G369" s="34">
        <f t="shared" si="70"/>
        <v>0</v>
      </c>
      <c r="H369" s="34">
        <f t="shared" si="71"/>
        <v>0</v>
      </c>
      <c r="I369" s="34">
        <f t="shared" si="72"/>
        <v>0</v>
      </c>
      <c r="J369" s="34">
        <f t="shared" si="73"/>
        <v>0</v>
      </c>
      <c r="K369" s="34">
        <f t="shared" si="74"/>
        <v>0</v>
      </c>
      <c r="L369" s="34">
        <f t="shared" si="75"/>
        <v>0</v>
      </c>
      <c r="M369" s="34">
        <f t="shared" ca="1" si="80"/>
        <v>5.7164724119749467E-2</v>
      </c>
      <c r="N369" s="34">
        <f t="shared" ca="1" si="76"/>
        <v>0</v>
      </c>
      <c r="O369" s="42">
        <f t="shared" ca="1" si="77"/>
        <v>0</v>
      </c>
      <c r="P369" s="34">
        <f t="shared" ca="1" si="78"/>
        <v>0</v>
      </c>
      <c r="Q369" s="34">
        <f t="shared" ca="1" si="79"/>
        <v>0</v>
      </c>
      <c r="R369" s="6">
        <f t="shared" ca="1" si="81"/>
        <v>-5.7164724119749467E-2</v>
      </c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3:35">
      <c r="C370" s="84"/>
      <c r="D370" s="41">
        <f t="shared" si="69"/>
        <v>0</v>
      </c>
      <c r="E370" s="41">
        <f t="shared" si="69"/>
        <v>0</v>
      </c>
      <c r="F370" s="34">
        <f t="shared" si="70"/>
        <v>0</v>
      </c>
      <c r="G370" s="34">
        <f t="shared" si="70"/>
        <v>0</v>
      </c>
      <c r="H370" s="34">
        <f t="shared" si="71"/>
        <v>0</v>
      </c>
      <c r="I370" s="34">
        <f t="shared" si="72"/>
        <v>0</v>
      </c>
      <c r="J370" s="34">
        <f t="shared" si="73"/>
        <v>0</v>
      </c>
      <c r="K370" s="34">
        <f t="shared" si="74"/>
        <v>0</v>
      </c>
      <c r="L370" s="34">
        <f t="shared" si="75"/>
        <v>0</v>
      </c>
      <c r="M370" s="34">
        <f t="shared" ca="1" si="80"/>
        <v>5.7164724119749467E-2</v>
      </c>
      <c r="N370" s="34">
        <f t="shared" ca="1" si="76"/>
        <v>0</v>
      </c>
      <c r="O370" s="42">
        <f t="shared" ca="1" si="77"/>
        <v>0</v>
      </c>
      <c r="P370" s="34">
        <f t="shared" ca="1" si="78"/>
        <v>0</v>
      </c>
      <c r="Q370" s="34">
        <f t="shared" ca="1" si="79"/>
        <v>0</v>
      </c>
      <c r="R370" s="6">
        <f t="shared" ca="1" si="81"/>
        <v>-5.7164724119749467E-2</v>
      </c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3:35">
      <c r="C371" s="84"/>
      <c r="D371" s="41">
        <f t="shared" si="69"/>
        <v>0</v>
      </c>
      <c r="E371" s="41">
        <f t="shared" si="69"/>
        <v>0</v>
      </c>
      <c r="F371" s="34">
        <f t="shared" si="70"/>
        <v>0</v>
      </c>
      <c r="G371" s="34">
        <f t="shared" si="70"/>
        <v>0</v>
      </c>
      <c r="H371" s="34">
        <f t="shared" si="71"/>
        <v>0</v>
      </c>
      <c r="I371" s="34">
        <f t="shared" si="72"/>
        <v>0</v>
      </c>
      <c r="J371" s="34">
        <f t="shared" si="73"/>
        <v>0</v>
      </c>
      <c r="K371" s="34">
        <f t="shared" si="74"/>
        <v>0</v>
      </c>
      <c r="L371" s="34">
        <f t="shared" si="75"/>
        <v>0</v>
      </c>
      <c r="M371" s="34">
        <f t="shared" ca="1" si="80"/>
        <v>5.7164724119749467E-2</v>
      </c>
      <c r="N371" s="34">
        <f t="shared" ca="1" si="76"/>
        <v>0</v>
      </c>
      <c r="O371" s="42">
        <f t="shared" ca="1" si="77"/>
        <v>0</v>
      </c>
      <c r="P371" s="34">
        <f t="shared" ca="1" si="78"/>
        <v>0</v>
      </c>
      <c r="Q371" s="34">
        <f t="shared" ca="1" si="79"/>
        <v>0</v>
      </c>
      <c r="R371" s="6">
        <f t="shared" ca="1" si="81"/>
        <v>-5.7164724119749467E-2</v>
      </c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3:35">
      <c r="C372" s="84"/>
      <c r="D372" s="41">
        <f t="shared" si="69"/>
        <v>0</v>
      </c>
      <c r="E372" s="41">
        <f t="shared" si="69"/>
        <v>0</v>
      </c>
      <c r="F372" s="34">
        <f t="shared" si="70"/>
        <v>0</v>
      </c>
      <c r="G372" s="34">
        <f t="shared" si="70"/>
        <v>0</v>
      </c>
      <c r="H372" s="34">
        <f t="shared" si="71"/>
        <v>0</v>
      </c>
      <c r="I372" s="34">
        <f t="shared" si="72"/>
        <v>0</v>
      </c>
      <c r="J372" s="34">
        <f t="shared" si="73"/>
        <v>0</v>
      </c>
      <c r="K372" s="34">
        <f t="shared" si="74"/>
        <v>0</v>
      </c>
      <c r="L372" s="34">
        <f t="shared" si="75"/>
        <v>0</v>
      </c>
      <c r="M372" s="34">
        <f t="shared" ca="1" si="80"/>
        <v>5.7164724119749467E-2</v>
      </c>
      <c r="N372" s="34">
        <f t="shared" ca="1" si="76"/>
        <v>0</v>
      </c>
      <c r="O372" s="42">
        <f t="shared" ca="1" si="77"/>
        <v>0</v>
      </c>
      <c r="P372" s="34">
        <f t="shared" ca="1" si="78"/>
        <v>0</v>
      </c>
      <c r="Q372" s="34">
        <f t="shared" ca="1" si="79"/>
        <v>0</v>
      </c>
      <c r="R372" s="6">
        <f t="shared" ca="1" si="81"/>
        <v>-5.7164724119749467E-2</v>
      </c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3:35">
      <c r="C373" s="84"/>
      <c r="D373" s="41">
        <f t="shared" si="69"/>
        <v>0</v>
      </c>
      <c r="E373" s="41">
        <f t="shared" si="69"/>
        <v>0</v>
      </c>
      <c r="F373" s="34">
        <f t="shared" si="70"/>
        <v>0</v>
      </c>
      <c r="G373" s="34">
        <f t="shared" si="70"/>
        <v>0</v>
      </c>
      <c r="H373" s="34">
        <f t="shared" si="71"/>
        <v>0</v>
      </c>
      <c r="I373" s="34">
        <f t="shared" si="72"/>
        <v>0</v>
      </c>
      <c r="J373" s="34">
        <f t="shared" si="73"/>
        <v>0</v>
      </c>
      <c r="K373" s="34">
        <f t="shared" si="74"/>
        <v>0</v>
      </c>
      <c r="L373" s="34">
        <f t="shared" si="75"/>
        <v>0</v>
      </c>
      <c r="M373" s="34">
        <f t="shared" ca="1" si="80"/>
        <v>5.7164724119749467E-2</v>
      </c>
      <c r="N373" s="34">
        <f t="shared" ca="1" si="76"/>
        <v>0</v>
      </c>
      <c r="O373" s="42">
        <f t="shared" ca="1" si="77"/>
        <v>0</v>
      </c>
      <c r="P373" s="34">
        <f t="shared" ca="1" si="78"/>
        <v>0</v>
      </c>
      <c r="Q373" s="34">
        <f t="shared" ca="1" si="79"/>
        <v>0</v>
      </c>
      <c r="R373" s="6">
        <f t="shared" ca="1" si="81"/>
        <v>-5.7164724119749467E-2</v>
      </c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3:35">
      <c r="C374" s="84"/>
      <c r="D374" s="41">
        <f t="shared" si="69"/>
        <v>0</v>
      </c>
      <c r="E374" s="41">
        <f t="shared" si="69"/>
        <v>0</v>
      </c>
      <c r="F374" s="34">
        <f t="shared" si="70"/>
        <v>0</v>
      </c>
      <c r="G374" s="34">
        <f t="shared" si="70"/>
        <v>0</v>
      </c>
      <c r="H374" s="34">
        <f t="shared" si="71"/>
        <v>0</v>
      </c>
      <c r="I374" s="34">
        <f t="shared" si="72"/>
        <v>0</v>
      </c>
      <c r="J374" s="34">
        <f t="shared" si="73"/>
        <v>0</v>
      </c>
      <c r="K374" s="34">
        <f t="shared" si="74"/>
        <v>0</v>
      </c>
      <c r="L374" s="34">
        <f t="shared" si="75"/>
        <v>0</v>
      </c>
      <c r="M374" s="34">
        <f t="shared" ca="1" si="80"/>
        <v>5.7164724119749467E-2</v>
      </c>
      <c r="N374" s="34">
        <f t="shared" ca="1" si="76"/>
        <v>0</v>
      </c>
      <c r="O374" s="42">
        <f t="shared" ca="1" si="77"/>
        <v>0</v>
      </c>
      <c r="P374" s="34">
        <f t="shared" ca="1" si="78"/>
        <v>0</v>
      </c>
      <c r="Q374" s="34">
        <f t="shared" ca="1" si="79"/>
        <v>0</v>
      </c>
      <c r="R374" s="6">
        <f t="shared" ca="1" si="81"/>
        <v>-5.7164724119749467E-2</v>
      </c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3:35">
      <c r="C375" s="84"/>
      <c r="D375" s="41">
        <f t="shared" si="69"/>
        <v>0</v>
      </c>
      <c r="E375" s="41">
        <f t="shared" si="69"/>
        <v>0</v>
      </c>
      <c r="F375" s="34">
        <f t="shared" si="70"/>
        <v>0</v>
      </c>
      <c r="G375" s="34">
        <f t="shared" si="70"/>
        <v>0</v>
      </c>
      <c r="H375" s="34">
        <f t="shared" si="71"/>
        <v>0</v>
      </c>
      <c r="I375" s="34">
        <f t="shared" si="72"/>
        <v>0</v>
      </c>
      <c r="J375" s="34">
        <f t="shared" si="73"/>
        <v>0</v>
      </c>
      <c r="K375" s="34">
        <f t="shared" si="74"/>
        <v>0</v>
      </c>
      <c r="L375" s="34">
        <f t="shared" si="75"/>
        <v>0</v>
      </c>
      <c r="M375" s="34">
        <f t="shared" ca="1" si="80"/>
        <v>5.7164724119749467E-2</v>
      </c>
      <c r="N375" s="34">
        <f t="shared" ca="1" si="76"/>
        <v>0</v>
      </c>
      <c r="O375" s="42">
        <f t="shared" ca="1" si="77"/>
        <v>0</v>
      </c>
      <c r="P375" s="34">
        <f t="shared" ca="1" si="78"/>
        <v>0</v>
      </c>
      <c r="Q375" s="34">
        <f t="shared" ca="1" si="79"/>
        <v>0</v>
      </c>
      <c r="R375" s="6">
        <f t="shared" ca="1" si="81"/>
        <v>-5.7164724119749467E-2</v>
      </c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3:35">
      <c r="C376" s="84"/>
      <c r="D376" s="41">
        <f t="shared" si="69"/>
        <v>0</v>
      </c>
      <c r="E376" s="41">
        <f t="shared" si="69"/>
        <v>0</v>
      </c>
      <c r="F376" s="34">
        <f t="shared" si="70"/>
        <v>0</v>
      </c>
      <c r="G376" s="34">
        <f t="shared" si="70"/>
        <v>0</v>
      </c>
      <c r="H376" s="34">
        <f t="shared" si="71"/>
        <v>0</v>
      </c>
      <c r="I376" s="34">
        <f t="shared" si="72"/>
        <v>0</v>
      </c>
      <c r="J376" s="34">
        <f t="shared" si="73"/>
        <v>0</v>
      </c>
      <c r="K376" s="34">
        <f t="shared" si="74"/>
        <v>0</v>
      </c>
      <c r="L376" s="34">
        <f t="shared" si="75"/>
        <v>0</v>
      </c>
      <c r="M376" s="34">
        <f t="shared" ca="1" si="80"/>
        <v>5.7164724119749467E-2</v>
      </c>
      <c r="N376" s="34">
        <f t="shared" ca="1" si="76"/>
        <v>0</v>
      </c>
      <c r="O376" s="42">
        <f t="shared" ca="1" si="77"/>
        <v>0</v>
      </c>
      <c r="P376" s="34">
        <f t="shared" ca="1" si="78"/>
        <v>0</v>
      </c>
      <c r="Q376" s="34">
        <f t="shared" ca="1" si="79"/>
        <v>0</v>
      </c>
      <c r="R376" s="6">
        <f t="shared" ca="1" si="81"/>
        <v>-5.7164724119749467E-2</v>
      </c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3:35">
      <c r="C377" s="84"/>
      <c r="D377" s="41">
        <f t="shared" si="69"/>
        <v>0</v>
      </c>
      <c r="E377" s="41">
        <f t="shared" si="69"/>
        <v>0</v>
      </c>
      <c r="F377" s="34">
        <f t="shared" si="70"/>
        <v>0</v>
      </c>
      <c r="G377" s="34">
        <f t="shared" si="70"/>
        <v>0</v>
      </c>
      <c r="H377" s="34">
        <f t="shared" si="71"/>
        <v>0</v>
      </c>
      <c r="I377" s="34">
        <f t="shared" si="72"/>
        <v>0</v>
      </c>
      <c r="J377" s="34">
        <f t="shared" si="73"/>
        <v>0</v>
      </c>
      <c r="K377" s="34">
        <f t="shared" si="74"/>
        <v>0</v>
      </c>
      <c r="L377" s="34">
        <f t="shared" si="75"/>
        <v>0</v>
      </c>
      <c r="M377" s="34">
        <f t="shared" ca="1" si="80"/>
        <v>5.7164724119749467E-2</v>
      </c>
      <c r="N377" s="34">
        <f t="shared" ca="1" si="76"/>
        <v>0</v>
      </c>
      <c r="O377" s="42">
        <f t="shared" ca="1" si="77"/>
        <v>0</v>
      </c>
      <c r="P377" s="34">
        <f t="shared" ca="1" si="78"/>
        <v>0</v>
      </c>
      <c r="Q377" s="34">
        <f t="shared" ca="1" si="79"/>
        <v>0</v>
      </c>
      <c r="R377" s="6">
        <f t="shared" ca="1" si="81"/>
        <v>-5.7164724119749467E-2</v>
      </c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3:35">
      <c r="C378" s="84"/>
      <c r="D378" s="41">
        <f t="shared" si="69"/>
        <v>0</v>
      </c>
      <c r="E378" s="41">
        <f t="shared" si="69"/>
        <v>0</v>
      </c>
      <c r="F378" s="34">
        <f t="shared" si="70"/>
        <v>0</v>
      </c>
      <c r="G378" s="34">
        <f t="shared" si="70"/>
        <v>0</v>
      </c>
      <c r="H378" s="34">
        <f t="shared" si="71"/>
        <v>0</v>
      </c>
      <c r="I378" s="34">
        <f t="shared" si="72"/>
        <v>0</v>
      </c>
      <c r="J378" s="34">
        <f t="shared" si="73"/>
        <v>0</v>
      </c>
      <c r="K378" s="34">
        <f t="shared" si="74"/>
        <v>0</v>
      </c>
      <c r="L378" s="34">
        <f t="shared" si="75"/>
        <v>0</v>
      </c>
      <c r="M378" s="34">
        <f t="shared" ca="1" si="80"/>
        <v>5.7164724119749467E-2</v>
      </c>
      <c r="N378" s="34">
        <f t="shared" ca="1" si="76"/>
        <v>0</v>
      </c>
      <c r="O378" s="42">
        <f t="shared" ca="1" si="77"/>
        <v>0</v>
      </c>
      <c r="P378" s="34">
        <f t="shared" ca="1" si="78"/>
        <v>0</v>
      </c>
      <c r="Q378" s="34">
        <f t="shared" ca="1" si="79"/>
        <v>0</v>
      </c>
      <c r="R378" s="6">
        <f t="shared" ca="1" si="81"/>
        <v>-5.7164724119749467E-2</v>
      </c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3:35">
      <c r="C379" s="84"/>
      <c r="D379" s="41">
        <f t="shared" si="69"/>
        <v>0</v>
      </c>
      <c r="E379" s="41">
        <f t="shared" si="69"/>
        <v>0</v>
      </c>
      <c r="F379" s="34">
        <f t="shared" si="70"/>
        <v>0</v>
      </c>
      <c r="G379" s="34">
        <f t="shared" si="70"/>
        <v>0</v>
      </c>
      <c r="H379" s="34">
        <f t="shared" si="71"/>
        <v>0</v>
      </c>
      <c r="I379" s="34">
        <f t="shared" si="72"/>
        <v>0</v>
      </c>
      <c r="J379" s="34">
        <f t="shared" si="73"/>
        <v>0</v>
      </c>
      <c r="K379" s="34">
        <f t="shared" si="74"/>
        <v>0</v>
      </c>
      <c r="L379" s="34">
        <f t="shared" si="75"/>
        <v>0</v>
      </c>
      <c r="M379" s="34">
        <f t="shared" ca="1" si="80"/>
        <v>5.7164724119749467E-2</v>
      </c>
      <c r="N379" s="34">
        <f t="shared" ca="1" si="76"/>
        <v>0</v>
      </c>
      <c r="O379" s="42">
        <f t="shared" ca="1" si="77"/>
        <v>0</v>
      </c>
      <c r="P379" s="34">
        <f t="shared" ca="1" si="78"/>
        <v>0</v>
      </c>
      <c r="Q379" s="34">
        <f t="shared" ca="1" si="79"/>
        <v>0</v>
      </c>
      <c r="R379" s="6">
        <f t="shared" ca="1" si="81"/>
        <v>-5.7164724119749467E-2</v>
      </c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3:35">
      <c r="C380" s="84"/>
      <c r="D380" s="41">
        <f t="shared" si="69"/>
        <v>0</v>
      </c>
      <c r="E380" s="41">
        <f t="shared" si="69"/>
        <v>0</v>
      </c>
      <c r="F380" s="34">
        <f t="shared" si="70"/>
        <v>0</v>
      </c>
      <c r="G380" s="34">
        <f t="shared" si="70"/>
        <v>0</v>
      </c>
      <c r="H380" s="34">
        <f t="shared" si="71"/>
        <v>0</v>
      </c>
      <c r="I380" s="34">
        <f t="shared" si="72"/>
        <v>0</v>
      </c>
      <c r="J380" s="34">
        <f t="shared" si="73"/>
        <v>0</v>
      </c>
      <c r="K380" s="34">
        <f t="shared" si="74"/>
        <v>0</v>
      </c>
      <c r="L380" s="34">
        <f t="shared" si="75"/>
        <v>0</v>
      </c>
      <c r="M380" s="34">
        <f t="shared" ca="1" si="80"/>
        <v>5.7164724119749467E-2</v>
      </c>
      <c r="N380" s="34">
        <f t="shared" ca="1" si="76"/>
        <v>0</v>
      </c>
      <c r="O380" s="42">
        <f t="shared" ca="1" si="77"/>
        <v>0</v>
      </c>
      <c r="P380" s="34">
        <f t="shared" ca="1" si="78"/>
        <v>0</v>
      </c>
      <c r="Q380" s="34">
        <f t="shared" ca="1" si="79"/>
        <v>0</v>
      </c>
      <c r="R380" s="6">
        <f t="shared" ca="1" si="81"/>
        <v>-5.7164724119749467E-2</v>
      </c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3:35">
      <c r="C381" s="84"/>
      <c r="D381" s="41">
        <f t="shared" si="69"/>
        <v>0</v>
      </c>
      <c r="E381" s="41">
        <f t="shared" si="69"/>
        <v>0</v>
      </c>
      <c r="F381" s="34">
        <f t="shared" si="70"/>
        <v>0</v>
      </c>
      <c r="G381" s="34">
        <f t="shared" si="70"/>
        <v>0</v>
      </c>
      <c r="H381" s="34">
        <f t="shared" si="71"/>
        <v>0</v>
      </c>
      <c r="I381" s="34">
        <f t="shared" si="72"/>
        <v>0</v>
      </c>
      <c r="J381" s="34">
        <f t="shared" si="73"/>
        <v>0</v>
      </c>
      <c r="K381" s="34">
        <f t="shared" si="74"/>
        <v>0</v>
      </c>
      <c r="L381" s="34">
        <f t="shared" si="75"/>
        <v>0</v>
      </c>
      <c r="M381" s="34">
        <f t="shared" ca="1" si="80"/>
        <v>5.7164724119749467E-2</v>
      </c>
      <c r="N381" s="34">
        <f t="shared" ca="1" si="76"/>
        <v>0</v>
      </c>
      <c r="O381" s="42">
        <f t="shared" ca="1" si="77"/>
        <v>0</v>
      </c>
      <c r="P381" s="34">
        <f t="shared" ca="1" si="78"/>
        <v>0</v>
      </c>
      <c r="Q381" s="34">
        <f t="shared" ca="1" si="79"/>
        <v>0</v>
      </c>
      <c r="R381" s="6">
        <f t="shared" ca="1" si="81"/>
        <v>-5.7164724119749467E-2</v>
      </c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3:35">
      <c r="C382" s="84"/>
      <c r="D382" s="41">
        <f t="shared" si="69"/>
        <v>0</v>
      </c>
      <c r="E382" s="41">
        <f t="shared" si="69"/>
        <v>0</v>
      </c>
      <c r="F382" s="34">
        <f t="shared" si="70"/>
        <v>0</v>
      </c>
      <c r="G382" s="34">
        <f t="shared" si="70"/>
        <v>0</v>
      </c>
      <c r="H382" s="34">
        <f t="shared" si="71"/>
        <v>0</v>
      </c>
      <c r="I382" s="34">
        <f t="shared" si="72"/>
        <v>0</v>
      </c>
      <c r="J382" s="34">
        <f t="shared" si="73"/>
        <v>0</v>
      </c>
      <c r="K382" s="34">
        <f t="shared" si="74"/>
        <v>0</v>
      </c>
      <c r="L382" s="34">
        <f t="shared" si="75"/>
        <v>0</v>
      </c>
      <c r="M382" s="34">
        <f t="shared" ca="1" si="80"/>
        <v>5.7164724119749467E-2</v>
      </c>
      <c r="N382" s="34">
        <f t="shared" ca="1" si="76"/>
        <v>0</v>
      </c>
      <c r="O382" s="42">
        <f t="shared" ca="1" si="77"/>
        <v>0</v>
      </c>
      <c r="P382" s="34">
        <f t="shared" ca="1" si="78"/>
        <v>0</v>
      </c>
      <c r="Q382" s="34">
        <f t="shared" ca="1" si="79"/>
        <v>0</v>
      </c>
      <c r="R382" s="6">
        <f t="shared" ca="1" si="81"/>
        <v>-5.7164724119749467E-2</v>
      </c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3:35">
      <c r="C383" s="84"/>
      <c r="D383" s="41">
        <f t="shared" si="69"/>
        <v>0</v>
      </c>
      <c r="E383" s="41">
        <f t="shared" si="69"/>
        <v>0</v>
      </c>
      <c r="F383" s="34">
        <f t="shared" si="70"/>
        <v>0</v>
      </c>
      <c r="G383" s="34">
        <f t="shared" si="70"/>
        <v>0</v>
      </c>
      <c r="H383" s="34">
        <f t="shared" si="71"/>
        <v>0</v>
      </c>
      <c r="I383" s="34">
        <f t="shared" si="72"/>
        <v>0</v>
      </c>
      <c r="J383" s="34">
        <f t="shared" si="73"/>
        <v>0</v>
      </c>
      <c r="K383" s="34">
        <f t="shared" si="74"/>
        <v>0</v>
      </c>
      <c r="L383" s="34">
        <f t="shared" si="75"/>
        <v>0</v>
      </c>
      <c r="M383" s="34">
        <f t="shared" ca="1" si="80"/>
        <v>5.7164724119749467E-2</v>
      </c>
      <c r="N383" s="34">
        <f t="shared" ca="1" si="76"/>
        <v>0</v>
      </c>
      <c r="O383" s="42">
        <f t="shared" ca="1" si="77"/>
        <v>0</v>
      </c>
      <c r="P383" s="34">
        <f t="shared" ca="1" si="78"/>
        <v>0</v>
      </c>
      <c r="Q383" s="34">
        <f t="shared" ca="1" si="79"/>
        <v>0</v>
      </c>
      <c r="R383" s="6">
        <f t="shared" ca="1" si="81"/>
        <v>-5.7164724119749467E-2</v>
      </c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3:35">
      <c r="C384" s="84"/>
      <c r="D384" s="41">
        <f t="shared" si="69"/>
        <v>0</v>
      </c>
      <c r="E384" s="41">
        <f t="shared" si="69"/>
        <v>0</v>
      </c>
      <c r="F384" s="34">
        <f t="shared" si="70"/>
        <v>0</v>
      </c>
      <c r="G384" s="34">
        <f t="shared" si="70"/>
        <v>0</v>
      </c>
      <c r="H384" s="34">
        <f t="shared" si="71"/>
        <v>0</v>
      </c>
      <c r="I384" s="34">
        <f t="shared" si="72"/>
        <v>0</v>
      </c>
      <c r="J384" s="34">
        <f t="shared" si="73"/>
        <v>0</v>
      </c>
      <c r="K384" s="34">
        <f t="shared" si="74"/>
        <v>0</v>
      </c>
      <c r="L384" s="34">
        <f t="shared" si="75"/>
        <v>0</v>
      </c>
      <c r="M384" s="34">
        <f t="shared" ca="1" si="80"/>
        <v>5.7164724119749467E-2</v>
      </c>
      <c r="N384" s="34">
        <f t="shared" ca="1" si="76"/>
        <v>0</v>
      </c>
      <c r="O384" s="42">
        <f t="shared" ca="1" si="77"/>
        <v>0</v>
      </c>
      <c r="P384" s="34">
        <f t="shared" ca="1" si="78"/>
        <v>0</v>
      </c>
      <c r="Q384" s="34">
        <f t="shared" ca="1" si="79"/>
        <v>0</v>
      </c>
      <c r="R384" s="6">
        <f t="shared" ca="1" si="81"/>
        <v>-5.7164724119749467E-2</v>
      </c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3:35">
      <c r="C385" s="84"/>
      <c r="D385" s="41">
        <f t="shared" si="69"/>
        <v>0</v>
      </c>
      <c r="E385" s="41">
        <f t="shared" si="69"/>
        <v>0</v>
      </c>
      <c r="F385" s="34">
        <f t="shared" si="70"/>
        <v>0</v>
      </c>
      <c r="G385" s="34">
        <f t="shared" si="70"/>
        <v>0</v>
      </c>
      <c r="H385" s="34">
        <f t="shared" si="71"/>
        <v>0</v>
      </c>
      <c r="I385" s="34">
        <f t="shared" si="72"/>
        <v>0</v>
      </c>
      <c r="J385" s="34">
        <f t="shared" si="73"/>
        <v>0</v>
      </c>
      <c r="K385" s="34">
        <f t="shared" si="74"/>
        <v>0</v>
      </c>
      <c r="L385" s="34">
        <f t="shared" si="75"/>
        <v>0</v>
      </c>
      <c r="M385" s="34">
        <f t="shared" ca="1" si="80"/>
        <v>5.7164724119749467E-2</v>
      </c>
      <c r="N385" s="34">
        <f t="shared" ca="1" si="76"/>
        <v>0</v>
      </c>
      <c r="O385" s="42">
        <f t="shared" ca="1" si="77"/>
        <v>0</v>
      </c>
      <c r="P385" s="34">
        <f t="shared" ca="1" si="78"/>
        <v>0</v>
      </c>
      <c r="Q385" s="34">
        <f t="shared" ca="1" si="79"/>
        <v>0</v>
      </c>
      <c r="R385" s="6">
        <f t="shared" ca="1" si="81"/>
        <v>-5.7164724119749467E-2</v>
      </c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3:35">
      <c r="C386" s="84"/>
      <c r="D386" s="41">
        <f t="shared" si="69"/>
        <v>0</v>
      </c>
      <c r="E386" s="41">
        <f t="shared" si="69"/>
        <v>0</v>
      </c>
      <c r="F386" s="34">
        <f t="shared" si="70"/>
        <v>0</v>
      </c>
      <c r="G386" s="34">
        <f t="shared" si="70"/>
        <v>0</v>
      </c>
      <c r="H386" s="34">
        <f t="shared" si="71"/>
        <v>0</v>
      </c>
      <c r="I386" s="34">
        <f t="shared" si="72"/>
        <v>0</v>
      </c>
      <c r="J386" s="34">
        <f t="shared" si="73"/>
        <v>0</v>
      </c>
      <c r="K386" s="34">
        <f t="shared" si="74"/>
        <v>0</v>
      </c>
      <c r="L386" s="34">
        <f t="shared" si="75"/>
        <v>0</v>
      </c>
      <c r="M386" s="34">
        <f t="shared" ca="1" si="80"/>
        <v>5.7164724119749467E-2</v>
      </c>
      <c r="N386" s="34">
        <f t="shared" ca="1" si="76"/>
        <v>0</v>
      </c>
      <c r="O386" s="42">
        <f t="shared" ca="1" si="77"/>
        <v>0</v>
      </c>
      <c r="P386" s="34">
        <f t="shared" ca="1" si="78"/>
        <v>0</v>
      </c>
      <c r="Q386" s="34">
        <f t="shared" ca="1" si="79"/>
        <v>0</v>
      </c>
      <c r="R386" s="6">
        <f t="shared" ca="1" si="81"/>
        <v>-5.7164724119749467E-2</v>
      </c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3:35">
      <c r="C387" s="84"/>
      <c r="D387" s="41">
        <f t="shared" si="69"/>
        <v>0</v>
      </c>
      <c r="E387" s="41">
        <f t="shared" si="69"/>
        <v>0</v>
      </c>
      <c r="F387" s="34">
        <f t="shared" si="70"/>
        <v>0</v>
      </c>
      <c r="G387" s="34">
        <f t="shared" si="70"/>
        <v>0</v>
      </c>
      <c r="H387" s="34">
        <f t="shared" si="71"/>
        <v>0</v>
      </c>
      <c r="I387" s="34">
        <f t="shared" si="72"/>
        <v>0</v>
      </c>
      <c r="J387" s="34">
        <f t="shared" si="73"/>
        <v>0</v>
      </c>
      <c r="K387" s="34">
        <f t="shared" si="74"/>
        <v>0</v>
      </c>
      <c r="L387" s="34">
        <f t="shared" si="75"/>
        <v>0</v>
      </c>
      <c r="M387" s="34">
        <f t="shared" ca="1" si="80"/>
        <v>5.7164724119749467E-2</v>
      </c>
      <c r="N387" s="34">
        <f t="shared" ca="1" si="76"/>
        <v>0</v>
      </c>
      <c r="O387" s="42">
        <f t="shared" ca="1" si="77"/>
        <v>0</v>
      </c>
      <c r="P387" s="34">
        <f t="shared" ca="1" si="78"/>
        <v>0</v>
      </c>
      <c r="Q387" s="34">
        <f t="shared" ca="1" si="79"/>
        <v>0</v>
      </c>
      <c r="R387" s="6">
        <f t="shared" ca="1" si="81"/>
        <v>-5.7164724119749467E-2</v>
      </c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3:35">
      <c r="C388" s="84"/>
      <c r="D388" s="41">
        <f t="shared" si="69"/>
        <v>0</v>
      </c>
      <c r="E388" s="41">
        <f t="shared" si="69"/>
        <v>0</v>
      </c>
      <c r="F388" s="34">
        <f t="shared" si="70"/>
        <v>0</v>
      </c>
      <c r="G388" s="34">
        <f t="shared" si="70"/>
        <v>0</v>
      </c>
      <c r="H388" s="34">
        <f t="shared" si="71"/>
        <v>0</v>
      </c>
      <c r="I388" s="34">
        <f t="shared" si="72"/>
        <v>0</v>
      </c>
      <c r="J388" s="34">
        <f t="shared" si="73"/>
        <v>0</v>
      </c>
      <c r="K388" s="34">
        <f t="shared" si="74"/>
        <v>0</v>
      </c>
      <c r="L388" s="34">
        <f t="shared" si="75"/>
        <v>0</v>
      </c>
      <c r="M388" s="34">
        <f t="shared" ca="1" si="80"/>
        <v>5.7164724119749467E-2</v>
      </c>
      <c r="N388" s="34">
        <f t="shared" ca="1" si="76"/>
        <v>0</v>
      </c>
      <c r="O388" s="42">
        <f t="shared" ca="1" si="77"/>
        <v>0</v>
      </c>
      <c r="P388" s="34">
        <f t="shared" ca="1" si="78"/>
        <v>0</v>
      </c>
      <c r="Q388" s="34">
        <f t="shared" ca="1" si="79"/>
        <v>0</v>
      </c>
      <c r="R388" s="6">
        <f t="shared" ca="1" si="81"/>
        <v>-5.7164724119749467E-2</v>
      </c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3:35">
      <c r="C389" s="84"/>
      <c r="D389" s="41">
        <f t="shared" si="69"/>
        <v>0</v>
      </c>
      <c r="E389" s="41">
        <f t="shared" si="69"/>
        <v>0</v>
      </c>
      <c r="F389" s="34">
        <f t="shared" si="70"/>
        <v>0</v>
      </c>
      <c r="G389" s="34">
        <f t="shared" si="70"/>
        <v>0</v>
      </c>
      <c r="H389" s="34">
        <f t="shared" si="71"/>
        <v>0</v>
      </c>
      <c r="I389" s="34">
        <f t="shared" si="72"/>
        <v>0</v>
      </c>
      <c r="J389" s="34">
        <f t="shared" si="73"/>
        <v>0</v>
      </c>
      <c r="K389" s="34">
        <f t="shared" si="74"/>
        <v>0</v>
      </c>
      <c r="L389" s="34">
        <f t="shared" si="75"/>
        <v>0</v>
      </c>
      <c r="M389" s="34">
        <f t="shared" ca="1" si="80"/>
        <v>5.7164724119749467E-2</v>
      </c>
      <c r="N389" s="34">
        <f t="shared" ca="1" si="76"/>
        <v>0</v>
      </c>
      <c r="O389" s="42">
        <f t="shared" ca="1" si="77"/>
        <v>0</v>
      </c>
      <c r="P389" s="34">
        <f t="shared" ca="1" si="78"/>
        <v>0</v>
      </c>
      <c r="Q389" s="34">
        <f t="shared" ca="1" si="79"/>
        <v>0</v>
      </c>
      <c r="R389" s="6">
        <f t="shared" ca="1" si="81"/>
        <v>-5.7164724119749467E-2</v>
      </c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3:35">
      <c r="C390" s="84"/>
      <c r="D390" s="41">
        <f t="shared" si="69"/>
        <v>0</v>
      </c>
      <c r="E390" s="41">
        <f t="shared" si="69"/>
        <v>0</v>
      </c>
      <c r="F390" s="34">
        <f t="shared" si="70"/>
        <v>0</v>
      </c>
      <c r="G390" s="34">
        <f t="shared" si="70"/>
        <v>0</v>
      </c>
      <c r="H390" s="34">
        <f t="shared" si="71"/>
        <v>0</v>
      </c>
      <c r="I390" s="34">
        <f t="shared" si="72"/>
        <v>0</v>
      </c>
      <c r="J390" s="34">
        <f t="shared" si="73"/>
        <v>0</v>
      </c>
      <c r="K390" s="34">
        <f t="shared" si="74"/>
        <v>0</v>
      </c>
      <c r="L390" s="34">
        <f t="shared" si="75"/>
        <v>0</v>
      </c>
      <c r="M390" s="34">
        <f t="shared" ca="1" si="80"/>
        <v>5.7164724119749467E-2</v>
      </c>
      <c r="N390" s="34">
        <f t="shared" ca="1" si="76"/>
        <v>0</v>
      </c>
      <c r="O390" s="42">
        <f t="shared" ca="1" si="77"/>
        <v>0</v>
      </c>
      <c r="P390" s="34">
        <f t="shared" ca="1" si="78"/>
        <v>0</v>
      </c>
      <c r="Q390" s="34">
        <f t="shared" ca="1" si="79"/>
        <v>0</v>
      </c>
      <c r="R390" s="6">
        <f t="shared" ca="1" si="81"/>
        <v>-5.7164724119749467E-2</v>
      </c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3:35">
      <c r="C391" s="84"/>
      <c r="D391" s="41">
        <f t="shared" si="69"/>
        <v>0</v>
      </c>
      <c r="E391" s="41">
        <f t="shared" si="69"/>
        <v>0</v>
      </c>
      <c r="F391" s="34">
        <f t="shared" si="70"/>
        <v>0</v>
      </c>
      <c r="G391" s="34">
        <f t="shared" si="70"/>
        <v>0</v>
      </c>
      <c r="H391" s="34">
        <f t="shared" si="71"/>
        <v>0</v>
      </c>
      <c r="I391" s="34">
        <f t="shared" si="72"/>
        <v>0</v>
      </c>
      <c r="J391" s="34">
        <f t="shared" si="73"/>
        <v>0</v>
      </c>
      <c r="K391" s="34">
        <f t="shared" si="74"/>
        <v>0</v>
      </c>
      <c r="L391" s="34">
        <f t="shared" si="75"/>
        <v>0</v>
      </c>
      <c r="M391" s="34">
        <f t="shared" ca="1" si="80"/>
        <v>5.7164724119749467E-2</v>
      </c>
      <c r="N391" s="34">
        <f t="shared" ca="1" si="76"/>
        <v>0</v>
      </c>
      <c r="O391" s="42">
        <f t="shared" ca="1" si="77"/>
        <v>0</v>
      </c>
      <c r="P391" s="34">
        <f t="shared" ca="1" si="78"/>
        <v>0</v>
      </c>
      <c r="Q391" s="34">
        <f t="shared" ca="1" si="79"/>
        <v>0</v>
      </c>
      <c r="R391" s="6">
        <f t="shared" ca="1" si="81"/>
        <v>-5.7164724119749467E-2</v>
      </c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3:35">
      <c r="C392" s="84"/>
      <c r="D392" s="41">
        <f t="shared" si="69"/>
        <v>0</v>
      </c>
      <c r="E392" s="41">
        <f t="shared" si="69"/>
        <v>0</v>
      </c>
      <c r="F392" s="34">
        <f t="shared" si="70"/>
        <v>0</v>
      </c>
      <c r="G392" s="34">
        <f t="shared" si="70"/>
        <v>0</v>
      </c>
      <c r="H392" s="34">
        <f t="shared" si="71"/>
        <v>0</v>
      </c>
      <c r="I392" s="34">
        <f t="shared" si="72"/>
        <v>0</v>
      </c>
      <c r="J392" s="34">
        <f t="shared" si="73"/>
        <v>0</v>
      </c>
      <c r="K392" s="34">
        <f t="shared" si="74"/>
        <v>0</v>
      </c>
      <c r="L392" s="34">
        <f t="shared" si="75"/>
        <v>0</v>
      </c>
      <c r="M392" s="34">
        <f t="shared" ca="1" si="80"/>
        <v>5.7164724119749467E-2</v>
      </c>
      <c r="N392" s="34">
        <f t="shared" ca="1" si="76"/>
        <v>0</v>
      </c>
      <c r="O392" s="42">
        <f t="shared" ca="1" si="77"/>
        <v>0</v>
      </c>
      <c r="P392" s="34">
        <f t="shared" ca="1" si="78"/>
        <v>0</v>
      </c>
      <c r="Q392" s="34">
        <f t="shared" ca="1" si="79"/>
        <v>0</v>
      </c>
      <c r="R392" s="6">
        <f t="shared" ca="1" si="81"/>
        <v>-5.7164724119749467E-2</v>
      </c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3:35">
      <c r="C393" s="84"/>
      <c r="D393" s="41">
        <f t="shared" si="69"/>
        <v>0</v>
      </c>
      <c r="E393" s="41">
        <f t="shared" si="69"/>
        <v>0</v>
      </c>
      <c r="F393" s="34">
        <f t="shared" si="70"/>
        <v>0</v>
      </c>
      <c r="G393" s="34">
        <f t="shared" si="70"/>
        <v>0</v>
      </c>
      <c r="H393" s="34">
        <f t="shared" si="71"/>
        <v>0</v>
      </c>
      <c r="I393" s="34">
        <f t="shared" si="72"/>
        <v>0</v>
      </c>
      <c r="J393" s="34">
        <f t="shared" si="73"/>
        <v>0</v>
      </c>
      <c r="K393" s="34">
        <f t="shared" si="74"/>
        <v>0</v>
      </c>
      <c r="L393" s="34">
        <f t="shared" si="75"/>
        <v>0</v>
      </c>
      <c r="M393" s="34">
        <f t="shared" ca="1" si="80"/>
        <v>5.7164724119749467E-2</v>
      </c>
      <c r="N393" s="34">
        <f t="shared" ca="1" si="76"/>
        <v>0</v>
      </c>
      <c r="O393" s="42">
        <f t="shared" ca="1" si="77"/>
        <v>0</v>
      </c>
      <c r="P393" s="34">
        <f t="shared" ca="1" si="78"/>
        <v>0</v>
      </c>
      <c r="Q393" s="34">
        <f t="shared" ca="1" si="79"/>
        <v>0</v>
      </c>
      <c r="R393" s="6">
        <f t="shared" ca="1" si="81"/>
        <v>-5.7164724119749467E-2</v>
      </c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3:35">
      <c r="C394" s="84"/>
      <c r="D394" s="41">
        <f t="shared" si="69"/>
        <v>0</v>
      </c>
      <c r="E394" s="41">
        <f t="shared" si="69"/>
        <v>0</v>
      </c>
      <c r="F394" s="34">
        <f t="shared" si="70"/>
        <v>0</v>
      </c>
      <c r="G394" s="34">
        <f t="shared" si="70"/>
        <v>0</v>
      </c>
      <c r="H394" s="34">
        <f t="shared" si="71"/>
        <v>0</v>
      </c>
      <c r="I394" s="34">
        <f t="shared" si="72"/>
        <v>0</v>
      </c>
      <c r="J394" s="34">
        <f t="shared" si="73"/>
        <v>0</v>
      </c>
      <c r="K394" s="34">
        <f t="shared" si="74"/>
        <v>0</v>
      </c>
      <c r="L394" s="34">
        <f t="shared" si="75"/>
        <v>0</v>
      </c>
      <c r="M394" s="34">
        <f t="shared" ca="1" si="80"/>
        <v>5.7164724119749467E-2</v>
      </c>
      <c r="N394" s="34">
        <f t="shared" ca="1" si="76"/>
        <v>0</v>
      </c>
      <c r="O394" s="42">
        <f t="shared" ca="1" si="77"/>
        <v>0</v>
      </c>
      <c r="P394" s="34">
        <f t="shared" ca="1" si="78"/>
        <v>0</v>
      </c>
      <c r="Q394" s="34">
        <f t="shared" ca="1" si="79"/>
        <v>0</v>
      </c>
      <c r="R394" s="6">
        <f t="shared" ca="1" si="81"/>
        <v>-5.7164724119749467E-2</v>
      </c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3:35">
      <c r="C395" s="84"/>
      <c r="D395" s="41">
        <f t="shared" si="69"/>
        <v>0</v>
      </c>
      <c r="E395" s="41">
        <f t="shared" si="69"/>
        <v>0</v>
      </c>
      <c r="F395" s="34">
        <f t="shared" si="70"/>
        <v>0</v>
      </c>
      <c r="G395" s="34">
        <f t="shared" si="70"/>
        <v>0</v>
      </c>
      <c r="H395" s="34">
        <f t="shared" si="71"/>
        <v>0</v>
      </c>
      <c r="I395" s="34">
        <f t="shared" si="72"/>
        <v>0</v>
      </c>
      <c r="J395" s="34">
        <f t="shared" si="73"/>
        <v>0</v>
      </c>
      <c r="K395" s="34">
        <f t="shared" si="74"/>
        <v>0</v>
      </c>
      <c r="L395" s="34">
        <f t="shared" si="75"/>
        <v>0</v>
      </c>
      <c r="M395" s="34">
        <f t="shared" ca="1" si="80"/>
        <v>5.7164724119749467E-2</v>
      </c>
      <c r="N395" s="34">
        <f t="shared" ca="1" si="76"/>
        <v>0</v>
      </c>
      <c r="O395" s="42">
        <f t="shared" ca="1" si="77"/>
        <v>0</v>
      </c>
      <c r="P395" s="34">
        <f t="shared" ca="1" si="78"/>
        <v>0</v>
      </c>
      <c r="Q395" s="34">
        <f t="shared" ca="1" si="79"/>
        <v>0</v>
      </c>
      <c r="R395" s="6">
        <f t="shared" ca="1" si="81"/>
        <v>-5.7164724119749467E-2</v>
      </c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3:35">
      <c r="C396" s="84"/>
      <c r="D396" s="41">
        <f t="shared" si="69"/>
        <v>0</v>
      </c>
      <c r="E396" s="41">
        <f t="shared" si="69"/>
        <v>0</v>
      </c>
      <c r="F396" s="34">
        <f t="shared" si="70"/>
        <v>0</v>
      </c>
      <c r="G396" s="34">
        <f t="shared" si="70"/>
        <v>0</v>
      </c>
      <c r="H396" s="34">
        <f t="shared" si="71"/>
        <v>0</v>
      </c>
      <c r="I396" s="34">
        <f t="shared" si="72"/>
        <v>0</v>
      </c>
      <c r="J396" s="34">
        <f t="shared" si="73"/>
        <v>0</v>
      </c>
      <c r="K396" s="34">
        <f t="shared" si="74"/>
        <v>0</v>
      </c>
      <c r="L396" s="34">
        <f t="shared" si="75"/>
        <v>0</v>
      </c>
      <c r="M396" s="34">
        <f t="shared" ca="1" si="80"/>
        <v>5.7164724119749467E-2</v>
      </c>
      <c r="N396" s="34">
        <f t="shared" ca="1" si="76"/>
        <v>0</v>
      </c>
      <c r="O396" s="42">
        <f t="shared" ca="1" si="77"/>
        <v>0</v>
      </c>
      <c r="P396" s="34">
        <f t="shared" ca="1" si="78"/>
        <v>0</v>
      </c>
      <c r="Q396" s="34">
        <f t="shared" ca="1" si="79"/>
        <v>0</v>
      </c>
      <c r="R396" s="6">
        <f t="shared" ca="1" si="81"/>
        <v>-5.7164724119749467E-2</v>
      </c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3:35">
      <c r="C397" s="84"/>
      <c r="D397" s="41">
        <f t="shared" si="69"/>
        <v>0</v>
      </c>
      <c r="E397" s="41">
        <f t="shared" si="69"/>
        <v>0</v>
      </c>
      <c r="F397" s="34">
        <f t="shared" si="70"/>
        <v>0</v>
      </c>
      <c r="G397" s="34">
        <f t="shared" si="70"/>
        <v>0</v>
      </c>
      <c r="H397" s="34">
        <f t="shared" si="71"/>
        <v>0</v>
      </c>
      <c r="I397" s="34">
        <f t="shared" si="72"/>
        <v>0</v>
      </c>
      <c r="J397" s="34">
        <f t="shared" si="73"/>
        <v>0</v>
      </c>
      <c r="K397" s="34">
        <f t="shared" si="74"/>
        <v>0</v>
      </c>
      <c r="L397" s="34">
        <f t="shared" si="75"/>
        <v>0</v>
      </c>
      <c r="M397" s="34">
        <f t="shared" ca="1" si="80"/>
        <v>5.7164724119749467E-2</v>
      </c>
      <c r="N397" s="34">
        <f t="shared" ca="1" si="76"/>
        <v>0</v>
      </c>
      <c r="O397" s="42">
        <f t="shared" ca="1" si="77"/>
        <v>0</v>
      </c>
      <c r="P397" s="34">
        <f t="shared" ca="1" si="78"/>
        <v>0</v>
      </c>
      <c r="Q397" s="34">
        <f t="shared" ca="1" si="79"/>
        <v>0</v>
      </c>
      <c r="R397" s="6">
        <f t="shared" ca="1" si="81"/>
        <v>-5.7164724119749467E-2</v>
      </c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3:35">
      <c r="C398" s="84"/>
      <c r="D398" s="41">
        <f t="shared" si="69"/>
        <v>0</v>
      </c>
      <c r="E398" s="41">
        <f t="shared" si="69"/>
        <v>0</v>
      </c>
      <c r="F398" s="34">
        <f t="shared" si="70"/>
        <v>0</v>
      </c>
      <c r="G398" s="34">
        <f t="shared" si="70"/>
        <v>0</v>
      </c>
      <c r="H398" s="34">
        <f t="shared" si="71"/>
        <v>0</v>
      </c>
      <c r="I398" s="34">
        <f t="shared" si="72"/>
        <v>0</v>
      </c>
      <c r="J398" s="34">
        <f t="shared" si="73"/>
        <v>0</v>
      </c>
      <c r="K398" s="34">
        <f t="shared" si="74"/>
        <v>0</v>
      </c>
      <c r="L398" s="34">
        <f t="shared" si="75"/>
        <v>0</v>
      </c>
      <c r="M398" s="34">
        <f t="shared" ca="1" si="80"/>
        <v>5.7164724119749467E-2</v>
      </c>
      <c r="N398" s="34">
        <f t="shared" ca="1" si="76"/>
        <v>0</v>
      </c>
      <c r="O398" s="42">
        <f t="shared" ca="1" si="77"/>
        <v>0</v>
      </c>
      <c r="P398" s="34">
        <f t="shared" ca="1" si="78"/>
        <v>0</v>
      </c>
      <c r="Q398" s="34">
        <f t="shared" ca="1" si="79"/>
        <v>0</v>
      </c>
      <c r="R398" s="6">
        <f t="shared" ca="1" si="81"/>
        <v>-5.7164724119749467E-2</v>
      </c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3:35">
      <c r="C399" s="84"/>
      <c r="D399" s="41">
        <f t="shared" ref="D399:E454" si="82">A399/A$18</f>
        <v>0</v>
      </c>
      <c r="E399" s="41">
        <f t="shared" si="82"/>
        <v>0</v>
      </c>
      <c r="F399" s="34">
        <f t="shared" ref="F399:G454" si="83">$C399*D399</f>
        <v>0</v>
      </c>
      <c r="G399" s="34">
        <f t="shared" si="83"/>
        <v>0</v>
      </c>
      <c r="H399" s="34">
        <f t="shared" ref="H399:H462" si="84">C399*D399*D399</f>
        <v>0</v>
      </c>
      <c r="I399" s="34">
        <f t="shared" ref="I399:I462" si="85">C399*D399*D399*D399</f>
        <v>0</v>
      </c>
      <c r="J399" s="34">
        <f t="shared" ref="J399:J462" si="86">C399*D399*D399*D399*D399</f>
        <v>0</v>
      </c>
      <c r="K399" s="34">
        <f t="shared" ref="K399:K462" si="87">C399*E399*D399</f>
        <v>0</v>
      </c>
      <c r="L399" s="34">
        <f t="shared" ref="L399:L462" si="88">C399*E399*D399*D399</f>
        <v>0</v>
      </c>
      <c r="M399" s="34">
        <f t="shared" ca="1" si="80"/>
        <v>5.7164724119749467E-2</v>
      </c>
      <c r="N399" s="34">
        <f t="shared" ref="N399:N462" ca="1" si="89">C399*(M399-E399)^2</f>
        <v>0</v>
      </c>
      <c r="O399" s="42">
        <f t="shared" ref="O399:O462" ca="1" si="90">(C399*O$1-O$2*F399+O$3*H399)^2</f>
        <v>0</v>
      </c>
      <c r="P399" s="34">
        <f t="shared" ref="P399:P462" ca="1" si="91">(-C399*O$2+O$4*F399-O$5*H399)^2</f>
        <v>0</v>
      </c>
      <c r="Q399" s="34">
        <f t="shared" ref="Q399:Q462" ca="1" si="92">+(C399*O$3-F399*O$5+H399*O$6)^2</f>
        <v>0</v>
      </c>
      <c r="R399" s="6">
        <f t="shared" ca="1" si="81"/>
        <v>-5.7164724119749467E-2</v>
      </c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3:35">
      <c r="C400" s="84"/>
      <c r="D400" s="41">
        <f t="shared" si="82"/>
        <v>0</v>
      </c>
      <c r="E400" s="41">
        <f t="shared" si="82"/>
        <v>0</v>
      </c>
      <c r="F400" s="34">
        <f t="shared" si="83"/>
        <v>0</v>
      </c>
      <c r="G400" s="34">
        <f t="shared" si="83"/>
        <v>0</v>
      </c>
      <c r="H400" s="34">
        <f t="shared" si="84"/>
        <v>0</v>
      </c>
      <c r="I400" s="34">
        <f t="shared" si="85"/>
        <v>0</v>
      </c>
      <c r="J400" s="34">
        <f t="shared" si="86"/>
        <v>0</v>
      </c>
      <c r="K400" s="34">
        <f t="shared" si="87"/>
        <v>0</v>
      </c>
      <c r="L400" s="34">
        <f t="shared" si="88"/>
        <v>0</v>
      </c>
      <c r="M400" s="34">
        <f t="shared" ca="1" si="80"/>
        <v>5.7164724119749467E-2</v>
      </c>
      <c r="N400" s="34">
        <f t="shared" ca="1" si="89"/>
        <v>0</v>
      </c>
      <c r="O400" s="42">
        <f t="shared" ca="1" si="90"/>
        <v>0</v>
      </c>
      <c r="P400" s="34">
        <f t="shared" ca="1" si="91"/>
        <v>0</v>
      </c>
      <c r="Q400" s="34">
        <f t="shared" ca="1" si="92"/>
        <v>0</v>
      </c>
      <c r="R400" s="6">
        <f t="shared" ca="1" si="81"/>
        <v>-5.7164724119749467E-2</v>
      </c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3:35">
      <c r="C401" s="84"/>
      <c r="D401" s="41">
        <f t="shared" si="82"/>
        <v>0</v>
      </c>
      <c r="E401" s="41">
        <f t="shared" si="82"/>
        <v>0</v>
      </c>
      <c r="F401" s="34">
        <f t="shared" si="83"/>
        <v>0</v>
      </c>
      <c r="G401" s="34">
        <f t="shared" si="83"/>
        <v>0</v>
      </c>
      <c r="H401" s="34">
        <f t="shared" si="84"/>
        <v>0</v>
      </c>
      <c r="I401" s="34">
        <f t="shared" si="85"/>
        <v>0</v>
      </c>
      <c r="J401" s="34">
        <f t="shared" si="86"/>
        <v>0</v>
      </c>
      <c r="K401" s="34">
        <f t="shared" si="87"/>
        <v>0</v>
      </c>
      <c r="L401" s="34">
        <f t="shared" si="88"/>
        <v>0</v>
      </c>
      <c r="M401" s="34">
        <f t="shared" ca="1" si="80"/>
        <v>5.7164724119749467E-2</v>
      </c>
      <c r="N401" s="34">
        <f t="shared" ca="1" si="89"/>
        <v>0</v>
      </c>
      <c r="O401" s="42">
        <f t="shared" ca="1" si="90"/>
        <v>0</v>
      </c>
      <c r="P401" s="34">
        <f t="shared" ca="1" si="91"/>
        <v>0</v>
      </c>
      <c r="Q401" s="34">
        <f t="shared" ca="1" si="92"/>
        <v>0</v>
      </c>
      <c r="R401" s="6">
        <f t="shared" ca="1" si="81"/>
        <v>-5.7164724119749467E-2</v>
      </c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3:35">
      <c r="C402" s="84"/>
      <c r="D402" s="41">
        <f t="shared" si="82"/>
        <v>0</v>
      </c>
      <c r="E402" s="41">
        <f t="shared" si="82"/>
        <v>0</v>
      </c>
      <c r="F402" s="34">
        <f t="shared" si="83"/>
        <v>0</v>
      </c>
      <c r="G402" s="34">
        <f t="shared" si="83"/>
        <v>0</v>
      </c>
      <c r="H402" s="34">
        <f t="shared" si="84"/>
        <v>0</v>
      </c>
      <c r="I402" s="34">
        <f t="shared" si="85"/>
        <v>0</v>
      </c>
      <c r="J402" s="34">
        <f t="shared" si="86"/>
        <v>0</v>
      </c>
      <c r="K402" s="34">
        <f t="shared" si="87"/>
        <v>0</v>
      </c>
      <c r="L402" s="34">
        <f t="shared" si="88"/>
        <v>0</v>
      </c>
      <c r="M402" s="34">
        <f t="shared" ca="1" si="80"/>
        <v>5.7164724119749467E-2</v>
      </c>
      <c r="N402" s="34">
        <f t="shared" ca="1" si="89"/>
        <v>0</v>
      </c>
      <c r="O402" s="42">
        <f t="shared" ca="1" si="90"/>
        <v>0</v>
      </c>
      <c r="P402" s="34">
        <f t="shared" ca="1" si="91"/>
        <v>0</v>
      </c>
      <c r="Q402" s="34">
        <f t="shared" ca="1" si="92"/>
        <v>0</v>
      </c>
      <c r="R402" s="6">
        <f t="shared" ca="1" si="81"/>
        <v>-5.7164724119749467E-2</v>
      </c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3:35">
      <c r="C403" s="84"/>
      <c r="D403" s="41">
        <f t="shared" si="82"/>
        <v>0</v>
      </c>
      <c r="E403" s="41">
        <f t="shared" si="82"/>
        <v>0</v>
      </c>
      <c r="F403" s="34">
        <f t="shared" si="83"/>
        <v>0</v>
      </c>
      <c r="G403" s="34">
        <f t="shared" si="83"/>
        <v>0</v>
      </c>
      <c r="H403" s="34">
        <f t="shared" si="84"/>
        <v>0</v>
      </c>
      <c r="I403" s="34">
        <f t="shared" si="85"/>
        <v>0</v>
      </c>
      <c r="J403" s="34">
        <f t="shared" si="86"/>
        <v>0</v>
      </c>
      <c r="K403" s="34">
        <f t="shared" si="87"/>
        <v>0</v>
      </c>
      <c r="L403" s="34">
        <f t="shared" si="88"/>
        <v>0</v>
      </c>
      <c r="M403" s="34">
        <f t="shared" ca="1" si="80"/>
        <v>5.7164724119749467E-2</v>
      </c>
      <c r="N403" s="34">
        <f t="shared" ca="1" si="89"/>
        <v>0</v>
      </c>
      <c r="O403" s="42">
        <f t="shared" ca="1" si="90"/>
        <v>0</v>
      </c>
      <c r="P403" s="34">
        <f t="shared" ca="1" si="91"/>
        <v>0</v>
      </c>
      <c r="Q403" s="34">
        <f t="shared" ca="1" si="92"/>
        <v>0</v>
      </c>
      <c r="R403" s="6">
        <f t="shared" ca="1" si="81"/>
        <v>-5.7164724119749467E-2</v>
      </c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3:35">
      <c r="C404" s="84"/>
      <c r="D404" s="41">
        <f t="shared" si="82"/>
        <v>0</v>
      </c>
      <c r="E404" s="41">
        <f t="shared" si="82"/>
        <v>0</v>
      </c>
      <c r="F404" s="34">
        <f t="shared" si="83"/>
        <v>0</v>
      </c>
      <c r="G404" s="34">
        <f t="shared" si="83"/>
        <v>0</v>
      </c>
      <c r="H404" s="34">
        <f t="shared" si="84"/>
        <v>0</v>
      </c>
      <c r="I404" s="34">
        <f t="shared" si="85"/>
        <v>0</v>
      </c>
      <c r="J404" s="34">
        <f t="shared" si="86"/>
        <v>0</v>
      </c>
      <c r="K404" s="34">
        <f t="shared" si="87"/>
        <v>0</v>
      </c>
      <c r="L404" s="34">
        <f t="shared" si="88"/>
        <v>0</v>
      </c>
      <c r="M404" s="34">
        <f t="shared" ref="M404:M462" ca="1" si="93">+E$4+E$5*D404+E$6*D404^2</f>
        <v>5.7164724119749467E-2</v>
      </c>
      <c r="N404" s="34">
        <f t="shared" ca="1" si="89"/>
        <v>0</v>
      </c>
      <c r="O404" s="42">
        <f t="shared" ca="1" si="90"/>
        <v>0</v>
      </c>
      <c r="P404" s="34">
        <f t="shared" ca="1" si="91"/>
        <v>0</v>
      </c>
      <c r="Q404" s="34">
        <f t="shared" ca="1" si="92"/>
        <v>0</v>
      </c>
      <c r="R404" s="6">
        <f t="shared" ref="R404:R462" ca="1" si="94">+E404-M404</f>
        <v>-5.7164724119749467E-2</v>
      </c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3:35">
      <c r="C405" s="84"/>
      <c r="D405" s="41">
        <f t="shared" si="82"/>
        <v>0</v>
      </c>
      <c r="E405" s="41">
        <f t="shared" si="82"/>
        <v>0</v>
      </c>
      <c r="F405" s="34">
        <f t="shared" si="83"/>
        <v>0</v>
      </c>
      <c r="G405" s="34">
        <f t="shared" si="83"/>
        <v>0</v>
      </c>
      <c r="H405" s="34">
        <f t="shared" si="84"/>
        <v>0</v>
      </c>
      <c r="I405" s="34">
        <f t="shared" si="85"/>
        <v>0</v>
      </c>
      <c r="J405" s="34">
        <f t="shared" si="86"/>
        <v>0</v>
      </c>
      <c r="K405" s="34">
        <f t="shared" si="87"/>
        <v>0</v>
      </c>
      <c r="L405" s="34">
        <f t="shared" si="88"/>
        <v>0</v>
      </c>
      <c r="M405" s="34">
        <f t="shared" ca="1" si="93"/>
        <v>5.7164724119749467E-2</v>
      </c>
      <c r="N405" s="34">
        <f t="shared" ca="1" si="89"/>
        <v>0</v>
      </c>
      <c r="O405" s="42">
        <f t="shared" ca="1" si="90"/>
        <v>0</v>
      </c>
      <c r="P405" s="34">
        <f t="shared" ca="1" si="91"/>
        <v>0</v>
      </c>
      <c r="Q405" s="34">
        <f t="shared" ca="1" si="92"/>
        <v>0</v>
      </c>
      <c r="R405" s="6">
        <f t="shared" ca="1" si="94"/>
        <v>-5.7164724119749467E-2</v>
      </c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3:35">
      <c r="C406" s="84"/>
      <c r="D406" s="41">
        <f t="shared" si="82"/>
        <v>0</v>
      </c>
      <c r="E406" s="41">
        <f t="shared" si="82"/>
        <v>0</v>
      </c>
      <c r="F406" s="34">
        <f t="shared" si="83"/>
        <v>0</v>
      </c>
      <c r="G406" s="34">
        <f t="shared" si="83"/>
        <v>0</v>
      </c>
      <c r="H406" s="34">
        <f t="shared" si="84"/>
        <v>0</v>
      </c>
      <c r="I406" s="34">
        <f t="shared" si="85"/>
        <v>0</v>
      </c>
      <c r="J406" s="34">
        <f t="shared" si="86"/>
        <v>0</v>
      </c>
      <c r="K406" s="34">
        <f t="shared" si="87"/>
        <v>0</v>
      </c>
      <c r="L406" s="34">
        <f t="shared" si="88"/>
        <v>0</v>
      </c>
      <c r="M406" s="34">
        <f t="shared" ca="1" si="93"/>
        <v>5.7164724119749467E-2</v>
      </c>
      <c r="N406" s="34">
        <f t="shared" ca="1" si="89"/>
        <v>0</v>
      </c>
      <c r="O406" s="42">
        <f t="shared" ca="1" si="90"/>
        <v>0</v>
      </c>
      <c r="P406" s="34">
        <f t="shared" ca="1" si="91"/>
        <v>0</v>
      </c>
      <c r="Q406" s="34">
        <f t="shared" ca="1" si="92"/>
        <v>0</v>
      </c>
      <c r="R406" s="6">
        <f t="shared" ca="1" si="94"/>
        <v>-5.7164724119749467E-2</v>
      </c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3:35">
      <c r="C407" s="84"/>
      <c r="D407" s="41">
        <f t="shared" si="82"/>
        <v>0</v>
      </c>
      <c r="E407" s="41">
        <f t="shared" si="82"/>
        <v>0</v>
      </c>
      <c r="F407" s="34">
        <f t="shared" si="83"/>
        <v>0</v>
      </c>
      <c r="G407" s="34">
        <f t="shared" si="83"/>
        <v>0</v>
      </c>
      <c r="H407" s="34">
        <f t="shared" si="84"/>
        <v>0</v>
      </c>
      <c r="I407" s="34">
        <f t="shared" si="85"/>
        <v>0</v>
      </c>
      <c r="J407" s="34">
        <f t="shared" si="86"/>
        <v>0</v>
      </c>
      <c r="K407" s="34">
        <f t="shared" si="87"/>
        <v>0</v>
      </c>
      <c r="L407" s="34">
        <f t="shared" si="88"/>
        <v>0</v>
      </c>
      <c r="M407" s="34">
        <f t="shared" ca="1" si="93"/>
        <v>5.7164724119749467E-2</v>
      </c>
      <c r="N407" s="34">
        <f t="shared" ca="1" si="89"/>
        <v>0</v>
      </c>
      <c r="O407" s="42">
        <f t="shared" ca="1" si="90"/>
        <v>0</v>
      </c>
      <c r="P407" s="34">
        <f t="shared" ca="1" si="91"/>
        <v>0</v>
      </c>
      <c r="Q407" s="34">
        <f t="shared" ca="1" si="92"/>
        <v>0</v>
      </c>
      <c r="R407" s="6">
        <f t="shared" ca="1" si="94"/>
        <v>-5.7164724119749467E-2</v>
      </c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3:35">
      <c r="C408" s="84"/>
      <c r="D408" s="41">
        <f t="shared" si="82"/>
        <v>0</v>
      </c>
      <c r="E408" s="41">
        <f t="shared" si="82"/>
        <v>0</v>
      </c>
      <c r="F408" s="34">
        <f t="shared" si="83"/>
        <v>0</v>
      </c>
      <c r="G408" s="34">
        <f t="shared" si="83"/>
        <v>0</v>
      </c>
      <c r="H408" s="34">
        <f t="shared" si="84"/>
        <v>0</v>
      </c>
      <c r="I408" s="34">
        <f t="shared" si="85"/>
        <v>0</v>
      </c>
      <c r="J408" s="34">
        <f t="shared" si="86"/>
        <v>0</v>
      </c>
      <c r="K408" s="34">
        <f t="shared" si="87"/>
        <v>0</v>
      </c>
      <c r="L408" s="34">
        <f t="shared" si="88"/>
        <v>0</v>
      </c>
      <c r="M408" s="34">
        <f t="shared" ca="1" si="93"/>
        <v>5.7164724119749467E-2</v>
      </c>
      <c r="N408" s="34">
        <f t="shared" ca="1" si="89"/>
        <v>0</v>
      </c>
      <c r="O408" s="42">
        <f t="shared" ca="1" si="90"/>
        <v>0</v>
      </c>
      <c r="P408" s="34">
        <f t="shared" ca="1" si="91"/>
        <v>0</v>
      </c>
      <c r="Q408" s="34">
        <f t="shared" ca="1" si="92"/>
        <v>0</v>
      </c>
      <c r="R408" s="6">
        <f t="shared" ca="1" si="94"/>
        <v>-5.7164724119749467E-2</v>
      </c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3:35">
      <c r="C409" s="84"/>
      <c r="D409" s="41">
        <f t="shared" si="82"/>
        <v>0</v>
      </c>
      <c r="E409" s="41">
        <f t="shared" si="82"/>
        <v>0</v>
      </c>
      <c r="F409" s="34">
        <f t="shared" si="83"/>
        <v>0</v>
      </c>
      <c r="G409" s="34">
        <f t="shared" si="83"/>
        <v>0</v>
      </c>
      <c r="H409" s="34">
        <f t="shared" si="84"/>
        <v>0</v>
      </c>
      <c r="I409" s="34">
        <f t="shared" si="85"/>
        <v>0</v>
      </c>
      <c r="J409" s="34">
        <f t="shared" si="86"/>
        <v>0</v>
      </c>
      <c r="K409" s="34">
        <f t="shared" si="87"/>
        <v>0</v>
      </c>
      <c r="L409" s="34">
        <f t="shared" si="88"/>
        <v>0</v>
      </c>
      <c r="M409" s="34">
        <f t="shared" ca="1" si="93"/>
        <v>5.7164724119749467E-2</v>
      </c>
      <c r="N409" s="34">
        <f t="shared" ca="1" si="89"/>
        <v>0</v>
      </c>
      <c r="O409" s="42">
        <f t="shared" ca="1" si="90"/>
        <v>0</v>
      </c>
      <c r="P409" s="34">
        <f t="shared" ca="1" si="91"/>
        <v>0</v>
      </c>
      <c r="Q409" s="34">
        <f t="shared" ca="1" si="92"/>
        <v>0</v>
      </c>
      <c r="R409" s="6">
        <f t="shared" ca="1" si="94"/>
        <v>-5.7164724119749467E-2</v>
      </c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3:35">
      <c r="C410" s="84"/>
      <c r="D410" s="41">
        <f t="shared" si="82"/>
        <v>0</v>
      </c>
      <c r="E410" s="41">
        <f t="shared" si="82"/>
        <v>0</v>
      </c>
      <c r="F410" s="34">
        <f t="shared" si="83"/>
        <v>0</v>
      </c>
      <c r="G410" s="34">
        <f t="shared" si="83"/>
        <v>0</v>
      </c>
      <c r="H410" s="34">
        <f t="shared" si="84"/>
        <v>0</v>
      </c>
      <c r="I410" s="34">
        <f t="shared" si="85"/>
        <v>0</v>
      </c>
      <c r="J410" s="34">
        <f t="shared" si="86"/>
        <v>0</v>
      </c>
      <c r="K410" s="34">
        <f t="shared" si="87"/>
        <v>0</v>
      </c>
      <c r="L410" s="34">
        <f t="shared" si="88"/>
        <v>0</v>
      </c>
      <c r="M410" s="34">
        <f t="shared" ca="1" si="93"/>
        <v>5.7164724119749467E-2</v>
      </c>
      <c r="N410" s="34">
        <f t="shared" ca="1" si="89"/>
        <v>0</v>
      </c>
      <c r="O410" s="42">
        <f t="shared" ca="1" si="90"/>
        <v>0</v>
      </c>
      <c r="P410" s="34">
        <f t="shared" ca="1" si="91"/>
        <v>0</v>
      </c>
      <c r="Q410" s="34">
        <f t="shared" ca="1" si="92"/>
        <v>0</v>
      </c>
      <c r="R410" s="6">
        <f t="shared" ca="1" si="94"/>
        <v>-5.7164724119749467E-2</v>
      </c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3:35">
      <c r="C411" s="84"/>
      <c r="D411" s="41">
        <f t="shared" si="82"/>
        <v>0</v>
      </c>
      <c r="E411" s="41">
        <f t="shared" si="82"/>
        <v>0</v>
      </c>
      <c r="F411" s="34">
        <f t="shared" si="83"/>
        <v>0</v>
      </c>
      <c r="G411" s="34">
        <f t="shared" si="83"/>
        <v>0</v>
      </c>
      <c r="H411" s="34">
        <f t="shared" si="84"/>
        <v>0</v>
      </c>
      <c r="I411" s="34">
        <f t="shared" si="85"/>
        <v>0</v>
      </c>
      <c r="J411" s="34">
        <f t="shared" si="86"/>
        <v>0</v>
      </c>
      <c r="K411" s="34">
        <f t="shared" si="87"/>
        <v>0</v>
      </c>
      <c r="L411" s="34">
        <f t="shared" si="88"/>
        <v>0</v>
      </c>
      <c r="M411" s="34">
        <f t="shared" ca="1" si="93"/>
        <v>5.7164724119749467E-2</v>
      </c>
      <c r="N411" s="34">
        <f t="shared" ca="1" si="89"/>
        <v>0</v>
      </c>
      <c r="O411" s="42">
        <f t="shared" ca="1" si="90"/>
        <v>0</v>
      </c>
      <c r="P411" s="34">
        <f t="shared" ca="1" si="91"/>
        <v>0</v>
      </c>
      <c r="Q411" s="34">
        <f t="shared" ca="1" si="92"/>
        <v>0</v>
      </c>
      <c r="R411" s="6">
        <f t="shared" ca="1" si="94"/>
        <v>-5.7164724119749467E-2</v>
      </c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3:35">
      <c r="C412" s="84"/>
      <c r="D412" s="41">
        <f t="shared" si="82"/>
        <v>0</v>
      </c>
      <c r="E412" s="41">
        <f t="shared" si="82"/>
        <v>0</v>
      </c>
      <c r="F412" s="34">
        <f t="shared" si="83"/>
        <v>0</v>
      </c>
      <c r="G412" s="34">
        <f t="shared" si="83"/>
        <v>0</v>
      </c>
      <c r="H412" s="34">
        <f t="shared" si="84"/>
        <v>0</v>
      </c>
      <c r="I412" s="34">
        <f t="shared" si="85"/>
        <v>0</v>
      </c>
      <c r="J412" s="34">
        <f t="shared" si="86"/>
        <v>0</v>
      </c>
      <c r="K412" s="34">
        <f t="shared" si="87"/>
        <v>0</v>
      </c>
      <c r="L412" s="34">
        <f t="shared" si="88"/>
        <v>0</v>
      </c>
      <c r="M412" s="34">
        <f t="shared" ca="1" si="93"/>
        <v>5.7164724119749467E-2</v>
      </c>
      <c r="N412" s="34">
        <f t="shared" ca="1" si="89"/>
        <v>0</v>
      </c>
      <c r="O412" s="42">
        <f t="shared" ca="1" si="90"/>
        <v>0</v>
      </c>
      <c r="P412" s="34">
        <f t="shared" ca="1" si="91"/>
        <v>0</v>
      </c>
      <c r="Q412" s="34">
        <f t="shared" ca="1" si="92"/>
        <v>0</v>
      </c>
      <c r="R412" s="6">
        <f t="shared" ca="1" si="94"/>
        <v>-5.7164724119749467E-2</v>
      </c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3:35">
      <c r="C413" s="84"/>
      <c r="D413" s="41">
        <f t="shared" si="82"/>
        <v>0</v>
      </c>
      <c r="E413" s="41">
        <f t="shared" si="82"/>
        <v>0</v>
      </c>
      <c r="F413" s="34">
        <f t="shared" si="83"/>
        <v>0</v>
      </c>
      <c r="G413" s="34">
        <f t="shared" si="83"/>
        <v>0</v>
      </c>
      <c r="H413" s="34">
        <f t="shared" si="84"/>
        <v>0</v>
      </c>
      <c r="I413" s="34">
        <f t="shared" si="85"/>
        <v>0</v>
      </c>
      <c r="J413" s="34">
        <f t="shared" si="86"/>
        <v>0</v>
      </c>
      <c r="K413" s="34">
        <f t="shared" si="87"/>
        <v>0</v>
      </c>
      <c r="L413" s="34">
        <f t="shared" si="88"/>
        <v>0</v>
      </c>
      <c r="M413" s="34">
        <f t="shared" ca="1" si="93"/>
        <v>5.7164724119749467E-2</v>
      </c>
      <c r="N413" s="34">
        <f t="shared" ca="1" si="89"/>
        <v>0</v>
      </c>
      <c r="O413" s="42">
        <f t="shared" ca="1" si="90"/>
        <v>0</v>
      </c>
      <c r="P413" s="34">
        <f t="shared" ca="1" si="91"/>
        <v>0</v>
      </c>
      <c r="Q413" s="34">
        <f t="shared" ca="1" si="92"/>
        <v>0</v>
      </c>
      <c r="R413" s="6">
        <f t="shared" ca="1" si="94"/>
        <v>-5.7164724119749467E-2</v>
      </c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3:35">
      <c r="C414" s="84"/>
      <c r="D414" s="41">
        <f t="shared" si="82"/>
        <v>0</v>
      </c>
      <c r="E414" s="41">
        <f t="shared" si="82"/>
        <v>0</v>
      </c>
      <c r="F414" s="34">
        <f t="shared" si="83"/>
        <v>0</v>
      </c>
      <c r="G414" s="34">
        <f t="shared" si="83"/>
        <v>0</v>
      </c>
      <c r="H414" s="34">
        <f t="shared" si="84"/>
        <v>0</v>
      </c>
      <c r="I414" s="34">
        <f t="shared" si="85"/>
        <v>0</v>
      </c>
      <c r="J414" s="34">
        <f t="shared" si="86"/>
        <v>0</v>
      </c>
      <c r="K414" s="34">
        <f t="shared" si="87"/>
        <v>0</v>
      </c>
      <c r="L414" s="34">
        <f t="shared" si="88"/>
        <v>0</v>
      </c>
      <c r="M414" s="34">
        <f t="shared" ca="1" si="93"/>
        <v>5.7164724119749467E-2</v>
      </c>
      <c r="N414" s="34">
        <f t="shared" ca="1" si="89"/>
        <v>0</v>
      </c>
      <c r="O414" s="42">
        <f t="shared" ca="1" si="90"/>
        <v>0</v>
      </c>
      <c r="P414" s="34">
        <f t="shared" ca="1" si="91"/>
        <v>0</v>
      </c>
      <c r="Q414" s="34">
        <f t="shared" ca="1" si="92"/>
        <v>0</v>
      </c>
      <c r="R414" s="6">
        <f t="shared" ca="1" si="94"/>
        <v>-5.7164724119749467E-2</v>
      </c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3:35">
      <c r="C415" s="84"/>
      <c r="D415" s="41">
        <f t="shared" si="82"/>
        <v>0</v>
      </c>
      <c r="E415" s="41">
        <f t="shared" si="82"/>
        <v>0</v>
      </c>
      <c r="F415" s="34">
        <f t="shared" si="83"/>
        <v>0</v>
      </c>
      <c r="G415" s="34">
        <f t="shared" si="83"/>
        <v>0</v>
      </c>
      <c r="H415" s="34">
        <f t="shared" si="84"/>
        <v>0</v>
      </c>
      <c r="I415" s="34">
        <f t="shared" si="85"/>
        <v>0</v>
      </c>
      <c r="J415" s="34">
        <f t="shared" si="86"/>
        <v>0</v>
      </c>
      <c r="K415" s="34">
        <f t="shared" si="87"/>
        <v>0</v>
      </c>
      <c r="L415" s="34">
        <f t="shared" si="88"/>
        <v>0</v>
      </c>
      <c r="M415" s="34">
        <f t="shared" ca="1" si="93"/>
        <v>5.7164724119749467E-2</v>
      </c>
      <c r="N415" s="34">
        <f t="shared" ca="1" si="89"/>
        <v>0</v>
      </c>
      <c r="O415" s="42">
        <f t="shared" ca="1" si="90"/>
        <v>0</v>
      </c>
      <c r="P415" s="34">
        <f t="shared" ca="1" si="91"/>
        <v>0</v>
      </c>
      <c r="Q415" s="34">
        <f t="shared" ca="1" si="92"/>
        <v>0</v>
      </c>
      <c r="R415" s="6">
        <f t="shared" ca="1" si="94"/>
        <v>-5.7164724119749467E-2</v>
      </c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3:35">
      <c r="C416" s="84"/>
      <c r="D416" s="41">
        <f t="shared" si="82"/>
        <v>0</v>
      </c>
      <c r="E416" s="41">
        <f t="shared" si="82"/>
        <v>0</v>
      </c>
      <c r="F416" s="34">
        <f t="shared" si="83"/>
        <v>0</v>
      </c>
      <c r="G416" s="34">
        <f t="shared" si="83"/>
        <v>0</v>
      </c>
      <c r="H416" s="34">
        <f t="shared" si="84"/>
        <v>0</v>
      </c>
      <c r="I416" s="34">
        <f t="shared" si="85"/>
        <v>0</v>
      </c>
      <c r="J416" s="34">
        <f t="shared" si="86"/>
        <v>0</v>
      </c>
      <c r="K416" s="34">
        <f t="shared" si="87"/>
        <v>0</v>
      </c>
      <c r="L416" s="34">
        <f t="shared" si="88"/>
        <v>0</v>
      </c>
      <c r="M416" s="34">
        <f t="shared" ca="1" si="93"/>
        <v>5.7164724119749467E-2</v>
      </c>
      <c r="N416" s="34">
        <f t="shared" ca="1" si="89"/>
        <v>0</v>
      </c>
      <c r="O416" s="42">
        <f t="shared" ca="1" si="90"/>
        <v>0</v>
      </c>
      <c r="P416" s="34">
        <f t="shared" ca="1" si="91"/>
        <v>0</v>
      </c>
      <c r="Q416" s="34">
        <f t="shared" ca="1" si="92"/>
        <v>0</v>
      </c>
      <c r="R416" s="6">
        <f t="shared" ca="1" si="94"/>
        <v>-5.7164724119749467E-2</v>
      </c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3:35">
      <c r="C417" s="84"/>
      <c r="D417" s="41">
        <f t="shared" si="82"/>
        <v>0</v>
      </c>
      <c r="E417" s="41">
        <f t="shared" si="82"/>
        <v>0</v>
      </c>
      <c r="F417" s="34">
        <f t="shared" si="83"/>
        <v>0</v>
      </c>
      <c r="G417" s="34">
        <f t="shared" si="83"/>
        <v>0</v>
      </c>
      <c r="H417" s="34">
        <f t="shared" si="84"/>
        <v>0</v>
      </c>
      <c r="I417" s="34">
        <f t="shared" si="85"/>
        <v>0</v>
      </c>
      <c r="J417" s="34">
        <f t="shared" si="86"/>
        <v>0</v>
      </c>
      <c r="K417" s="34">
        <f t="shared" si="87"/>
        <v>0</v>
      </c>
      <c r="L417" s="34">
        <f t="shared" si="88"/>
        <v>0</v>
      </c>
      <c r="M417" s="34">
        <f t="shared" ca="1" si="93"/>
        <v>5.7164724119749467E-2</v>
      </c>
      <c r="N417" s="34">
        <f t="shared" ca="1" si="89"/>
        <v>0</v>
      </c>
      <c r="O417" s="42">
        <f t="shared" ca="1" si="90"/>
        <v>0</v>
      </c>
      <c r="P417" s="34">
        <f t="shared" ca="1" si="91"/>
        <v>0</v>
      </c>
      <c r="Q417" s="34">
        <f t="shared" ca="1" si="92"/>
        <v>0</v>
      </c>
      <c r="R417" s="6">
        <f t="shared" ca="1" si="94"/>
        <v>-5.7164724119749467E-2</v>
      </c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3:35">
      <c r="C418" s="84"/>
      <c r="D418" s="41">
        <f t="shared" si="82"/>
        <v>0</v>
      </c>
      <c r="E418" s="41">
        <f t="shared" si="82"/>
        <v>0</v>
      </c>
      <c r="F418" s="34">
        <f t="shared" si="83"/>
        <v>0</v>
      </c>
      <c r="G418" s="34">
        <f t="shared" si="83"/>
        <v>0</v>
      </c>
      <c r="H418" s="34">
        <f t="shared" si="84"/>
        <v>0</v>
      </c>
      <c r="I418" s="34">
        <f t="shared" si="85"/>
        <v>0</v>
      </c>
      <c r="J418" s="34">
        <f t="shared" si="86"/>
        <v>0</v>
      </c>
      <c r="K418" s="34">
        <f t="shared" si="87"/>
        <v>0</v>
      </c>
      <c r="L418" s="34">
        <f t="shared" si="88"/>
        <v>0</v>
      </c>
      <c r="M418" s="34">
        <f t="shared" ca="1" si="93"/>
        <v>5.7164724119749467E-2</v>
      </c>
      <c r="N418" s="34">
        <f t="shared" ca="1" si="89"/>
        <v>0</v>
      </c>
      <c r="O418" s="42">
        <f t="shared" ca="1" si="90"/>
        <v>0</v>
      </c>
      <c r="P418" s="34">
        <f t="shared" ca="1" si="91"/>
        <v>0</v>
      </c>
      <c r="Q418" s="34">
        <f t="shared" ca="1" si="92"/>
        <v>0</v>
      </c>
      <c r="R418" s="6">
        <f t="shared" ca="1" si="94"/>
        <v>-5.7164724119749467E-2</v>
      </c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3:35">
      <c r="C419" s="84"/>
      <c r="D419" s="41">
        <f t="shared" si="82"/>
        <v>0</v>
      </c>
      <c r="E419" s="41">
        <f t="shared" si="82"/>
        <v>0</v>
      </c>
      <c r="F419" s="34">
        <f t="shared" si="83"/>
        <v>0</v>
      </c>
      <c r="G419" s="34">
        <f t="shared" si="83"/>
        <v>0</v>
      </c>
      <c r="H419" s="34">
        <f t="shared" si="84"/>
        <v>0</v>
      </c>
      <c r="I419" s="34">
        <f t="shared" si="85"/>
        <v>0</v>
      </c>
      <c r="J419" s="34">
        <f t="shared" si="86"/>
        <v>0</v>
      </c>
      <c r="K419" s="34">
        <f t="shared" si="87"/>
        <v>0</v>
      </c>
      <c r="L419" s="34">
        <f t="shared" si="88"/>
        <v>0</v>
      </c>
      <c r="M419" s="34">
        <f t="shared" ca="1" si="93"/>
        <v>5.7164724119749467E-2</v>
      </c>
      <c r="N419" s="34">
        <f t="shared" ca="1" si="89"/>
        <v>0</v>
      </c>
      <c r="O419" s="42">
        <f t="shared" ca="1" si="90"/>
        <v>0</v>
      </c>
      <c r="P419" s="34">
        <f t="shared" ca="1" si="91"/>
        <v>0</v>
      </c>
      <c r="Q419" s="34">
        <f t="shared" ca="1" si="92"/>
        <v>0</v>
      </c>
      <c r="R419" s="6">
        <f t="shared" ca="1" si="94"/>
        <v>-5.7164724119749467E-2</v>
      </c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3:35">
      <c r="C420" s="84"/>
      <c r="D420" s="41">
        <f t="shared" si="82"/>
        <v>0</v>
      </c>
      <c r="E420" s="41">
        <f t="shared" si="82"/>
        <v>0</v>
      </c>
      <c r="F420" s="34">
        <f t="shared" si="83"/>
        <v>0</v>
      </c>
      <c r="G420" s="34">
        <f t="shared" si="83"/>
        <v>0</v>
      </c>
      <c r="H420" s="34">
        <f t="shared" si="84"/>
        <v>0</v>
      </c>
      <c r="I420" s="34">
        <f t="shared" si="85"/>
        <v>0</v>
      </c>
      <c r="J420" s="34">
        <f t="shared" si="86"/>
        <v>0</v>
      </c>
      <c r="K420" s="34">
        <f t="shared" si="87"/>
        <v>0</v>
      </c>
      <c r="L420" s="34">
        <f t="shared" si="88"/>
        <v>0</v>
      </c>
      <c r="M420" s="34">
        <f t="shared" ca="1" si="93"/>
        <v>5.7164724119749467E-2</v>
      </c>
      <c r="N420" s="34">
        <f t="shared" ca="1" si="89"/>
        <v>0</v>
      </c>
      <c r="O420" s="42">
        <f t="shared" ca="1" si="90"/>
        <v>0</v>
      </c>
      <c r="P420" s="34">
        <f t="shared" ca="1" si="91"/>
        <v>0</v>
      </c>
      <c r="Q420" s="34">
        <f t="shared" ca="1" si="92"/>
        <v>0</v>
      </c>
      <c r="R420" s="6">
        <f t="shared" ca="1" si="94"/>
        <v>-5.7164724119749467E-2</v>
      </c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3:35">
      <c r="C421" s="84"/>
      <c r="D421" s="41">
        <f t="shared" si="82"/>
        <v>0</v>
      </c>
      <c r="E421" s="41">
        <f t="shared" si="82"/>
        <v>0</v>
      </c>
      <c r="F421" s="34">
        <f t="shared" si="83"/>
        <v>0</v>
      </c>
      <c r="G421" s="34">
        <f t="shared" si="83"/>
        <v>0</v>
      </c>
      <c r="H421" s="34">
        <f t="shared" si="84"/>
        <v>0</v>
      </c>
      <c r="I421" s="34">
        <f t="shared" si="85"/>
        <v>0</v>
      </c>
      <c r="J421" s="34">
        <f t="shared" si="86"/>
        <v>0</v>
      </c>
      <c r="K421" s="34">
        <f t="shared" si="87"/>
        <v>0</v>
      </c>
      <c r="L421" s="34">
        <f t="shared" si="88"/>
        <v>0</v>
      </c>
      <c r="M421" s="34">
        <f t="shared" ca="1" si="93"/>
        <v>5.7164724119749467E-2</v>
      </c>
      <c r="N421" s="34">
        <f t="shared" ca="1" si="89"/>
        <v>0</v>
      </c>
      <c r="O421" s="42">
        <f t="shared" ca="1" si="90"/>
        <v>0</v>
      </c>
      <c r="P421" s="34">
        <f t="shared" ca="1" si="91"/>
        <v>0</v>
      </c>
      <c r="Q421" s="34">
        <f t="shared" ca="1" si="92"/>
        <v>0</v>
      </c>
      <c r="R421" s="6">
        <f t="shared" ca="1" si="94"/>
        <v>-5.7164724119749467E-2</v>
      </c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3:35">
      <c r="C422" s="84"/>
      <c r="D422" s="41">
        <f t="shared" si="82"/>
        <v>0</v>
      </c>
      <c r="E422" s="41">
        <f t="shared" si="82"/>
        <v>0</v>
      </c>
      <c r="F422" s="34">
        <f t="shared" si="83"/>
        <v>0</v>
      </c>
      <c r="G422" s="34">
        <f t="shared" si="83"/>
        <v>0</v>
      </c>
      <c r="H422" s="34">
        <f t="shared" si="84"/>
        <v>0</v>
      </c>
      <c r="I422" s="34">
        <f t="shared" si="85"/>
        <v>0</v>
      </c>
      <c r="J422" s="34">
        <f t="shared" si="86"/>
        <v>0</v>
      </c>
      <c r="K422" s="34">
        <f t="shared" si="87"/>
        <v>0</v>
      </c>
      <c r="L422" s="34">
        <f t="shared" si="88"/>
        <v>0</v>
      </c>
      <c r="M422" s="34">
        <f t="shared" ca="1" si="93"/>
        <v>5.7164724119749467E-2</v>
      </c>
      <c r="N422" s="34">
        <f t="shared" ca="1" si="89"/>
        <v>0</v>
      </c>
      <c r="O422" s="42">
        <f t="shared" ca="1" si="90"/>
        <v>0</v>
      </c>
      <c r="P422" s="34">
        <f t="shared" ca="1" si="91"/>
        <v>0</v>
      </c>
      <c r="Q422" s="34">
        <f t="shared" ca="1" si="92"/>
        <v>0</v>
      </c>
      <c r="R422" s="6">
        <f t="shared" ca="1" si="94"/>
        <v>-5.7164724119749467E-2</v>
      </c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3:35">
      <c r="C423" s="84"/>
      <c r="D423" s="41">
        <f t="shared" si="82"/>
        <v>0</v>
      </c>
      <c r="E423" s="41">
        <f t="shared" si="82"/>
        <v>0</v>
      </c>
      <c r="F423" s="34">
        <f t="shared" si="83"/>
        <v>0</v>
      </c>
      <c r="G423" s="34">
        <f t="shared" si="83"/>
        <v>0</v>
      </c>
      <c r="H423" s="34">
        <f t="shared" si="84"/>
        <v>0</v>
      </c>
      <c r="I423" s="34">
        <f t="shared" si="85"/>
        <v>0</v>
      </c>
      <c r="J423" s="34">
        <f t="shared" si="86"/>
        <v>0</v>
      </c>
      <c r="K423" s="34">
        <f t="shared" si="87"/>
        <v>0</v>
      </c>
      <c r="L423" s="34">
        <f t="shared" si="88"/>
        <v>0</v>
      </c>
      <c r="M423" s="34">
        <f t="shared" ca="1" si="93"/>
        <v>5.7164724119749467E-2</v>
      </c>
      <c r="N423" s="34">
        <f t="shared" ca="1" si="89"/>
        <v>0</v>
      </c>
      <c r="O423" s="42">
        <f t="shared" ca="1" si="90"/>
        <v>0</v>
      </c>
      <c r="P423" s="34">
        <f t="shared" ca="1" si="91"/>
        <v>0</v>
      </c>
      <c r="Q423" s="34">
        <f t="shared" ca="1" si="92"/>
        <v>0</v>
      </c>
      <c r="R423" s="6">
        <f t="shared" ca="1" si="94"/>
        <v>-5.7164724119749467E-2</v>
      </c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3:35">
      <c r="C424" s="84"/>
      <c r="D424" s="41">
        <f t="shared" si="82"/>
        <v>0</v>
      </c>
      <c r="E424" s="41">
        <f t="shared" si="82"/>
        <v>0</v>
      </c>
      <c r="F424" s="34">
        <f t="shared" si="83"/>
        <v>0</v>
      </c>
      <c r="G424" s="34">
        <f t="shared" si="83"/>
        <v>0</v>
      </c>
      <c r="H424" s="34">
        <f t="shared" si="84"/>
        <v>0</v>
      </c>
      <c r="I424" s="34">
        <f t="shared" si="85"/>
        <v>0</v>
      </c>
      <c r="J424" s="34">
        <f t="shared" si="86"/>
        <v>0</v>
      </c>
      <c r="K424" s="34">
        <f t="shared" si="87"/>
        <v>0</v>
      </c>
      <c r="L424" s="34">
        <f t="shared" si="88"/>
        <v>0</v>
      </c>
      <c r="M424" s="34">
        <f t="shared" ca="1" si="93"/>
        <v>5.7164724119749467E-2</v>
      </c>
      <c r="N424" s="34">
        <f t="shared" ca="1" si="89"/>
        <v>0</v>
      </c>
      <c r="O424" s="42">
        <f t="shared" ca="1" si="90"/>
        <v>0</v>
      </c>
      <c r="P424" s="34">
        <f t="shared" ca="1" si="91"/>
        <v>0</v>
      </c>
      <c r="Q424" s="34">
        <f t="shared" ca="1" si="92"/>
        <v>0</v>
      </c>
      <c r="R424" s="6">
        <f t="shared" ca="1" si="94"/>
        <v>-5.7164724119749467E-2</v>
      </c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3:35">
      <c r="C425" s="84"/>
      <c r="D425" s="41">
        <f t="shared" si="82"/>
        <v>0</v>
      </c>
      <c r="E425" s="41">
        <f t="shared" si="82"/>
        <v>0</v>
      </c>
      <c r="F425" s="34">
        <f t="shared" si="83"/>
        <v>0</v>
      </c>
      <c r="G425" s="34">
        <f t="shared" si="83"/>
        <v>0</v>
      </c>
      <c r="H425" s="34">
        <f t="shared" si="84"/>
        <v>0</v>
      </c>
      <c r="I425" s="34">
        <f t="shared" si="85"/>
        <v>0</v>
      </c>
      <c r="J425" s="34">
        <f t="shared" si="86"/>
        <v>0</v>
      </c>
      <c r="K425" s="34">
        <f t="shared" si="87"/>
        <v>0</v>
      </c>
      <c r="L425" s="34">
        <f t="shared" si="88"/>
        <v>0</v>
      </c>
      <c r="M425" s="34">
        <f t="shared" ca="1" si="93"/>
        <v>5.7164724119749467E-2</v>
      </c>
      <c r="N425" s="34">
        <f t="shared" ca="1" si="89"/>
        <v>0</v>
      </c>
      <c r="O425" s="42">
        <f t="shared" ca="1" si="90"/>
        <v>0</v>
      </c>
      <c r="P425" s="34">
        <f t="shared" ca="1" si="91"/>
        <v>0</v>
      </c>
      <c r="Q425" s="34">
        <f t="shared" ca="1" si="92"/>
        <v>0</v>
      </c>
      <c r="R425" s="6">
        <f t="shared" ca="1" si="94"/>
        <v>-5.7164724119749467E-2</v>
      </c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3:35">
      <c r="C426" s="84"/>
      <c r="D426" s="41">
        <f t="shared" si="82"/>
        <v>0</v>
      </c>
      <c r="E426" s="41">
        <f t="shared" si="82"/>
        <v>0</v>
      </c>
      <c r="F426" s="34">
        <f t="shared" si="83"/>
        <v>0</v>
      </c>
      <c r="G426" s="34">
        <f t="shared" si="83"/>
        <v>0</v>
      </c>
      <c r="H426" s="34">
        <f t="shared" si="84"/>
        <v>0</v>
      </c>
      <c r="I426" s="34">
        <f t="shared" si="85"/>
        <v>0</v>
      </c>
      <c r="J426" s="34">
        <f t="shared" si="86"/>
        <v>0</v>
      </c>
      <c r="K426" s="34">
        <f t="shared" si="87"/>
        <v>0</v>
      </c>
      <c r="L426" s="34">
        <f t="shared" si="88"/>
        <v>0</v>
      </c>
      <c r="M426" s="34">
        <f t="shared" ca="1" si="93"/>
        <v>5.7164724119749467E-2</v>
      </c>
      <c r="N426" s="34">
        <f t="shared" ca="1" si="89"/>
        <v>0</v>
      </c>
      <c r="O426" s="42">
        <f t="shared" ca="1" si="90"/>
        <v>0</v>
      </c>
      <c r="P426" s="34">
        <f t="shared" ca="1" si="91"/>
        <v>0</v>
      </c>
      <c r="Q426" s="34">
        <f t="shared" ca="1" si="92"/>
        <v>0</v>
      </c>
      <c r="R426" s="6">
        <f t="shared" ca="1" si="94"/>
        <v>-5.7164724119749467E-2</v>
      </c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3:35">
      <c r="C427" s="84"/>
      <c r="D427" s="41">
        <f t="shared" si="82"/>
        <v>0</v>
      </c>
      <c r="E427" s="41">
        <f t="shared" si="82"/>
        <v>0</v>
      </c>
      <c r="F427" s="34">
        <f t="shared" si="83"/>
        <v>0</v>
      </c>
      <c r="G427" s="34">
        <f t="shared" si="83"/>
        <v>0</v>
      </c>
      <c r="H427" s="34">
        <f t="shared" si="84"/>
        <v>0</v>
      </c>
      <c r="I427" s="34">
        <f t="shared" si="85"/>
        <v>0</v>
      </c>
      <c r="J427" s="34">
        <f t="shared" si="86"/>
        <v>0</v>
      </c>
      <c r="K427" s="34">
        <f t="shared" si="87"/>
        <v>0</v>
      </c>
      <c r="L427" s="34">
        <f t="shared" si="88"/>
        <v>0</v>
      </c>
      <c r="M427" s="34">
        <f t="shared" ca="1" si="93"/>
        <v>5.7164724119749467E-2</v>
      </c>
      <c r="N427" s="34">
        <f t="shared" ca="1" si="89"/>
        <v>0</v>
      </c>
      <c r="O427" s="42">
        <f t="shared" ca="1" si="90"/>
        <v>0</v>
      </c>
      <c r="P427" s="34">
        <f t="shared" ca="1" si="91"/>
        <v>0</v>
      </c>
      <c r="Q427" s="34">
        <f t="shared" ca="1" si="92"/>
        <v>0</v>
      </c>
      <c r="R427" s="6">
        <f t="shared" ca="1" si="94"/>
        <v>-5.7164724119749467E-2</v>
      </c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3:35">
      <c r="C428" s="84"/>
      <c r="D428" s="41">
        <f t="shared" si="82"/>
        <v>0</v>
      </c>
      <c r="E428" s="41">
        <f t="shared" si="82"/>
        <v>0</v>
      </c>
      <c r="F428" s="34">
        <f t="shared" si="83"/>
        <v>0</v>
      </c>
      <c r="G428" s="34">
        <f t="shared" si="83"/>
        <v>0</v>
      </c>
      <c r="H428" s="34">
        <f t="shared" si="84"/>
        <v>0</v>
      </c>
      <c r="I428" s="34">
        <f t="shared" si="85"/>
        <v>0</v>
      </c>
      <c r="J428" s="34">
        <f t="shared" si="86"/>
        <v>0</v>
      </c>
      <c r="K428" s="34">
        <f t="shared" si="87"/>
        <v>0</v>
      </c>
      <c r="L428" s="34">
        <f t="shared" si="88"/>
        <v>0</v>
      </c>
      <c r="M428" s="34">
        <f t="shared" ca="1" si="93"/>
        <v>5.7164724119749467E-2</v>
      </c>
      <c r="N428" s="34">
        <f t="shared" ca="1" si="89"/>
        <v>0</v>
      </c>
      <c r="O428" s="42">
        <f t="shared" ca="1" si="90"/>
        <v>0</v>
      </c>
      <c r="P428" s="34">
        <f t="shared" ca="1" si="91"/>
        <v>0</v>
      </c>
      <c r="Q428" s="34">
        <f t="shared" ca="1" si="92"/>
        <v>0</v>
      </c>
      <c r="R428" s="6">
        <f t="shared" ca="1" si="94"/>
        <v>-5.7164724119749467E-2</v>
      </c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3:35">
      <c r="C429" s="84"/>
      <c r="D429" s="41">
        <f t="shared" si="82"/>
        <v>0</v>
      </c>
      <c r="E429" s="41">
        <f t="shared" si="82"/>
        <v>0</v>
      </c>
      <c r="F429" s="34">
        <f t="shared" si="83"/>
        <v>0</v>
      </c>
      <c r="G429" s="34">
        <f t="shared" si="83"/>
        <v>0</v>
      </c>
      <c r="H429" s="34">
        <f t="shared" si="84"/>
        <v>0</v>
      </c>
      <c r="I429" s="34">
        <f t="shared" si="85"/>
        <v>0</v>
      </c>
      <c r="J429" s="34">
        <f t="shared" si="86"/>
        <v>0</v>
      </c>
      <c r="K429" s="34">
        <f t="shared" si="87"/>
        <v>0</v>
      </c>
      <c r="L429" s="34">
        <f t="shared" si="88"/>
        <v>0</v>
      </c>
      <c r="M429" s="34">
        <f t="shared" ca="1" si="93"/>
        <v>5.7164724119749467E-2</v>
      </c>
      <c r="N429" s="34">
        <f t="shared" ca="1" si="89"/>
        <v>0</v>
      </c>
      <c r="O429" s="42">
        <f t="shared" ca="1" si="90"/>
        <v>0</v>
      </c>
      <c r="P429" s="34">
        <f t="shared" ca="1" si="91"/>
        <v>0</v>
      </c>
      <c r="Q429" s="34">
        <f t="shared" ca="1" si="92"/>
        <v>0</v>
      </c>
      <c r="R429" s="6">
        <f t="shared" ca="1" si="94"/>
        <v>-5.7164724119749467E-2</v>
      </c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3:35">
      <c r="C430" s="84"/>
      <c r="D430" s="41">
        <f t="shared" si="82"/>
        <v>0</v>
      </c>
      <c r="E430" s="41">
        <f t="shared" si="82"/>
        <v>0</v>
      </c>
      <c r="F430" s="34">
        <f t="shared" si="83"/>
        <v>0</v>
      </c>
      <c r="G430" s="34">
        <f t="shared" si="83"/>
        <v>0</v>
      </c>
      <c r="H430" s="34">
        <f t="shared" si="84"/>
        <v>0</v>
      </c>
      <c r="I430" s="34">
        <f t="shared" si="85"/>
        <v>0</v>
      </c>
      <c r="J430" s="34">
        <f t="shared" si="86"/>
        <v>0</v>
      </c>
      <c r="K430" s="34">
        <f t="shared" si="87"/>
        <v>0</v>
      </c>
      <c r="L430" s="34">
        <f t="shared" si="88"/>
        <v>0</v>
      </c>
      <c r="M430" s="34">
        <f t="shared" ca="1" si="93"/>
        <v>5.7164724119749467E-2</v>
      </c>
      <c r="N430" s="34">
        <f t="shared" ca="1" si="89"/>
        <v>0</v>
      </c>
      <c r="O430" s="42">
        <f t="shared" ca="1" si="90"/>
        <v>0</v>
      </c>
      <c r="P430" s="34">
        <f t="shared" ca="1" si="91"/>
        <v>0</v>
      </c>
      <c r="Q430" s="34">
        <f t="shared" ca="1" si="92"/>
        <v>0</v>
      </c>
      <c r="R430" s="6">
        <f t="shared" ca="1" si="94"/>
        <v>-5.7164724119749467E-2</v>
      </c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3:35">
      <c r="C431" s="84"/>
      <c r="D431" s="41">
        <f t="shared" si="82"/>
        <v>0</v>
      </c>
      <c r="E431" s="41">
        <f t="shared" si="82"/>
        <v>0</v>
      </c>
      <c r="F431" s="34">
        <f t="shared" si="83"/>
        <v>0</v>
      </c>
      <c r="G431" s="34">
        <f t="shared" si="83"/>
        <v>0</v>
      </c>
      <c r="H431" s="34">
        <f t="shared" si="84"/>
        <v>0</v>
      </c>
      <c r="I431" s="34">
        <f t="shared" si="85"/>
        <v>0</v>
      </c>
      <c r="J431" s="34">
        <f t="shared" si="86"/>
        <v>0</v>
      </c>
      <c r="K431" s="34">
        <f t="shared" si="87"/>
        <v>0</v>
      </c>
      <c r="L431" s="34">
        <f t="shared" si="88"/>
        <v>0</v>
      </c>
      <c r="M431" s="34">
        <f t="shared" ca="1" si="93"/>
        <v>5.7164724119749467E-2</v>
      </c>
      <c r="N431" s="34">
        <f t="shared" ca="1" si="89"/>
        <v>0</v>
      </c>
      <c r="O431" s="42">
        <f t="shared" ca="1" si="90"/>
        <v>0</v>
      </c>
      <c r="P431" s="34">
        <f t="shared" ca="1" si="91"/>
        <v>0</v>
      </c>
      <c r="Q431" s="34">
        <f t="shared" ca="1" si="92"/>
        <v>0</v>
      </c>
      <c r="R431" s="6">
        <f t="shared" ca="1" si="94"/>
        <v>-5.7164724119749467E-2</v>
      </c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3:35">
      <c r="C432" s="84"/>
      <c r="D432" s="41">
        <f t="shared" si="82"/>
        <v>0</v>
      </c>
      <c r="E432" s="41">
        <f t="shared" si="82"/>
        <v>0</v>
      </c>
      <c r="F432" s="34">
        <f t="shared" si="83"/>
        <v>0</v>
      </c>
      <c r="G432" s="34">
        <f t="shared" si="83"/>
        <v>0</v>
      </c>
      <c r="H432" s="34">
        <f t="shared" si="84"/>
        <v>0</v>
      </c>
      <c r="I432" s="34">
        <f t="shared" si="85"/>
        <v>0</v>
      </c>
      <c r="J432" s="34">
        <f t="shared" si="86"/>
        <v>0</v>
      </c>
      <c r="K432" s="34">
        <f t="shared" si="87"/>
        <v>0</v>
      </c>
      <c r="L432" s="34">
        <f t="shared" si="88"/>
        <v>0</v>
      </c>
      <c r="M432" s="34">
        <f t="shared" ca="1" si="93"/>
        <v>5.7164724119749467E-2</v>
      </c>
      <c r="N432" s="34">
        <f t="shared" ca="1" si="89"/>
        <v>0</v>
      </c>
      <c r="O432" s="42">
        <f t="shared" ca="1" si="90"/>
        <v>0</v>
      </c>
      <c r="P432" s="34">
        <f t="shared" ca="1" si="91"/>
        <v>0</v>
      </c>
      <c r="Q432" s="34">
        <f t="shared" ca="1" si="92"/>
        <v>0</v>
      </c>
      <c r="R432" s="6">
        <f t="shared" ca="1" si="94"/>
        <v>-5.7164724119749467E-2</v>
      </c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3:35">
      <c r="C433" s="84"/>
      <c r="D433" s="41">
        <f t="shared" si="82"/>
        <v>0</v>
      </c>
      <c r="E433" s="41">
        <f t="shared" si="82"/>
        <v>0</v>
      </c>
      <c r="F433" s="34">
        <f t="shared" si="83"/>
        <v>0</v>
      </c>
      <c r="G433" s="34">
        <f t="shared" si="83"/>
        <v>0</v>
      </c>
      <c r="H433" s="34">
        <f t="shared" si="84"/>
        <v>0</v>
      </c>
      <c r="I433" s="34">
        <f t="shared" si="85"/>
        <v>0</v>
      </c>
      <c r="J433" s="34">
        <f t="shared" si="86"/>
        <v>0</v>
      </c>
      <c r="K433" s="34">
        <f t="shared" si="87"/>
        <v>0</v>
      </c>
      <c r="L433" s="34">
        <f t="shared" si="88"/>
        <v>0</v>
      </c>
      <c r="M433" s="34">
        <f t="shared" ca="1" si="93"/>
        <v>5.7164724119749467E-2</v>
      </c>
      <c r="N433" s="34">
        <f t="shared" ca="1" si="89"/>
        <v>0</v>
      </c>
      <c r="O433" s="42">
        <f t="shared" ca="1" si="90"/>
        <v>0</v>
      </c>
      <c r="P433" s="34">
        <f t="shared" ca="1" si="91"/>
        <v>0</v>
      </c>
      <c r="Q433" s="34">
        <f t="shared" ca="1" si="92"/>
        <v>0</v>
      </c>
      <c r="R433" s="6">
        <f t="shared" ca="1" si="94"/>
        <v>-5.7164724119749467E-2</v>
      </c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3:35">
      <c r="C434" s="84"/>
      <c r="D434" s="41">
        <f t="shared" si="82"/>
        <v>0</v>
      </c>
      <c r="E434" s="41">
        <f t="shared" si="82"/>
        <v>0</v>
      </c>
      <c r="F434" s="34">
        <f t="shared" si="83"/>
        <v>0</v>
      </c>
      <c r="G434" s="34">
        <f t="shared" si="83"/>
        <v>0</v>
      </c>
      <c r="H434" s="34">
        <f t="shared" si="84"/>
        <v>0</v>
      </c>
      <c r="I434" s="34">
        <f t="shared" si="85"/>
        <v>0</v>
      </c>
      <c r="J434" s="34">
        <f t="shared" si="86"/>
        <v>0</v>
      </c>
      <c r="K434" s="34">
        <f t="shared" si="87"/>
        <v>0</v>
      </c>
      <c r="L434" s="34">
        <f t="shared" si="88"/>
        <v>0</v>
      </c>
      <c r="M434" s="34">
        <f t="shared" ca="1" si="93"/>
        <v>5.7164724119749467E-2</v>
      </c>
      <c r="N434" s="34">
        <f t="shared" ca="1" si="89"/>
        <v>0</v>
      </c>
      <c r="O434" s="42">
        <f t="shared" ca="1" si="90"/>
        <v>0</v>
      </c>
      <c r="P434" s="34">
        <f t="shared" ca="1" si="91"/>
        <v>0</v>
      </c>
      <c r="Q434" s="34">
        <f t="shared" ca="1" si="92"/>
        <v>0</v>
      </c>
      <c r="R434" s="6">
        <f t="shared" ca="1" si="94"/>
        <v>-5.7164724119749467E-2</v>
      </c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3:35">
      <c r="C435" s="84"/>
      <c r="D435" s="41">
        <f t="shared" si="82"/>
        <v>0</v>
      </c>
      <c r="E435" s="41">
        <f t="shared" si="82"/>
        <v>0</v>
      </c>
      <c r="F435" s="34">
        <f t="shared" si="83"/>
        <v>0</v>
      </c>
      <c r="G435" s="34">
        <f t="shared" si="83"/>
        <v>0</v>
      </c>
      <c r="H435" s="34">
        <f t="shared" si="84"/>
        <v>0</v>
      </c>
      <c r="I435" s="34">
        <f t="shared" si="85"/>
        <v>0</v>
      </c>
      <c r="J435" s="34">
        <f t="shared" si="86"/>
        <v>0</v>
      </c>
      <c r="K435" s="34">
        <f t="shared" si="87"/>
        <v>0</v>
      </c>
      <c r="L435" s="34">
        <f t="shared" si="88"/>
        <v>0</v>
      </c>
      <c r="M435" s="34">
        <f t="shared" ca="1" si="93"/>
        <v>5.7164724119749467E-2</v>
      </c>
      <c r="N435" s="34">
        <f t="shared" ca="1" si="89"/>
        <v>0</v>
      </c>
      <c r="O435" s="42">
        <f t="shared" ca="1" si="90"/>
        <v>0</v>
      </c>
      <c r="P435" s="34">
        <f t="shared" ca="1" si="91"/>
        <v>0</v>
      </c>
      <c r="Q435" s="34">
        <f t="shared" ca="1" si="92"/>
        <v>0</v>
      </c>
      <c r="R435" s="6">
        <f t="shared" ca="1" si="94"/>
        <v>-5.7164724119749467E-2</v>
      </c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3:35">
      <c r="C436" s="84"/>
      <c r="D436" s="41">
        <f t="shared" si="82"/>
        <v>0</v>
      </c>
      <c r="E436" s="41">
        <f t="shared" si="82"/>
        <v>0</v>
      </c>
      <c r="F436" s="34">
        <f t="shared" si="83"/>
        <v>0</v>
      </c>
      <c r="G436" s="34">
        <f t="shared" si="83"/>
        <v>0</v>
      </c>
      <c r="H436" s="34">
        <f t="shared" si="84"/>
        <v>0</v>
      </c>
      <c r="I436" s="34">
        <f t="shared" si="85"/>
        <v>0</v>
      </c>
      <c r="J436" s="34">
        <f t="shared" si="86"/>
        <v>0</v>
      </c>
      <c r="K436" s="34">
        <f t="shared" si="87"/>
        <v>0</v>
      </c>
      <c r="L436" s="34">
        <f t="shared" si="88"/>
        <v>0</v>
      </c>
      <c r="M436" s="34">
        <f t="shared" ca="1" si="93"/>
        <v>5.7164724119749467E-2</v>
      </c>
      <c r="N436" s="34">
        <f t="shared" ca="1" si="89"/>
        <v>0</v>
      </c>
      <c r="O436" s="42">
        <f t="shared" ca="1" si="90"/>
        <v>0</v>
      </c>
      <c r="P436" s="34">
        <f t="shared" ca="1" si="91"/>
        <v>0</v>
      </c>
      <c r="Q436" s="34">
        <f t="shared" ca="1" si="92"/>
        <v>0</v>
      </c>
      <c r="R436" s="6">
        <f t="shared" ca="1" si="94"/>
        <v>-5.7164724119749467E-2</v>
      </c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3:35">
      <c r="C437" s="84"/>
      <c r="D437" s="41">
        <f t="shared" si="82"/>
        <v>0</v>
      </c>
      <c r="E437" s="41">
        <f t="shared" si="82"/>
        <v>0</v>
      </c>
      <c r="F437" s="34">
        <f t="shared" si="83"/>
        <v>0</v>
      </c>
      <c r="G437" s="34">
        <f t="shared" si="83"/>
        <v>0</v>
      </c>
      <c r="H437" s="34">
        <f t="shared" si="84"/>
        <v>0</v>
      </c>
      <c r="I437" s="34">
        <f t="shared" si="85"/>
        <v>0</v>
      </c>
      <c r="J437" s="34">
        <f t="shared" si="86"/>
        <v>0</v>
      </c>
      <c r="K437" s="34">
        <f t="shared" si="87"/>
        <v>0</v>
      </c>
      <c r="L437" s="34">
        <f t="shared" si="88"/>
        <v>0</v>
      </c>
      <c r="M437" s="34">
        <f t="shared" ca="1" si="93"/>
        <v>5.7164724119749467E-2</v>
      </c>
      <c r="N437" s="34">
        <f t="shared" ca="1" si="89"/>
        <v>0</v>
      </c>
      <c r="O437" s="42">
        <f t="shared" ca="1" si="90"/>
        <v>0</v>
      </c>
      <c r="P437" s="34">
        <f t="shared" ca="1" si="91"/>
        <v>0</v>
      </c>
      <c r="Q437" s="34">
        <f t="shared" ca="1" si="92"/>
        <v>0</v>
      </c>
      <c r="R437" s="6">
        <f t="shared" ca="1" si="94"/>
        <v>-5.7164724119749467E-2</v>
      </c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3:35">
      <c r="C438" s="84"/>
      <c r="D438" s="41">
        <f t="shared" si="82"/>
        <v>0</v>
      </c>
      <c r="E438" s="41">
        <f t="shared" si="82"/>
        <v>0</v>
      </c>
      <c r="F438" s="34">
        <f t="shared" si="83"/>
        <v>0</v>
      </c>
      <c r="G438" s="34">
        <f t="shared" si="83"/>
        <v>0</v>
      </c>
      <c r="H438" s="34">
        <f t="shared" si="84"/>
        <v>0</v>
      </c>
      <c r="I438" s="34">
        <f t="shared" si="85"/>
        <v>0</v>
      </c>
      <c r="J438" s="34">
        <f t="shared" si="86"/>
        <v>0</v>
      </c>
      <c r="K438" s="34">
        <f t="shared" si="87"/>
        <v>0</v>
      </c>
      <c r="L438" s="34">
        <f t="shared" si="88"/>
        <v>0</v>
      </c>
      <c r="M438" s="34">
        <f t="shared" ca="1" si="93"/>
        <v>5.7164724119749467E-2</v>
      </c>
      <c r="N438" s="34">
        <f t="shared" ca="1" si="89"/>
        <v>0</v>
      </c>
      <c r="O438" s="42">
        <f t="shared" ca="1" si="90"/>
        <v>0</v>
      </c>
      <c r="P438" s="34">
        <f t="shared" ca="1" si="91"/>
        <v>0</v>
      </c>
      <c r="Q438" s="34">
        <f t="shared" ca="1" si="92"/>
        <v>0</v>
      </c>
      <c r="R438" s="6">
        <f t="shared" ca="1" si="94"/>
        <v>-5.7164724119749467E-2</v>
      </c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3:35">
      <c r="C439" s="84"/>
      <c r="D439" s="41">
        <f t="shared" si="82"/>
        <v>0</v>
      </c>
      <c r="E439" s="41">
        <f t="shared" si="82"/>
        <v>0</v>
      </c>
      <c r="F439" s="34">
        <f t="shared" si="83"/>
        <v>0</v>
      </c>
      <c r="G439" s="34">
        <f t="shared" si="83"/>
        <v>0</v>
      </c>
      <c r="H439" s="34">
        <f t="shared" si="84"/>
        <v>0</v>
      </c>
      <c r="I439" s="34">
        <f t="shared" si="85"/>
        <v>0</v>
      </c>
      <c r="J439" s="34">
        <f t="shared" si="86"/>
        <v>0</v>
      </c>
      <c r="K439" s="34">
        <f t="shared" si="87"/>
        <v>0</v>
      </c>
      <c r="L439" s="34">
        <f t="shared" si="88"/>
        <v>0</v>
      </c>
      <c r="M439" s="34">
        <f t="shared" ca="1" si="93"/>
        <v>5.7164724119749467E-2</v>
      </c>
      <c r="N439" s="34">
        <f t="shared" ca="1" si="89"/>
        <v>0</v>
      </c>
      <c r="O439" s="42">
        <f t="shared" ca="1" si="90"/>
        <v>0</v>
      </c>
      <c r="P439" s="34">
        <f t="shared" ca="1" si="91"/>
        <v>0</v>
      </c>
      <c r="Q439" s="34">
        <f t="shared" ca="1" si="92"/>
        <v>0</v>
      </c>
      <c r="R439" s="6">
        <f t="shared" ca="1" si="94"/>
        <v>-5.7164724119749467E-2</v>
      </c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3:35">
      <c r="C440" s="84"/>
      <c r="D440" s="41">
        <f t="shared" si="82"/>
        <v>0</v>
      </c>
      <c r="E440" s="41">
        <f t="shared" si="82"/>
        <v>0</v>
      </c>
      <c r="F440" s="34">
        <f t="shared" si="83"/>
        <v>0</v>
      </c>
      <c r="G440" s="34">
        <f t="shared" si="83"/>
        <v>0</v>
      </c>
      <c r="H440" s="34">
        <f t="shared" si="84"/>
        <v>0</v>
      </c>
      <c r="I440" s="34">
        <f t="shared" si="85"/>
        <v>0</v>
      </c>
      <c r="J440" s="34">
        <f t="shared" si="86"/>
        <v>0</v>
      </c>
      <c r="K440" s="34">
        <f t="shared" si="87"/>
        <v>0</v>
      </c>
      <c r="L440" s="34">
        <f t="shared" si="88"/>
        <v>0</v>
      </c>
      <c r="M440" s="34">
        <f t="shared" ca="1" si="93"/>
        <v>5.7164724119749467E-2</v>
      </c>
      <c r="N440" s="34">
        <f t="shared" ca="1" si="89"/>
        <v>0</v>
      </c>
      <c r="O440" s="42">
        <f t="shared" ca="1" si="90"/>
        <v>0</v>
      </c>
      <c r="P440" s="34">
        <f t="shared" ca="1" si="91"/>
        <v>0</v>
      </c>
      <c r="Q440" s="34">
        <f t="shared" ca="1" si="92"/>
        <v>0</v>
      </c>
      <c r="R440" s="6">
        <f t="shared" ca="1" si="94"/>
        <v>-5.7164724119749467E-2</v>
      </c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3:35">
      <c r="C441" s="84"/>
      <c r="D441" s="41">
        <f t="shared" si="82"/>
        <v>0</v>
      </c>
      <c r="E441" s="41">
        <f t="shared" si="82"/>
        <v>0</v>
      </c>
      <c r="F441" s="34">
        <f t="shared" si="83"/>
        <v>0</v>
      </c>
      <c r="G441" s="34">
        <f t="shared" si="83"/>
        <v>0</v>
      </c>
      <c r="H441" s="34">
        <f t="shared" si="84"/>
        <v>0</v>
      </c>
      <c r="I441" s="34">
        <f t="shared" si="85"/>
        <v>0</v>
      </c>
      <c r="J441" s="34">
        <f t="shared" si="86"/>
        <v>0</v>
      </c>
      <c r="K441" s="34">
        <f t="shared" si="87"/>
        <v>0</v>
      </c>
      <c r="L441" s="34">
        <f t="shared" si="88"/>
        <v>0</v>
      </c>
      <c r="M441" s="34">
        <f t="shared" ca="1" si="93"/>
        <v>5.7164724119749467E-2</v>
      </c>
      <c r="N441" s="34">
        <f t="shared" ca="1" si="89"/>
        <v>0</v>
      </c>
      <c r="O441" s="42">
        <f t="shared" ca="1" si="90"/>
        <v>0</v>
      </c>
      <c r="P441" s="34">
        <f t="shared" ca="1" si="91"/>
        <v>0</v>
      </c>
      <c r="Q441" s="34">
        <f t="shared" ca="1" si="92"/>
        <v>0</v>
      </c>
      <c r="R441" s="6">
        <f t="shared" ca="1" si="94"/>
        <v>-5.7164724119749467E-2</v>
      </c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3:35">
      <c r="C442" s="84"/>
      <c r="D442" s="41">
        <f t="shared" si="82"/>
        <v>0</v>
      </c>
      <c r="E442" s="41">
        <f t="shared" si="82"/>
        <v>0</v>
      </c>
      <c r="F442" s="34">
        <f t="shared" si="83"/>
        <v>0</v>
      </c>
      <c r="G442" s="34">
        <f t="shared" si="83"/>
        <v>0</v>
      </c>
      <c r="H442" s="34">
        <f t="shared" si="84"/>
        <v>0</v>
      </c>
      <c r="I442" s="34">
        <f t="shared" si="85"/>
        <v>0</v>
      </c>
      <c r="J442" s="34">
        <f t="shared" si="86"/>
        <v>0</v>
      </c>
      <c r="K442" s="34">
        <f t="shared" si="87"/>
        <v>0</v>
      </c>
      <c r="L442" s="34">
        <f t="shared" si="88"/>
        <v>0</v>
      </c>
      <c r="M442" s="34">
        <f t="shared" ca="1" si="93"/>
        <v>5.7164724119749467E-2</v>
      </c>
      <c r="N442" s="34">
        <f t="shared" ca="1" si="89"/>
        <v>0</v>
      </c>
      <c r="O442" s="42">
        <f t="shared" ca="1" si="90"/>
        <v>0</v>
      </c>
      <c r="P442" s="34">
        <f t="shared" ca="1" si="91"/>
        <v>0</v>
      </c>
      <c r="Q442" s="34">
        <f t="shared" ca="1" si="92"/>
        <v>0</v>
      </c>
      <c r="R442" s="6">
        <f t="shared" ca="1" si="94"/>
        <v>-5.7164724119749467E-2</v>
      </c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3:35">
      <c r="C443" s="84"/>
      <c r="D443" s="41">
        <f t="shared" si="82"/>
        <v>0</v>
      </c>
      <c r="E443" s="41">
        <f t="shared" si="82"/>
        <v>0</v>
      </c>
      <c r="F443" s="34">
        <f t="shared" si="83"/>
        <v>0</v>
      </c>
      <c r="G443" s="34">
        <f t="shared" si="83"/>
        <v>0</v>
      </c>
      <c r="H443" s="34">
        <f t="shared" si="84"/>
        <v>0</v>
      </c>
      <c r="I443" s="34">
        <f t="shared" si="85"/>
        <v>0</v>
      </c>
      <c r="J443" s="34">
        <f t="shared" si="86"/>
        <v>0</v>
      </c>
      <c r="K443" s="34">
        <f t="shared" si="87"/>
        <v>0</v>
      </c>
      <c r="L443" s="34">
        <f t="shared" si="88"/>
        <v>0</v>
      </c>
      <c r="M443" s="34">
        <f t="shared" ca="1" si="93"/>
        <v>5.7164724119749467E-2</v>
      </c>
      <c r="N443" s="34">
        <f t="shared" ca="1" si="89"/>
        <v>0</v>
      </c>
      <c r="O443" s="42">
        <f t="shared" ca="1" si="90"/>
        <v>0</v>
      </c>
      <c r="P443" s="34">
        <f t="shared" ca="1" si="91"/>
        <v>0</v>
      </c>
      <c r="Q443" s="34">
        <f t="shared" ca="1" si="92"/>
        <v>0</v>
      </c>
      <c r="R443" s="6">
        <f t="shared" ca="1" si="94"/>
        <v>-5.7164724119749467E-2</v>
      </c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3:35">
      <c r="C444" s="84"/>
      <c r="D444" s="41">
        <f t="shared" si="82"/>
        <v>0</v>
      </c>
      <c r="E444" s="41">
        <f t="shared" si="82"/>
        <v>0</v>
      </c>
      <c r="F444" s="34">
        <f t="shared" si="83"/>
        <v>0</v>
      </c>
      <c r="G444" s="34">
        <f t="shared" si="83"/>
        <v>0</v>
      </c>
      <c r="H444" s="34">
        <f t="shared" si="84"/>
        <v>0</v>
      </c>
      <c r="I444" s="34">
        <f t="shared" si="85"/>
        <v>0</v>
      </c>
      <c r="J444" s="34">
        <f t="shared" si="86"/>
        <v>0</v>
      </c>
      <c r="K444" s="34">
        <f t="shared" si="87"/>
        <v>0</v>
      </c>
      <c r="L444" s="34">
        <f t="shared" si="88"/>
        <v>0</v>
      </c>
      <c r="M444" s="34">
        <f t="shared" ca="1" si="93"/>
        <v>5.7164724119749467E-2</v>
      </c>
      <c r="N444" s="34">
        <f t="shared" ca="1" si="89"/>
        <v>0</v>
      </c>
      <c r="O444" s="42">
        <f t="shared" ca="1" si="90"/>
        <v>0</v>
      </c>
      <c r="P444" s="34">
        <f t="shared" ca="1" si="91"/>
        <v>0</v>
      </c>
      <c r="Q444" s="34">
        <f t="shared" ca="1" si="92"/>
        <v>0</v>
      </c>
      <c r="R444" s="6">
        <f t="shared" ca="1" si="94"/>
        <v>-5.7164724119749467E-2</v>
      </c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3:35">
      <c r="C445" s="84"/>
      <c r="D445" s="41">
        <f t="shared" si="82"/>
        <v>0</v>
      </c>
      <c r="E445" s="41">
        <f t="shared" si="82"/>
        <v>0</v>
      </c>
      <c r="F445" s="34">
        <f t="shared" si="83"/>
        <v>0</v>
      </c>
      <c r="G445" s="34">
        <f t="shared" si="83"/>
        <v>0</v>
      </c>
      <c r="H445" s="34">
        <f t="shared" si="84"/>
        <v>0</v>
      </c>
      <c r="I445" s="34">
        <f t="shared" si="85"/>
        <v>0</v>
      </c>
      <c r="J445" s="34">
        <f t="shared" si="86"/>
        <v>0</v>
      </c>
      <c r="K445" s="34">
        <f t="shared" si="87"/>
        <v>0</v>
      </c>
      <c r="L445" s="34">
        <f t="shared" si="88"/>
        <v>0</v>
      </c>
      <c r="M445" s="34">
        <f t="shared" ca="1" si="93"/>
        <v>5.7164724119749467E-2</v>
      </c>
      <c r="N445" s="34">
        <f t="shared" ca="1" si="89"/>
        <v>0</v>
      </c>
      <c r="O445" s="42">
        <f t="shared" ca="1" si="90"/>
        <v>0</v>
      </c>
      <c r="P445" s="34">
        <f t="shared" ca="1" si="91"/>
        <v>0</v>
      </c>
      <c r="Q445" s="34">
        <f t="shared" ca="1" si="92"/>
        <v>0</v>
      </c>
      <c r="R445" s="6">
        <f t="shared" ca="1" si="94"/>
        <v>-5.7164724119749467E-2</v>
      </c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3:35">
      <c r="C446" s="84"/>
      <c r="D446" s="41">
        <f t="shared" si="82"/>
        <v>0</v>
      </c>
      <c r="E446" s="41">
        <f t="shared" si="82"/>
        <v>0</v>
      </c>
      <c r="F446" s="34">
        <f t="shared" si="83"/>
        <v>0</v>
      </c>
      <c r="G446" s="34">
        <f t="shared" si="83"/>
        <v>0</v>
      </c>
      <c r="H446" s="34">
        <f t="shared" si="84"/>
        <v>0</v>
      </c>
      <c r="I446" s="34">
        <f t="shared" si="85"/>
        <v>0</v>
      </c>
      <c r="J446" s="34">
        <f t="shared" si="86"/>
        <v>0</v>
      </c>
      <c r="K446" s="34">
        <f t="shared" si="87"/>
        <v>0</v>
      </c>
      <c r="L446" s="34">
        <f t="shared" si="88"/>
        <v>0</v>
      </c>
      <c r="M446" s="34">
        <f t="shared" ca="1" si="93"/>
        <v>5.7164724119749467E-2</v>
      </c>
      <c r="N446" s="34">
        <f t="shared" ca="1" si="89"/>
        <v>0</v>
      </c>
      <c r="O446" s="42">
        <f t="shared" ca="1" si="90"/>
        <v>0</v>
      </c>
      <c r="P446" s="34">
        <f t="shared" ca="1" si="91"/>
        <v>0</v>
      </c>
      <c r="Q446" s="34">
        <f t="shared" ca="1" si="92"/>
        <v>0</v>
      </c>
      <c r="R446" s="6">
        <f t="shared" ca="1" si="94"/>
        <v>-5.7164724119749467E-2</v>
      </c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3:35">
      <c r="C447" s="84"/>
      <c r="D447" s="41">
        <f t="shared" si="82"/>
        <v>0</v>
      </c>
      <c r="E447" s="41">
        <f t="shared" si="82"/>
        <v>0</v>
      </c>
      <c r="F447" s="34">
        <f t="shared" si="83"/>
        <v>0</v>
      </c>
      <c r="G447" s="34">
        <f t="shared" si="83"/>
        <v>0</v>
      </c>
      <c r="H447" s="34">
        <f t="shared" si="84"/>
        <v>0</v>
      </c>
      <c r="I447" s="34">
        <f t="shared" si="85"/>
        <v>0</v>
      </c>
      <c r="J447" s="34">
        <f t="shared" si="86"/>
        <v>0</v>
      </c>
      <c r="K447" s="34">
        <f t="shared" si="87"/>
        <v>0</v>
      </c>
      <c r="L447" s="34">
        <f t="shared" si="88"/>
        <v>0</v>
      </c>
      <c r="M447" s="34">
        <f t="shared" ca="1" si="93"/>
        <v>5.7164724119749467E-2</v>
      </c>
      <c r="N447" s="34">
        <f t="shared" ca="1" si="89"/>
        <v>0</v>
      </c>
      <c r="O447" s="42">
        <f t="shared" ca="1" si="90"/>
        <v>0</v>
      </c>
      <c r="P447" s="34">
        <f t="shared" ca="1" si="91"/>
        <v>0</v>
      </c>
      <c r="Q447" s="34">
        <f t="shared" ca="1" si="92"/>
        <v>0</v>
      </c>
      <c r="R447" s="6">
        <f t="shared" ca="1" si="94"/>
        <v>-5.7164724119749467E-2</v>
      </c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3:35">
      <c r="C448" s="84"/>
      <c r="D448" s="41">
        <f t="shared" si="82"/>
        <v>0</v>
      </c>
      <c r="E448" s="41">
        <f t="shared" si="82"/>
        <v>0</v>
      </c>
      <c r="F448" s="34">
        <f t="shared" si="83"/>
        <v>0</v>
      </c>
      <c r="G448" s="34">
        <f t="shared" si="83"/>
        <v>0</v>
      </c>
      <c r="H448" s="34">
        <f t="shared" si="84"/>
        <v>0</v>
      </c>
      <c r="I448" s="34">
        <f t="shared" si="85"/>
        <v>0</v>
      </c>
      <c r="J448" s="34">
        <f t="shared" si="86"/>
        <v>0</v>
      </c>
      <c r="K448" s="34">
        <f t="shared" si="87"/>
        <v>0</v>
      </c>
      <c r="L448" s="34">
        <f t="shared" si="88"/>
        <v>0</v>
      </c>
      <c r="M448" s="34">
        <f t="shared" ca="1" si="93"/>
        <v>5.7164724119749467E-2</v>
      </c>
      <c r="N448" s="34">
        <f t="shared" ca="1" si="89"/>
        <v>0</v>
      </c>
      <c r="O448" s="42">
        <f t="shared" ca="1" si="90"/>
        <v>0</v>
      </c>
      <c r="P448" s="34">
        <f t="shared" ca="1" si="91"/>
        <v>0</v>
      </c>
      <c r="Q448" s="34">
        <f t="shared" ca="1" si="92"/>
        <v>0</v>
      </c>
      <c r="R448" s="6">
        <f t="shared" ca="1" si="94"/>
        <v>-5.7164724119749467E-2</v>
      </c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>
      <c r="C449" s="84"/>
      <c r="D449" s="41">
        <f t="shared" si="82"/>
        <v>0</v>
      </c>
      <c r="E449" s="41">
        <f t="shared" si="82"/>
        <v>0</v>
      </c>
      <c r="F449" s="34">
        <f t="shared" si="83"/>
        <v>0</v>
      </c>
      <c r="G449" s="34">
        <f t="shared" si="83"/>
        <v>0</v>
      </c>
      <c r="H449" s="34">
        <f t="shared" si="84"/>
        <v>0</v>
      </c>
      <c r="I449" s="34">
        <f t="shared" si="85"/>
        <v>0</v>
      </c>
      <c r="J449" s="34">
        <f t="shared" si="86"/>
        <v>0</v>
      </c>
      <c r="K449" s="34">
        <f t="shared" si="87"/>
        <v>0</v>
      </c>
      <c r="L449" s="34">
        <f t="shared" si="88"/>
        <v>0</v>
      </c>
      <c r="M449" s="34">
        <f t="shared" ca="1" si="93"/>
        <v>5.7164724119749467E-2</v>
      </c>
      <c r="N449" s="34">
        <f t="shared" ca="1" si="89"/>
        <v>0</v>
      </c>
      <c r="O449" s="42">
        <f t="shared" ca="1" si="90"/>
        <v>0</v>
      </c>
      <c r="P449" s="34">
        <f t="shared" ca="1" si="91"/>
        <v>0</v>
      </c>
      <c r="Q449" s="34">
        <f t="shared" ca="1" si="92"/>
        <v>0</v>
      </c>
      <c r="R449" s="6">
        <f t="shared" ca="1" si="94"/>
        <v>-5.7164724119749467E-2</v>
      </c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>
      <c r="C450" s="84"/>
      <c r="D450" s="41">
        <f t="shared" si="82"/>
        <v>0</v>
      </c>
      <c r="E450" s="41">
        <f t="shared" si="82"/>
        <v>0</v>
      </c>
      <c r="F450" s="34">
        <f t="shared" si="83"/>
        <v>0</v>
      </c>
      <c r="G450" s="34">
        <f t="shared" si="83"/>
        <v>0</v>
      </c>
      <c r="H450" s="34">
        <f t="shared" si="84"/>
        <v>0</v>
      </c>
      <c r="I450" s="34">
        <f t="shared" si="85"/>
        <v>0</v>
      </c>
      <c r="J450" s="34">
        <f t="shared" si="86"/>
        <v>0</v>
      </c>
      <c r="K450" s="34">
        <f t="shared" si="87"/>
        <v>0</v>
      </c>
      <c r="L450" s="34">
        <f t="shared" si="88"/>
        <v>0</v>
      </c>
      <c r="M450" s="34">
        <f t="shared" ca="1" si="93"/>
        <v>5.7164724119749467E-2</v>
      </c>
      <c r="N450" s="34">
        <f t="shared" ca="1" si="89"/>
        <v>0</v>
      </c>
      <c r="O450" s="42">
        <f t="shared" ca="1" si="90"/>
        <v>0</v>
      </c>
      <c r="P450" s="34">
        <f t="shared" ca="1" si="91"/>
        <v>0</v>
      </c>
      <c r="Q450" s="34">
        <f t="shared" ca="1" si="92"/>
        <v>0</v>
      </c>
      <c r="R450" s="6">
        <f t="shared" ca="1" si="94"/>
        <v>-5.7164724119749467E-2</v>
      </c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>
      <c r="C451" s="84"/>
      <c r="D451" s="41">
        <f t="shared" si="82"/>
        <v>0</v>
      </c>
      <c r="E451" s="41">
        <f t="shared" si="82"/>
        <v>0</v>
      </c>
      <c r="F451" s="34">
        <f t="shared" si="83"/>
        <v>0</v>
      </c>
      <c r="G451" s="34">
        <f t="shared" si="83"/>
        <v>0</v>
      </c>
      <c r="H451" s="34">
        <f t="shared" si="84"/>
        <v>0</v>
      </c>
      <c r="I451" s="34">
        <f t="shared" si="85"/>
        <v>0</v>
      </c>
      <c r="J451" s="34">
        <f t="shared" si="86"/>
        <v>0</v>
      </c>
      <c r="K451" s="34">
        <f t="shared" si="87"/>
        <v>0</v>
      </c>
      <c r="L451" s="34">
        <f t="shared" si="88"/>
        <v>0</v>
      </c>
      <c r="M451" s="34">
        <f t="shared" ca="1" si="93"/>
        <v>5.7164724119749467E-2</v>
      </c>
      <c r="N451" s="34">
        <f t="shared" ca="1" si="89"/>
        <v>0</v>
      </c>
      <c r="O451" s="42">
        <f t="shared" ca="1" si="90"/>
        <v>0</v>
      </c>
      <c r="P451" s="34">
        <f t="shared" ca="1" si="91"/>
        <v>0</v>
      </c>
      <c r="Q451" s="34">
        <f t="shared" ca="1" si="92"/>
        <v>0</v>
      </c>
      <c r="R451" s="6">
        <f t="shared" ca="1" si="94"/>
        <v>-5.7164724119749467E-2</v>
      </c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>
      <c r="C452" s="84"/>
      <c r="D452" s="41">
        <f t="shared" si="82"/>
        <v>0</v>
      </c>
      <c r="E452" s="41">
        <f t="shared" si="82"/>
        <v>0</v>
      </c>
      <c r="F452" s="34">
        <f t="shared" si="83"/>
        <v>0</v>
      </c>
      <c r="G452" s="34">
        <f t="shared" si="83"/>
        <v>0</v>
      </c>
      <c r="H452" s="34">
        <f t="shared" si="84"/>
        <v>0</v>
      </c>
      <c r="I452" s="34">
        <f t="shared" si="85"/>
        <v>0</v>
      </c>
      <c r="J452" s="34">
        <f t="shared" si="86"/>
        <v>0</v>
      </c>
      <c r="K452" s="34">
        <f t="shared" si="87"/>
        <v>0</v>
      </c>
      <c r="L452" s="34">
        <f t="shared" si="88"/>
        <v>0</v>
      </c>
      <c r="M452" s="34">
        <f t="shared" ca="1" si="93"/>
        <v>5.7164724119749467E-2</v>
      </c>
      <c r="N452" s="34">
        <f t="shared" ca="1" si="89"/>
        <v>0</v>
      </c>
      <c r="O452" s="42">
        <f t="shared" ca="1" si="90"/>
        <v>0</v>
      </c>
      <c r="P452" s="34">
        <f t="shared" ca="1" si="91"/>
        <v>0</v>
      </c>
      <c r="Q452" s="34">
        <f t="shared" ca="1" si="92"/>
        <v>0</v>
      </c>
      <c r="R452" s="6">
        <f t="shared" ca="1" si="94"/>
        <v>-5.7164724119749467E-2</v>
      </c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>
      <c r="C453" s="84"/>
      <c r="D453" s="41">
        <f t="shared" si="82"/>
        <v>0</v>
      </c>
      <c r="E453" s="41">
        <f t="shared" si="82"/>
        <v>0</v>
      </c>
      <c r="F453" s="34">
        <f t="shared" si="83"/>
        <v>0</v>
      </c>
      <c r="G453" s="34">
        <f t="shared" si="83"/>
        <v>0</v>
      </c>
      <c r="H453" s="34">
        <f t="shared" si="84"/>
        <v>0</v>
      </c>
      <c r="I453" s="34">
        <f t="shared" si="85"/>
        <v>0</v>
      </c>
      <c r="J453" s="34">
        <f t="shared" si="86"/>
        <v>0</v>
      </c>
      <c r="K453" s="34">
        <f t="shared" si="87"/>
        <v>0</v>
      </c>
      <c r="L453" s="34">
        <f t="shared" si="88"/>
        <v>0</v>
      </c>
      <c r="M453" s="34">
        <f t="shared" ca="1" si="93"/>
        <v>5.7164724119749467E-2</v>
      </c>
      <c r="N453" s="34">
        <f t="shared" ca="1" si="89"/>
        <v>0</v>
      </c>
      <c r="O453" s="42">
        <f t="shared" ca="1" si="90"/>
        <v>0</v>
      </c>
      <c r="P453" s="34">
        <f t="shared" ca="1" si="91"/>
        <v>0</v>
      </c>
      <c r="Q453" s="34">
        <f t="shared" ca="1" si="92"/>
        <v>0</v>
      </c>
      <c r="R453" s="6">
        <f t="shared" ca="1" si="94"/>
        <v>-5.7164724119749467E-2</v>
      </c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>
      <c r="C454" s="84"/>
      <c r="D454" s="41">
        <f t="shared" si="82"/>
        <v>0</v>
      </c>
      <c r="E454" s="41">
        <f t="shared" si="82"/>
        <v>0</v>
      </c>
      <c r="F454" s="34">
        <f t="shared" si="83"/>
        <v>0</v>
      </c>
      <c r="G454" s="34">
        <f t="shared" si="83"/>
        <v>0</v>
      </c>
      <c r="H454" s="34">
        <f t="shared" si="84"/>
        <v>0</v>
      </c>
      <c r="I454" s="34">
        <f t="shared" si="85"/>
        <v>0</v>
      </c>
      <c r="J454" s="34">
        <f t="shared" si="86"/>
        <v>0</v>
      </c>
      <c r="K454" s="34">
        <f t="shared" si="87"/>
        <v>0</v>
      </c>
      <c r="L454" s="34">
        <f t="shared" si="88"/>
        <v>0</v>
      </c>
      <c r="M454" s="34">
        <f t="shared" ca="1" si="93"/>
        <v>5.7164724119749467E-2</v>
      </c>
      <c r="N454" s="34">
        <f t="shared" ca="1" si="89"/>
        <v>0</v>
      </c>
      <c r="O454" s="42">
        <f t="shared" ca="1" si="90"/>
        <v>0</v>
      </c>
      <c r="P454" s="34">
        <f t="shared" ca="1" si="91"/>
        <v>0</v>
      </c>
      <c r="Q454" s="34">
        <f t="shared" ca="1" si="92"/>
        <v>0</v>
      </c>
      <c r="R454" s="6">
        <f t="shared" ca="1" si="94"/>
        <v>-5.7164724119749467E-2</v>
      </c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>
      <c r="A455" s="85"/>
      <c r="B455" s="85"/>
      <c r="C455" s="40"/>
      <c r="D455" s="41">
        <f t="shared" ref="D455:E462" si="95">A455/A$18</f>
        <v>0</v>
      </c>
      <c r="E455" s="41">
        <f t="shared" si="95"/>
        <v>0</v>
      </c>
      <c r="F455" s="34">
        <f t="shared" ref="F455:G462" si="96">$C455*D455</f>
        <v>0</v>
      </c>
      <c r="G455" s="34">
        <f t="shared" si="96"/>
        <v>0</v>
      </c>
      <c r="H455" s="34">
        <f t="shared" si="84"/>
        <v>0</v>
      </c>
      <c r="I455" s="34">
        <f t="shared" si="85"/>
        <v>0</v>
      </c>
      <c r="J455" s="34">
        <f t="shared" si="86"/>
        <v>0</v>
      </c>
      <c r="K455" s="34">
        <f t="shared" si="87"/>
        <v>0</v>
      </c>
      <c r="L455" s="34">
        <f t="shared" si="88"/>
        <v>0</v>
      </c>
      <c r="M455" s="34">
        <f t="shared" ca="1" si="93"/>
        <v>5.7164724119749467E-2</v>
      </c>
      <c r="N455" s="34">
        <f t="shared" ca="1" si="89"/>
        <v>0</v>
      </c>
      <c r="O455" s="42">
        <f t="shared" ca="1" si="90"/>
        <v>0</v>
      </c>
      <c r="P455" s="34">
        <f t="shared" ca="1" si="91"/>
        <v>0</v>
      </c>
      <c r="Q455" s="34">
        <f t="shared" ca="1" si="92"/>
        <v>0</v>
      </c>
      <c r="R455" s="6">
        <f t="shared" ca="1" si="94"/>
        <v>-5.7164724119749467E-2</v>
      </c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>
      <c r="A456" s="85"/>
      <c r="B456" s="85"/>
      <c r="C456" s="40"/>
      <c r="D456" s="41">
        <f t="shared" si="95"/>
        <v>0</v>
      </c>
      <c r="E456" s="41">
        <f t="shared" si="95"/>
        <v>0</v>
      </c>
      <c r="F456" s="34">
        <f t="shared" si="96"/>
        <v>0</v>
      </c>
      <c r="G456" s="34">
        <f t="shared" si="96"/>
        <v>0</v>
      </c>
      <c r="H456" s="34">
        <f t="shared" si="84"/>
        <v>0</v>
      </c>
      <c r="I456" s="34">
        <f t="shared" si="85"/>
        <v>0</v>
      </c>
      <c r="J456" s="34">
        <f t="shared" si="86"/>
        <v>0</v>
      </c>
      <c r="K456" s="34">
        <f t="shared" si="87"/>
        <v>0</v>
      </c>
      <c r="L456" s="34">
        <f t="shared" si="88"/>
        <v>0</v>
      </c>
      <c r="M456" s="34">
        <f t="shared" ca="1" si="93"/>
        <v>5.7164724119749467E-2</v>
      </c>
      <c r="N456" s="34">
        <f t="shared" ca="1" si="89"/>
        <v>0</v>
      </c>
      <c r="O456" s="42">
        <f t="shared" ca="1" si="90"/>
        <v>0</v>
      </c>
      <c r="P456" s="34">
        <f t="shared" ca="1" si="91"/>
        <v>0</v>
      </c>
      <c r="Q456" s="34">
        <f t="shared" ca="1" si="92"/>
        <v>0</v>
      </c>
      <c r="R456" s="6">
        <f t="shared" ca="1" si="94"/>
        <v>-5.7164724119749467E-2</v>
      </c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>
      <c r="A457" s="85"/>
      <c r="B457" s="85"/>
      <c r="C457" s="40"/>
      <c r="D457" s="41">
        <f t="shared" si="95"/>
        <v>0</v>
      </c>
      <c r="E457" s="41">
        <f t="shared" si="95"/>
        <v>0</v>
      </c>
      <c r="F457" s="34">
        <f t="shared" si="96"/>
        <v>0</v>
      </c>
      <c r="G457" s="34">
        <f t="shared" si="96"/>
        <v>0</v>
      </c>
      <c r="H457" s="34">
        <f t="shared" si="84"/>
        <v>0</v>
      </c>
      <c r="I457" s="34">
        <f t="shared" si="85"/>
        <v>0</v>
      </c>
      <c r="J457" s="34">
        <f t="shared" si="86"/>
        <v>0</v>
      </c>
      <c r="K457" s="34">
        <f t="shared" si="87"/>
        <v>0</v>
      </c>
      <c r="L457" s="34">
        <f t="shared" si="88"/>
        <v>0</v>
      </c>
      <c r="M457" s="34">
        <f t="shared" ca="1" si="93"/>
        <v>5.7164724119749467E-2</v>
      </c>
      <c r="N457" s="34">
        <f t="shared" ca="1" si="89"/>
        <v>0</v>
      </c>
      <c r="O457" s="42">
        <f t="shared" ca="1" si="90"/>
        <v>0</v>
      </c>
      <c r="P457" s="34">
        <f t="shared" ca="1" si="91"/>
        <v>0</v>
      </c>
      <c r="Q457" s="34">
        <f t="shared" ca="1" si="92"/>
        <v>0</v>
      </c>
      <c r="R457" s="6">
        <f t="shared" ca="1" si="94"/>
        <v>-5.7164724119749467E-2</v>
      </c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>
      <c r="A458" s="85"/>
      <c r="B458" s="85"/>
      <c r="C458" s="40"/>
      <c r="D458" s="41">
        <f t="shared" si="95"/>
        <v>0</v>
      </c>
      <c r="E458" s="41">
        <f t="shared" si="95"/>
        <v>0</v>
      </c>
      <c r="F458" s="34">
        <f t="shared" si="96"/>
        <v>0</v>
      </c>
      <c r="G458" s="34">
        <f t="shared" si="96"/>
        <v>0</v>
      </c>
      <c r="H458" s="34">
        <f t="shared" si="84"/>
        <v>0</v>
      </c>
      <c r="I458" s="34">
        <f t="shared" si="85"/>
        <v>0</v>
      </c>
      <c r="J458" s="34">
        <f t="shared" si="86"/>
        <v>0</v>
      </c>
      <c r="K458" s="34">
        <f t="shared" si="87"/>
        <v>0</v>
      </c>
      <c r="L458" s="34">
        <f t="shared" si="88"/>
        <v>0</v>
      </c>
      <c r="M458" s="34">
        <f t="shared" ca="1" si="93"/>
        <v>5.7164724119749467E-2</v>
      </c>
      <c r="N458" s="34">
        <f t="shared" ca="1" si="89"/>
        <v>0</v>
      </c>
      <c r="O458" s="42">
        <f t="shared" ca="1" si="90"/>
        <v>0</v>
      </c>
      <c r="P458" s="34">
        <f t="shared" ca="1" si="91"/>
        <v>0</v>
      </c>
      <c r="Q458" s="34">
        <f t="shared" ca="1" si="92"/>
        <v>0</v>
      </c>
      <c r="R458" s="6">
        <f t="shared" ca="1" si="94"/>
        <v>-5.7164724119749467E-2</v>
      </c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>
      <c r="A459" s="85"/>
      <c r="B459" s="85"/>
      <c r="C459" s="40"/>
      <c r="D459" s="41">
        <f t="shared" si="95"/>
        <v>0</v>
      </c>
      <c r="E459" s="41">
        <f t="shared" si="95"/>
        <v>0</v>
      </c>
      <c r="F459" s="34">
        <f t="shared" si="96"/>
        <v>0</v>
      </c>
      <c r="G459" s="34">
        <f t="shared" si="96"/>
        <v>0</v>
      </c>
      <c r="H459" s="34">
        <f t="shared" si="84"/>
        <v>0</v>
      </c>
      <c r="I459" s="34">
        <f t="shared" si="85"/>
        <v>0</v>
      </c>
      <c r="J459" s="34">
        <f t="shared" si="86"/>
        <v>0</v>
      </c>
      <c r="K459" s="34">
        <f t="shared" si="87"/>
        <v>0</v>
      </c>
      <c r="L459" s="34">
        <f t="shared" si="88"/>
        <v>0</v>
      </c>
      <c r="M459" s="34">
        <f t="shared" ca="1" si="93"/>
        <v>5.7164724119749467E-2</v>
      </c>
      <c r="N459" s="34">
        <f t="shared" ca="1" si="89"/>
        <v>0</v>
      </c>
      <c r="O459" s="42">
        <f t="shared" ca="1" si="90"/>
        <v>0</v>
      </c>
      <c r="P459" s="34">
        <f t="shared" ca="1" si="91"/>
        <v>0</v>
      </c>
      <c r="Q459" s="34">
        <f t="shared" ca="1" si="92"/>
        <v>0</v>
      </c>
      <c r="R459" s="6">
        <f t="shared" ca="1" si="94"/>
        <v>-5.7164724119749467E-2</v>
      </c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>
      <c r="A460" s="85"/>
      <c r="B460" s="85"/>
      <c r="C460" s="40"/>
      <c r="D460" s="41">
        <f t="shared" si="95"/>
        <v>0</v>
      </c>
      <c r="E460" s="41">
        <f t="shared" si="95"/>
        <v>0</v>
      </c>
      <c r="F460" s="34">
        <f t="shared" si="96"/>
        <v>0</v>
      </c>
      <c r="G460" s="34">
        <f t="shared" si="96"/>
        <v>0</v>
      </c>
      <c r="H460" s="34">
        <f t="shared" si="84"/>
        <v>0</v>
      </c>
      <c r="I460" s="34">
        <f t="shared" si="85"/>
        <v>0</v>
      </c>
      <c r="J460" s="34">
        <f t="shared" si="86"/>
        <v>0</v>
      </c>
      <c r="K460" s="34">
        <f t="shared" si="87"/>
        <v>0</v>
      </c>
      <c r="L460" s="34">
        <f t="shared" si="88"/>
        <v>0</v>
      </c>
      <c r="M460" s="34">
        <f t="shared" ca="1" si="93"/>
        <v>5.7164724119749467E-2</v>
      </c>
      <c r="N460" s="34">
        <f t="shared" ca="1" si="89"/>
        <v>0</v>
      </c>
      <c r="O460" s="42">
        <f t="shared" ca="1" si="90"/>
        <v>0</v>
      </c>
      <c r="P460" s="34">
        <f t="shared" ca="1" si="91"/>
        <v>0</v>
      </c>
      <c r="Q460" s="34">
        <f t="shared" ca="1" si="92"/>
        <v>0</v>
      </c>
      <c r="R460" s="6">
        <f t="shared" ca="1" si="94"/>
        <v>-5.7164724119749467E-2</v>
      </c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>
      <c r="A461" s="85"/>
      <c r="B461" s="85"/>
      <c r="C461" s="40"/>
      <c r="D461" s="41">
        <f t="shared" si="95"/>
        <v>0</v>
      </c>
      <c r="E461" s="41">
        <f t="shared" si="95"/>
        <v>0</v>
      </c>
      <c r="F461" s="34">
        <f t="shared" si="96"/>
        <v>0</v>
      </c>
      <c r="G461" s="34">
        <f t="shared" si="96"/>
        <v>0</v>
      </c>
      <c r="H461" s="34">
        <f t="shared" si="84"/>
        <v>0</v>
      </c>
      <c r="I461" s="34">
        <f t="shared" si="85"/>
        <v>0</v>
      </c>
      <c r="J461" s="34">
        <f t="shared" si="86"/>
        <v>0</v>
      </c>
      <c r="K461" s="34">
        <f t="shared" si="87"/>
        <v>0</v>
      </c>
      <c r="L461" s="34">
        <f t="shared" si="88"/>
        <v>0</v>
      </c>
      <c r="M461" s="34">
        <f t="shared" ca="1" si="93"/>
        <v>5.7164724119749467E-2</v>
      </c>
      <c r="N461" s="34">
        <f t="shared" ca="1" si="89"/>
        <v>0</v>
      </c>
      <c r="O461" s="42">
        <f t="shared" ca="1" si="90"/>
        <v>0</v>
      </c>
      <c r="P461" s="34">
        <f t="shared" ca="1" si="91"/>
        <v>0</v>
      </c>
      <c r="Q461" s="34">
        <f t="shared" ca="1" si="92"/>
        <v>0</v>
      </c>
      <c r="R461" s="6">
        <f t="shared" ca="1" si="94"/>
        <v>-5.7164724119749467E-2</v>
      </c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>
      <c r="A462" s="85"/>
      <c r="B462" s="85"/>
      <c r="C462" s="40"/>
      <c r="D462" s="41">
        <f t="shared" si="95"/>
        <v>0</v>
      </c>
      <c r="E462" s="41">
        <f t="shared" si="95"/>
        <v>0</v>
      </c>
      <c r="F462" s="34">
        <f t="shared" si="96"/>
        <v>0</v>
      </c>
      <c r="G462" s="34">
        <f t="shared" si="96"/>
        <v>0</v>
      </c>
      <c r="H462" s="34">
        <f t="shared" si="84"/>
        <v>0</v>
      </c>
      <c r="I462" s="34">
        <f t="shared" si="85"/>
        <v>0</v>
      </c>
      <c r="J462" s="34">
        <f t="shared" si="86"/>
        <v>0</v>
      </c>
      <c r="K462" s="34">
        <f t="shared" si="87"/>
        <v>0</v>
      </c>
      <c r="L462" s="34">
        <f t="shared" si="88"/>
        <v>0</v>
      </c>
      <c r="M462" s="34">
        <f t="shared" ca="1" si="93"/>
        <v>5.7164724119749467E-2</v>
      </c>
      <c r="N462" s="34">
        <f t="shared" ca="1" si="89"/>
        <v>0</v>
      </c>
      <c r="O462" s="42">
        <f t="shared" ca="1" si="90"/>
        <v>0</v>
      </c>
      <c r="P462" s="34">
        <f t="shared" ca="1" si="91"/>
        <v>0</v>
      </c>
      <c r="Q462" s="34">
        <f t="shared" ca="1" si="92"/>
        <v>0</v>
      </c>
      <c r="R462" s="6">
        <f t="shared" ca="1" si="94"/>
        <v>-5.7164724119749467E-2</v>
      </c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>
      <c r="A463" s="85"/>
      <c r="B463" s="85"/>
      <c r="C463" s="40"/>
      <c r="D463" s="41"/>
      <c r="E463" s="41"/>
      <c r="F463" s="34"/>
      <c r="G463" s="34"/>
      <c r="H463" s="34"/>
      <c r="I463" s="34"/>
      <c r="J463" s="34"/>
      <c r="K463" s="34"/>
      <c r="L463" s="34"/>
      <c r="M463" s="34"/>
      <c r="N463" s="34"/>
      <c r="O463" s="42"/>
      <c r="P463" s="34"/>
      <c r="Q463" s="34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>
      <c r="A464" s="85"/>
      <c r="B464" s="85"/>
      <c r="C464" s="40"/>
      <c r="D464" s="41"/>
      <c r="E464" s="41"/>
      <c r="F464" s="34"/>
      <c r="G464" s="34"/>
      <c r="H464" s="34"/>
      <c r="I464" s="34"/>
      <c r="J464" s="34"/>
      <c r="K464" s="34"/>
      <c r="L464" s="34"/>
      <c r="M464" s="34"/>
      <c r="N464" s="34"/>
      <c r="O464" s="42"/>
      <c r="P464" s="34"/>
      <c r="Q464" s="34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>
      <c r="A465" s="85"/>
      <c r="B465" s="85"/>
      <c r="C465" s="40"/>
      <c r="D465" s="41"/>
      <c r="E465" s="41"/>
      <c r="F465" s="34"/>
      <c r="G465" s="34"/>
      <c r="H465" s="34"/>
      <c r="I465" s="34"/>
      <c r="J465" s="34"/>
      <c r="K465" s="34"/>
      <c r="L465" s="34"/>
      <c r="M465" s="34"/>
      <c r="N465" s="34"/>
      <c r="O465" s="42"/>
      <c r="P465" s="34"/>
      <c r="Q465" s="34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>
      <c r="A466" s="85"/>
      <c r="B466" s="85"/>
      <c r="C466" s="40"/>
      <c r="D466" s="41"/>
      <c r="E466" s="41"/>
      <c r="F466" s="34"/>
      <c r="G466" s="34"/>
      <c r="H466" s="34"/>
      <c r="I466" s="34"/>
      <c r="J466" s="34"/>
      <c r="K466" s="34"/>
      <c r="L466" s="34"/>
      <c r="M466" s="34"/>
      <c r="N466" s="34"/>
      <c r="O466" s="42"/>
      <c r="P466" s="34"/>
      <c r="Q466" s="34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>
      <c r="A467" s="85"/>
      <c r="B467" s="85"/>
      <c r="C467" s="40"/>
      <c r="D467" s="41"/>
      <c r="E467" s="41"/>
      <c r="F467" s="34"/>
      <c r="G467" s="34"/>
      <c r="H467" s="34"/>
      <c r="I467" s="34"/>
      <c r="J467" s="34"/>
      <c r="K467" s="34"/>
      <c r="L467" s="34"/>
      <c r="M467" s="34"/>
      <c r="N467" s="34"/>
      <c r="O467" s="42"/>
      <c r="P467" s="34"/>
      <c r="Q467" s="34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>
      <c r="A468" s="85"/>
      <c r="B468" s="85"/>
      <c r="C468" s="40"/>
      <c r="D468" s="41"/>
      <c r="E468" s="41"/>
      <c r="F468" s="34"/>
      <c r="G468" s="34"/>
      <c r="H468" s="34"/>
      <c r="I468" s="34"/>
      <c r="J468" s="34"/>
      <c r="K468" s="34"/>
      <c r="L468" s="34"/>
      <c r="M468" s="34"/>
      <c r="N468" s="34"/>
      <c r="O468" s="42"/>
      <c r="P468" s="34"/>
      <c r="Q468" s="34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>
      <c r="A469" s="85"/>
      <c r="B469" s="85"/>
      <c r="C469" s="40"/>
      <c r="D469" s="41"/>
      <c r="E469" s="41"/>
      <c r="F469" s="34"/>
      <c r="G469" s="34"/>
      <c r="H469" s="34"/>
      <c r="I469" s="34"/>
      <c r="J469" s="34"/>
      <c r="K469" s="34"/>
      <c r="L469" s="34"/>
      <c r="M469" s="34"/>
      <c r="N469" s="34"/>
      <c r="O469" s="42"/>
      <c r="P469" s="34"/>
      <c r="Q469" s="34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>
      <c r="A470" s="85"/>
      <c r="B470" s="85"/>
      <c r="C470" s="40"/>
      <c r="D470" s="41"/>
      <c r="E470" s="41"/>
      <c r="F470" s="34"/>
      <c r="G470" s="34"/>
      <c r="H470" s="34"/>
      <c r="I470" s="34"/>
      <c r="J470" s="34"/>
      <c r="K470" s="34"/>
      <c r="L470" s="34"/>
      <c r="M470" s="34"/>
      <c r="N470" s="34"/>
      <c r="O470" s="42"/>
      <c r="P470" s="34"/>
      <c r="Q470" s="34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>
      <c r="A471" s="85"/>
      <c r="B471" s="85"/>
      <c r="C471" s="40"/>
      <c r="D471" s="41"/>
      <c r="E471" s="41"/>
      <c r="F471" s="34"/>
      <c r="G471" s="34"/>
      <c r="H471" s="34"/>
      <c r="I471" s="34"/>
      <c r="J471" s="34"/>
      <c r="K471" s="34"/>
      <c r="L471" s="34"/>
      <c r="M471" s="34"/>
      <c r="N471" s="34"/>
      <c r="O471" s="42"/>
      <c r="P471" s="34"/>
      <c r="Q471" s="34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>
      <c r="A472" s="85"/>
      <c r="B472" s="85"/>
      <c r="C472" s="40"/>
      <c r="D472" s="41"/>
      <c r="E472" s="41"/>
      <c r="F472" s="34"/>
      <c r="G472" s="34"/>
      <c r="H472" s="34"/>
      <c r="I472" s="34"/>
      <c r="J472" s="34"/>
      <c r="K472" s="34"/>
      <c r="L472" s="34"/>
      <c r="M472" s="34"/>
      <c r="N472" s="34"/>
      <c r="O472" s="42"/>
      <c r="P472" s="34"/>
      <c r="Q472" s="34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>
      <c r="A473" s="85"/>
      <c r="B473" s="85"/>
      <c r="C473" s="40"/>
      <c r="D473" s="41"/>
      <c r="E473" s="41"/>
      <c r="F473" s="34"/>
      <c r="G473" s="34"/>
      <c r="H473" s="34"/>
      <c r="I473" s="34"/>
      <c r="J473" s="34"/>
      <c r="K473" s="34"/>
      <c r="L473" s="34"/>
      <c r="M473" s="34"/>
      <c r="N473" s="34"/>
      <c r="O473" s="42"/>
      <c r="P473" s="34"/>
      <c r="Q473" s="34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>
      <c r="A474" s="85"/>
      <c r="B474" s="85"/>
      <c r="C474" s="40"/>
      <c r="D474" s="41"/>
      <c r="E474" s="41"/>
      <c r="F474" s="34"/>
      <c r="G474" s="34"/>
      <c r="H474" s="34"/>
      <c r="I474" s="34"/>
      <c r="J474" s="34"/>
      <c r="K474" s="34"/>
      <c r="L474" s="34"/>
      <c r="M474" s="34"/>
      <c r="N474" s="34"/>
      <c r="O474" s="42"/>
      <c r="P474" s="34"/>
      <c r="Q474" s="34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>
      <c r="A475" s="85"/>
      <c r="B475" s="85"/>
      <c r="C475" s="40"/>
      <c r="D475" s="41"/>
      <c r="E475" s="41"/>
      <c r="F475" s="34"/>
      <c r="G475" s="34"/>
      <c r="H475" s="34"/>
      <c r="I475" s="34"/>
      <c r="J475" s="34"/>
      <c r="K475" s="34"/>
      <c r="L475" s="34"/>
      <c r="M475" s="34"/>
      <c r="N475" s="34"/>
      <c r="O475" s="42"/>
      <c r="P475" s="34"/>
      <c r="Q475" s="34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>
      <c r="A476" s="85"/>
      <c r="B476" s="85"/>
      <c r="C476" s="40"/>
      <c r="D476" s="41"/>
      <c r="E476" s="41"/>
      <c r="F476" s="34"/>
      <c r="G476" s="34"/>
      <c r="H476" s="34"/>
      <c r="I476" s="34"/>
      <c r="J476" s="34"/>
      <c r="K476" s="34"/>
      <c r="L476" s="34"/>
      <c r="M476" s="34"/>
      <c r="N476" s="34"/>
      <c r="O476" s="42"/>
      <c r="P476" s="34"/>
      <c r="Q476" s="34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>
      <c r="A477" s="85"/>
      <c r="B477" s="85"/>
      <c r="C477" s="40"/>
      <c r="D477" s="41"/>
      <c r="E477" s="41"/>
      <c r="F477" s="34"/>
      <c r="G477" s="34"/>
      <c r="H477" s="34"/>
      <c r="I477" s="34"/>
      <c r="J477" s="34"/>
      <c r="K477" s="34"/>
      <c r="L477" s="34"/>
      <c r="M477" s="34"/>
      <c r="N477" s="34"/>
      <c r="O477" s="42"/>
      <c r="P477" s="34"/>
      <c r="Q477" s="34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>
      <c r="A478" s="85"/>
      <c r="B478" s="85"/>
      <c r="C478" s="40"/>
      <c r="D478" s="41"/>
      <c r="E478" s="41"/>
      <c r="F478" s="34"/>
      <c r="G478" s="34"/>
      <c r="H478" s="34"/>
      <c r="I478" s="34"/>
      <c r="J478" s="34"/>
      <c r="K478" s="34"/>
      <c r="L478" s="34"/>
      <c r="M478" s="34"/>
      <c r="N478" s="34"/>
      <c r="O478" s="42"/>
      <c r="P478" s="34"/>
      <c r="Q478" s="34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>
      <c r="A479" s="85"/>
      <c r="B479" s="85"/>
      <c r="C479" s="40"/>
      <c r="D479" s="41"/>
      <c r="E479" s="41"/>
      <c r="F479" s="34"/>
      <c r="G479" s="34"/>
      <c r="H479" s="34"/>
      <c r="I479" s="34"/>
      <c r="J479" s="34"/>
      <c r="K479" s="34"/>
      <c r="L479" s="34"/>
      <c r="M479" s="34"/>
      <c r="N479" s="34"/>
      <c r="O479" s="42"/>
      <c r="P479" s="34"/>
      <c r="Q479" s="34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>
      <c r="A480" s="85"/>
      <c r="B480" s="85"/>
      <c r="C480" s="40"/>
      <c r="D480" s="41"/>
      <c r="E480" s="41"/>
      <c r="F480" s="34"/>
      <c r="G480" s="34"/>
      <c r="H480" s="34"/>
      <c r="I480" s="34"/>
      <c r="J480" s="34"/>
      <c r="K480" s="34"/>
      <c r="L480" s="34"/>
      <c r="M480" s="34"/>
      <c r="N480" s="34"/>
      <c r="O480" s="42"/>
      <c r="P480" s="34"/>
      <c r="Q480" s="34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>
      <c r="A481" s="85"/>
      <c r="B481" s="85"/>
      <c r="C481" s="40"/>
      <c r="D481" s="41"/>
      <c r="E481" s="41"/>
      <c r="F481" s="34"/>
      <c r="G481" s="34"/>
      <c r="H481" s="34"/>
      <c r="I481" s="34"/>
      <c r="J481" s="34"/>
      <c r="K481" s="34"/>
      <c r="L481" s="34"/>
      <c r="M481" s="34"/>
      <c r="N481" s="34"/>
      <c r="O481" s="42"/>
      <c r="P481" s="34"/>
      <c r="Q481" s="34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>
      <c r="A482" s="85"/>
      <c r="B482" s="85"/>
      <c r="C482" s="40"/>
      <c r="D482" s="41"/>
      <c r="E482" s="41"/>
      <c r="F482" s="34"/>
      <c r="G482" s="34"/>
      <c r="H482" s="34"/>
      <c r="I482" s="34"/>
      <c r="J482" s="34"/>
      <c r="K482" s="34"/>
      <c r="L482" s="34"/>
      <c r="M482" s="34"/>
      <c r="N482" s="34"/>
      <c r="O482" s="42"/>
      <c r="P482" s="34"/>
      <c r="Q482" s="34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>
      <c r="A483" s="85"/>
      <c r="B483" s="85"/>
      <c r="C483" s="40"/>
      <c r="D483" s="41"/>
      <c r="E483" s="41"/>
      <c r="F483" s="34"/>
      <c r="G483" s="34"/>
      <c r="H483" s="34"/>
      <c r="I483" s="34"/>
      <c r="J483" s="34"/>
      <c r="K483" s="34"/>
      <c r="L483" s="34"/>
      <c r="M483" s="34"/>
      <c r="N483" s="34"/>
      <c r="O483" s="42"/>
      <c r="P483" s="34"/>
      <c r="Q483" s="34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>
      <c r="A484" s="85"/>
      <c r="B484" s="85"/>
      <c r="C484" s="40"/>
      <c r="D484" s="41"/>
      <c r="E484" s="41"/>
      <c r="F484" s="34"/>
      <c r="G484" s="34"/>
      <c r="H484" s="34"/>
      <c r="I484" s="34"/>
      <c r="J484" s="34"/>
      <c r="K484" s="34"/>
      <c r="L484" s="34"/>
      <c r="M484" s="34"/>
      <c r="N484" s="34"/>
      <c r="O484" s="42"/>
      <c r="P484" s="34"/>
      <c r="Q484" s="34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>
      <c r="A485" s="85"/>
      <c r="B485" s="85"/>
      <c r="C485" s="40"/>
      <c r="D485" s="41"/>
      <c r="E485" s="41"/>
      <c r="F485" s="34"/>
      <c r="G485" s="34"/>
      <c r="H485" s="34"/>
      <c r="I485" s="34"/>
      <c r="J485" s="34"/>
      <c r="K485" s="34"/>
      <c r="L485" s="34"/>
      <c r="M485" s="34"/>
      <c r="N485" s="34"/>
      <c r="O485" s="42"/>
      <c r="P485" s="34"/>
      <c r="Q485" s="34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>
      <c r="A486" s="85"/>
      <c r="B486" s="85"/>
      <c r="C486" s="40"/>
      <c r="D486" s="41"/>
      <c r="E486" s="41"/>
      <c r="F486" s="34"/>
      <c r="G486" s="34"/>
      <c r="H486" s="34"/>
      <c r="I486" s="34"/>
      <c r="J486" s="34"/>
      <c r="K486" s="34"/>
      <c r="L486" s="34"/>
      <c r="M486" s="34"/>
      <c r="N486" s="34"/>
      <c r="O486" s="42"/>
      <c r="P486" s="34"/>
      <c r="Q486" s="34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>
      <c r="A487" s="85"/>
      <c r="B487" s="85"/>
      <c r="C487" s="40"/>
      <c r="D487" s="41"/>
      <c r="E487" s="41"/>
      <c r="F487" s="34"/>
      <c r="G487" s="34"/>
      <c r="H487" s="34"/>
      <c r="I487" s="34"/>
      <c r="J487" s="34"/>
      <c r="K487" s="34"/>
      <c r="L487" s="34"/>
      <c r="M487" s="34"/>
      <c r="N487" s="34"/>
      <c r="O487" s="42"/>
      <c r="P487" s="34"/>
      <c r="Q487" s="34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>
      <c r="A488" s="85"/>
      <c r="B488" s="85"/>
      <c r="C488" s="40"/>
      <c r="D488" s="41"/>
      <c r="E488" s="41"/>
      <c r="F488" s="34"/>
      <c r="G488" s="34"/>
      <c r="H488" s="34"/>
      <c r="I488" s="34"/>
      <c r="J488" s="34"/>
      <c r="K488" s="34"/>
      <c r="L488" s="34"/>
      <c r="M488" s="34"/>
      <c r="N488" s="34"/>
      <c r="O488" s="42"/>
      <c r="P488" s="34"/>
      <c r="Q488" s="34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>
      <c r="A489" s="85"/>
      <c r="B489" s="85"/>
      <c r="C489" s="40"/>
      <c r="D489" s="41"/>
      <c r="E489" s="41"/>
      <c r="F489" s="34"/>
      <c r="G489" s="34"/>
      <c r="H489" s="34"/>
      <c r="I489" s="34"/>
      <c r="J489" s="34"/>
      <c r="K489" s="34"/>
      <c r="L489" s="34"/>
      <c r="M489" s="34"/>
      <c r="N489" s="34"/>
      <c r="O489" s="42"/>
      <c r="P489" s="34"/>
      <c r="Q489" s="34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>
      <c r="A490" s="85"/>
      <c r="B490" s="85"/>
      <c r="C490" s="40"/>
      <c r="D490" s="41"/>
      <c r="E490" s="41"/>
      <c r="F490" s="34"/>
      <c r="G490" s="34"/>
      <c r="H490" s="34"/>
      <c r="I490" s="34"/>
      <c r="J490" s="34"/>
      <c r="K490" s="34"/>
      <c r="L490" s="34"/>
      <c r="M490" s="34"/>
      <c r="N490" s="34"/>
      <c r="O490" s="42"/>
      <c r="P490" s="34"/>
      <c r="Q490" s="34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>
      <c r="A491" s="85"/>
      <c r="B491" s="85"/>
      <c r="C491" s="40"/>
      <c r="D491" s="41"/>
      <c r="E491" s="41"/>
      <c r="F491" s="34"/>
      <c r="G491" s="34"/>
      <c r="H491" s="34"/>
      <c r="I491" s="34"/>
      <c r="J491" s="34"/>
      <c r="K491" s="34"/>
      <c r="L491" s="34"/>
      <c r="M491" s="34"/>
      <c r="N491" s="34"/>
      <c r="O491" s="42"/>
      <c r="P491" s="34"/>
      <c r="Q491" s="34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>
      <c r="A492" s="85"/>
      <c r="B492" s="85"/>
      <c r="C492" s="40"/>
      <c r="D492" s="41"/>
      <c r="E492" s="41"/>
      <c r="F492" s="34"/>
      <c r="G492" s="34"/>
      <c r="H492" s="34"/>
      <c r="I492" s="34"/>
      <c r="J492" s="34"/>
      <c r="K492" s="34"/>
      <c r="L492" s="34"/>
      <c r="M492" s="34"/>
      <c r="N492" s="34"/>
      <c r="O492" s="42"/>
      <c r="P492" s="34"/>
      <c r="Q492" s="34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>
      <c r="A493" s="85"/>
      <c r="B493" s="85"/>
      <c r="C493" s="40"/>
      <c r="D493" s="41"/>
      <c r="E493" s="41"/>
      <c r="F493" s="34"/>
      <c r="G493" s="34"/>
      <c r="H493" s="34"/>
      <c r="I493" s="34"/>
      <c r="J493" s="34"/>
      <c r="K493" s="34"/>
      <c r="L493" s="34"/>
      <c r="M493" s="34"/>
      <c r="N493" s="34"/>
      <c r="O493" s="42"/>
      <c r="P493" s="34"/>
      <c r="Q493" s="34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>
      <c r="A494" s="85"/>
      <c r="B494" s="85"/>
      <c r="C494" s="40"/>
      <c r="D494" s="41"/>
      <c r="E494" s="41"/>
      <c r="F494" s="34"/>
      <c r="G494" s="34"/>
      <c r="H494" s="34"/>
      <c r="I494" s="34"/>
      <c r="J494" s="34"/>
      <c r="K494" s="34"/>
      <c r="L494" s="34"/>
      <c r="M494" s="34"/>
      <c r="N494" s="34"/>
      <c r="O494" s="42"/>
      <c r="P494" s="34"/>
      <c r="Q494" s="34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>
      <c r="A495" s="85"/>
      <c r="B495" s="85"/>
      <c r="C495" s="40"/>
      <c r="D495" s="41"/>
      <c r="E495" s="41"/>
      <c r="F495" s="34"/>
      <c r="G495" s="34"/>
      <c r="H495" s="34"/>
      <c r="I495" s="34"/>
      <c r="J495" s="34"/>
      <c r="K495" s="34"/>
      <c r="L495" s="34"/>
      <c r="M495" s="34"/>
      <c r="N495" s="34"/>
      <c r="O495" s="42"/>
      <c r="P495" s="34"/>
      <c r="Q495" s="34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>
      <c r="A496" s="85"/>
      <c r="B496" s="85"/>
      <c r="C496" s="40"/>
      <c r="D496" s="41"/>
      <c r="E496" s="41"/>
      <c r="F496" s="34"/>
      <c r="G496" s="34"/>
      <c r="H496" s="34"/>
      <c r="I496" s="34"/>
      <c r="J496" s="34"/>
      <c r="K496" s="34"/>
      <c r="L496" s="34"/>
      <c r="M496" s="34"/>
      <c r="N496" s="34"/>
      <c r="O496" s="42"/>
      <c r="P496" s="34"/>
      <c r="Q496" s="34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>
      <c r="A497" s="85"/>
      <c r="B497" s="85"/>
      <c r="C497" s="40"/>
      <c r="D497" s="41"/>
      <c r="E497" s="41"/>
      <c r="F497" s="34"/>
      <c r="G497" s="34"/>
      <c r="H497" s="34"/>
      <c r="I497" s="34"/>
      <c r="J497" s="34"/>
      <c r="K497" s="34"/>
      <c r="L497" s="34"/>
      <c r="M497" s="34"/>
      <c r="N497" s="34"/>
      <c r="O497" s="42"/>
      <c r="P497" s="34"/>
      <c r="Q497" s="34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>
      <c r="A498" s="85"/>
      <c r="B498" s="85"/>
      <c r="C498" s="40"/>
      <c r="D498" s="41"/>
      <c r="E498" s="41"/>
      <c r="F498" s="34"/>
      <c r="G498" s="34"/>
      <c r="H498" s="34"/>
      <c r="I498" s="34"/>
      <c r="J498" s="34"/>
      <c r="K498" s="34"/>
      <c r="L498" s="34"/>
      <c r="M498" s="34"/>
      <c r="N498" s="34"/>
      <c r="O498" s="42"/>
      <c r="P498" s="34"/>
      <c r="Q498" s="34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>
      <c r="A499" s="85"/>
      <c r="B499" s="85"/>
      <c r="C499" s="40"/>
      <c r="D499" s="41"/>
      <c r="E499" s="41"/>
      <c r="F499" s="34"/>
      <c r="G499" s="34"/>
      <c r="H499" s="34"/>
      <c r="I499" s="34"/>
      <c r="J499" s="34"/>
      <c r="K499" s="34"/>
      <c r="L499" s="34"/>
      <c r="M499" s="34"/>
      <c r="N499" s="34"/>
      <c r="O499" s="42"/>
      <c r="P499" s="34"/>
      <c r="Q499" s="34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>
      <c r="A500" s="85"/>
      <c r="B500" s="85"/>
      <c r="C500" s="40"/>
      <c r="D500" s="41"/>
      <c r="E500" s="41"/>
      <c r="F500" s="34"/>
      <c r="G500" s="34"/>
      <c r="H500" s="34"/>
      <c r="I500" s="34"/>
      <c r="J500" s="34"/>
      <c r="K500" s="34"/>
      <c r="L500" s="34"/>
      <c r="M500" s="34"/>
      <c r="N500" s="34"/>
      <c r="O500" s="42"/>
      <c r="P500" s="34"/>
      <c r="Q500" s="34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>
      <c r="A501" s="85"/>
      <c r="B501" s="85"/>
      <c r="C501" s="40"/>
      <c r="D501" s="41"/>
      <c r="E501" s="41"/>
      <c r="F501" s="34"/>
      <c r="G501" s="34"/>
      <c r="H501" s="34"/>
      <c r="I501" s="34"/>
      <c r="J501" s="34"/>
      <c r="K501" s="34"/>
      <c r="L501" s="34"/>
      <c r="M501" s="34"/>
      <c r="N501" s="34"/>
      <c r="O501" s="42"/>
      <c r="P501" s="34"/>
      <c r="Q501" s="34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>
      <c r="A502" s="85"/>
      <c r="B502" s="85"/>
      <c r="C502" s="40"/>
      <c r="D502" s="41"/>
      <c r="E502" s="41"/>
      <c r="F502" s="34"/>
      <c r="G502" s="34"/>
      <c r="H502" s="34"/>
      <c r="I502" s="34"/>
      <c r="J502" s="34"/>
      <c r="K502" s="34"/>
      <c r="L502" s="34"/>
      <c r="M502" s="34"/>
      <c r="N502" s="34"/>
      <c r="O502" s="42"/>
      <c r="P502" s="34"/>
      <c r="Q502" s="34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>
      <c r="A503" s="85"/>
      <c r="B503" s="85"/>
      <c r="C503" s="40"/>
      <c r="D503" s="41"/>
      <c r="E503" s="41"/>
      <c r="F503" s="34"/>
      <c r="G503" s="34"/>
      <c r="H503" s="34"/>
      <c r="I503" s="34"/>
      <c r="J503" s="34"/>
      <c r="K503" s="34"/>
      <c r="L503" s="34"/>
      <c r="M503" s="34"/>
      <c r="N503" s="34"/>
      <c r="O503" s="42"/>
      <c r="P503" s="34"/>
      <c r="Q503" s="34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>
      <c r="A504" s="85"/>
      <c r="B504" s="85"/>
      <c r="C504" s="40"/>
      <c r="D504" s="41"/>
      <c r="E504" s="41"/>
      <c r="F504" s="34"/>
      <c r="G504" s="34"/>
      <c r="H504" s="34"/>
      <c r="I504" s="34"/>
      <c r="J504" s="34"/>
      <c r="K504" s="34"/>
      <c r="L504" s="34"/>
      <c r="M504" s="34"/>
      <c r="N504" s="34"/>
      <c r="O504" s="42"/>
      <c r="P504" s="34"/>
      <c r="Q504" s="34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>
      <c r="A505" s="85"/>
      <c r="B505" s="85"/>
      <c r="C505" s="40"/>
      <c r="D505" s="41"/>
      <c r="E505" s="41"/>
      <c r="F505" s="34"/>
      <c r="G505" s="34"/>
      <c r="H505" s="34"/>
      <c r="I505" s="34"/>
      <c r="J505" s="34"/>
      <c r="K505" s="34"/>
      <c r="L505" s="34"/>
      <c r="M505" s="34"/>
      <c r="N505" s="34"/>
      <c r="O505" s="42"/>
      <c r="P505" s="34"/>
      <c r="Q505" s="34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>
      <c r="A506" s="85"/>
      <c r="B506" s="85"/>
      <c r="C506" s="40"/>
      <c r="D506" s="41"/>
      <c r="E506" s="41"/>
      <c r="F506" s="34"/>
      <c r="G506" s="34"/>
      <c r="H506" s="34"/>
      <c r="I506" s="34"/>
      <c r="J506" s="34"/>
      <c r="K506" s="34"/>
      <c r="L506" s="34"/>
      <c r="M506" s="34"/>
      <c r="N506" s="34"/>
      <c r="O506" s="42"/>
      <c r="P506" s="34"/>
      <c r="Q506" s="34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>
      <c r="A507" s="85"/>
      <c r="B507" s="85"/>
      <c r="C507" s="40"/>
      <c r="D507" s="41"/>
      <c r="E507" s="41"/>
      <c r="F507" s="34"/>
      <c r="G507" s="34"/>
      <c r="H507" s="34"/>
      <c r="I507" s="34"/>
      <c r="J507" s="34"/>
      <c r="K507" s="34"/>
      <c r="L507" s="34"/>
      <c r="M507" s="34"/>
      <c r="N507" s="34"/>
      <c r="O507" s="42"/>
      <c r="P507" s="34"/>
      <c r="Q507" s="34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>
      <c r="A508" s="85"/>
      <c r="B508" s="85"/>
      <c r="C508" s="40"/>
      <c r="D508" s="41"/>
      <c r="E508" s="41"/>
      <c r="F508" s="34"/>
      <c r="G508" s="34"/>
      <c r="H508" s="34"/>
      <c r="I508" s="34"/>
      <c r="J508" s="34"/>
      <c r="K508" s="34"/>
      <c r="L508" s="34"/>
      <c r="M508" s="34"/>
      <c r="N508" s="34"/>
      <c r="O508" s="42"/>
      <c r="P508" s="34"/>
      <c r="Q508" s="34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>
      <c r="A509" s="85"/>
      <c r="B509" s="85"/>
      <c r="C509" s="40"/>
      <c r="D509" s="41"/>
      <c r="E509" s="41"/>
      <c r="F509" s="34"/>
      <c r="G509" s="34"/>
      <c r="H509" s="34"/>
      <c r="I509" s="34"/>
      <c r="J509" s="34"/>
      <c r="K509" s="34"/>
      <c r="L509" s="34"/>
      <c r="M509" s="34"/>
      <c r="N509" s="34"/>
      <c r="O509" s="42"/>
      <c r="P509" s="34"/>
      <c r="Q509" s="34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>
      <c r="A510" s="85"/>
      <c r="B510" s="85"/>
      <c r="C510" s="40"/>
      <c r="D510" s="41"/>
      <c r="E510" s="41"/>
      <c r="F510" s="34"/>
      <c r="G510" s="34"/>
      <c r="H510" s="34"/>
      <c r="I510" s="34"/>
      <c r="J510" s="34"/>
      <c r="K510" s="34"/>
      <c r="L510" s="34"/>
      <c r="M510" s="34"/>
      <c r="N510" s="34"/>
      <c r="O510" s="42"/>
      <c r="P510" s="34"/>
      <c r="Q510" s="34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>
      <c r="A511" s="85"/>
      <c r="B511" s="85"/>
      <c r="C511" s="40"/>
      <c r="D511" s="41"/>
      <c r="E511" s="41"/>
      <c r="F511" s="34"/>
      <c r="G511" s="34"/>
      <c r="H511" s="34"/>
      <c r="I511" s="34"/>
      <c r="J511" s="34"/>
      <c r="K511" s="34"/>
      <c r="L511" s="34"/>
      <c r="M511" s="34"/>
      <c r="N511" s="34"/>
      <c r="O511" s="42"/>
      <c r="P511" s="34"/>
      <c r="Q511" s="34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>
      <c r="A512" s="85"/>
      <c r="B512" s="85"/>
      <c r="C512" s="40"/>
      <c r="D512" s="41"/>
      <c r="E512" s="41"/>
      <c r="F512" s="34"/>
      <c r="G512" s="34"/>
      <c r="H512" s="34"/>
      <c r="I512" s="34"/>
      <c r="J512" s="34"/>
      <c r="K512" s="34"/>
      <c r="L512" s="34"/>
      <c r="M512" s="34"/>
      <c r="N512" s="34"/>
      <c r="O512" s="42"/>
      <c r="P512" s="34"/>
      <c r="Q512" s="34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>
      <c r="A513" s="85"/>
      <c r="B513" s="85"/>
      <c r="C513" s="40"/>
      <c r="D513" s="41"/>
      <c r="E513" s="41"/>
      <c r="F513" s="34"/>
      <c r="G513" s="34"/>
      <c r="H513" s="34"/>
      <c r="I513" s="34"/>
      <c r="J513" s="34"/>
      <c r="K513" s="34"/>
      <c r="L513" s="34"/>
      <c r="M513" s="34"/>
      <c r="N513" s="34"/>
      <c r="O513" s="42"/>
      <c r="P513" s="34"/>
      <c r="Q513" s="34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>
      <c r="A514" s="85"/>
      <c r="B514" s="85"/>
      <c r="C514" s="40"/>
      <c r="D514" s="41"/>
      <c r="E514" s="41"/>
      <c r="F514" s="34"/>
      <c r="G514" s="34"/>
      <c r="H514" s="34"/>
      <c r="I514" s="34"/>
      <c r="J514" s="34"/>
      <c r="K514" s="34"/>
      <c r="L514" s="34"/>
      <c r="M514" s="34"/>
      <c r="N514" s="34"/>
      <c r="O514" s="42"/>
      <c r="P514" s="34"/>
      <c r="Q514" s="34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>
      <c r="A515" s="85"/>
      <c r="B515" s="85"/>
      <c r="C515" s="40"/>
      <c r="D515" s="41"/>
      <c r="E515" s="41"/>
      <c r="F515" s="34"/>
      <c r="G515" s="34"/>
      <c r="H515" s="34"/>
      <c r="I515" s="34"/>
      <c r="J515" s="34"/>
      <c r="K515" s="34"/>
      <c r="L515" s="34"/>
      <c r="M515" s="34"/>
      <c r="N515" s="34"/>
      <c r="O515" s="42"/>
      <c r="P515" s="34"/>
      <c r="Q515" s="34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>
      <c r="A516" s="85"/>
      <c r="B516" s="85"/>
      <c r="C516" s="40"/>
      <c r="D516" s="41"/>
      <c r="E516" s="41"/>
      <c r="F516" s="34"/>
      <c r="G516" s="34"/>
      <c r="H516" s="34"/>
      <c r="I516" s="34"/>
      <c r="J516" s="34"/>
      <c r="K516" s="34"/>
      <c r="L516" s="34"/>
      <c r="M516" s="34"/>
      <c r="N516" s="34"/>
      <c r="O516" s="42"/>
      <c r="P516" s="34"/>
      <c r="Q516" s="34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>
      <c r="A517" s="85"/>
      <c r="B517" s="85"/>
      <c r="C517" s="40"/>
      <c r="D517" s="41"/>
      <c r="E517" s="41"/>
      <c r="F517" s="34"/>
      <c r="G517" s="34"/>
      <c r="H517" s="34"/>
      <c r="I517" s="34"/>
      <c r="J517" s="34"/>
      <c r="K517" s="34"/>
      <c r="L517" s="34"/>
      <c r="M517" s="34"/>
      <c r="N517" s="34"/>
      <c r="O517" s="42"/>
      <c r="P517" s="34"/>
      <c r="Q517" s="34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>
      <c r="A518" s="85"/>
      <c r="B518" s="85"/>
      <c r="C518" s="40"/>
      <c r="D518" s="41"/>
      <c r="E518" s="41"/>
      <c r="F518" s="34"/>
      <c r="G518" s="34"/>
      <c r="H518" s="34"/>
      <c r="I518" s="34"/>
      <c r="J518" s="34"/>
      <c r="K518" s="34"/>
      <c r="L518" s="34"/>
      <c r="M518" s="34"/>
      <c r="N518" s="34"/>
      <c r="O518" s="42"/>
      <c r="P518" s="34"/>
      <c r="Q518" s="34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>
      <c r="A519" s="85"/>
      <c r="B519" s="85"/>
      <c r="C519" s="40"/>
      <c r="D519" s="41"/>
      <c r="E519" s="41"/>
      <c r="F519" s="34"/>
      <c r="G519" s="34"/>
      <c r="H519" s="34"/>
      <c r="I519" s="34"/>
      <c r="J519" s="34"/>
      <c r="K519" s="34"/>
      <c r="L519" s="34"/>
      <c r="M519" s="34"/>
      <c r="N519" s="34"/>
      <c r="O519" s="42"/>
      <c r="P519" s="34"/>
      <c r="Q519" s="34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>
      <c r="A520" s="85"/>
      <c r="B520" s="85"/>
      <c r="C520" s="40"/>
      <c r="D520" s="41"/>
      <c r="E520" s="41"/>
      <c r="F520" s="34"/>
      <c r="G520" s="34"/>
      <c r="H520" s="34"/>
      <c r="I520" s="34"/>
      <c r="J520" s="34"/>
      <c r="K520" s="34"/>
      <c r="L520" s="34"/>
      <c r="M520" s="34"/>
      <c r="N520" s="34"/>
      <c r="O520" s="42"/>
      <c r="P520" s="34"/>
      <c r="Q520" s="34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>
      <c r="A521" s="85"/>
      <c r="B521" s="85"/>
      <c r="C521" s="40"/>
      <c r="D521" s="41"/>
      <c r="E521" s="41"/>
      <c r="F521" s="34"/>
      <c r="G521" s="34"/>
      <c r="H521" s="34"/>
      <c r="I521" s="34"/>
      <c r="J521" s="34"/>
      <c r="K521" s="34"/>
      <c r="L521" s="34"/>
      <c r="M521" s="34"/>
      <c r="N521" s="34"/>
      <c r="O521" s="42"/>
      <c r="P521" s="34"/>
      <c r="Q521" s="34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>
      <c r="A522" s="85"/>
      <c r="B522" s="85"/>
      <c r="C522" s="40"/>
      <c r="D522" s="41"/>
      <c r="E522" s="41"/>
      <c r="F522" s="34"/>
      <c r="G522" s="34"/>
      <c r="H522" s="34"/>
      <c r="I522" s="34"/>
      <c r="J522" s="34"/>
      <c r="K522" s="34"/>
      <c r="L522" s="34"/>
      <c r="M522" s="34"/>
      <c r="N522" s="34"/>
      <c r="O522" s="42"/>
      <c r="P522" s="34"/>
      <c r="Q522" s="34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>
      <c r="A523" s="85"/>
      <c r="B523" s="85"/>
      <c r="C523" s="40"/>
      <c r="D523" s="41"/>
      <c r="E523" s="41"/>
      <c r="F523" s="34"/>
      <c r="G523" s="34"/>
      <c r="H523" s="34"/>
      <c r="I523" s="34"/>
      <c r="J523" s="34"/>
      <c r="K523" s="34"/>
      <c r="L523" s="34"/>
      <c r="M523" s="34"/>
      <c r="N523" s="34"/>
      <c r="O523" s="42"/>
      <c r="P523" s="34"/>
      <c r="Q523" s="34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>
      <c r="A524" s="85"/>
      <c r="B524" s="85"/>
      <c r="C524" s="40"/>
      <c r="D524" s="41"/>
      <c r="E524" s="41"/>
      <c r="F524" s="34"/>
      <c r="G524" s="34"/>
      <c r="H524" s="34"/>
      <c r="I524" s="34"/>
      <c r="J524" s="34"/>
      <c r="K524" s="34"/>
      <c r="L524" s="34"/>
      <c r="M524" s="34"/>
      <c r="N524" s="34"/>
      <c r="O524" s="42"/>
      <c r="P524" s="34"/>
      <c r="Q524" s="34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>
      <c r="A525" s="85"/>
      <c r="B525" s="85"/>
      <c r="C525" s="40"/>
      <c r="D525" s="41"/>
      <c r="E525" s="41"/>
      <c r="F525" s="34"/>
      <c r="G525" s="34"/>
      <c r="H525" s="34"/>
      <c r="I525" s="34"/>
      <c r="J525" s="34"/>
      <c r="K525" s="34"/>
      <c r="L525" s="34"/>
      <c r="M525" s="34"/>
      <c r="N525" s="34"/>
      <c r="O525" s="42"/>
      <c r="P525" s="34"/>
      <c r="Q525" s="34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>
      <c r="A526" s="85"/>
      <c r="B526" s="85"/>
      <c r="C526" s="40"/>
      <c r="D526" s="41"/>
      <c r="E526" s="41"/>
      <c r="F526" s="34"/>
      <c r="G526" s="34"/>
      <c r="H526" s="34"/>
      <c r="I526" s="34"/>
      <c r="J526" s="34"/>
      <c r="K526" s="34"/>
      <c r="L526" s="34"/>
      <c r="M526" s="34"/>
      <c r="N526" s="34"/>
      <c r="O526" s="42"/>
      <c r="P526" s="34"/>
      <c r="Q526" s="34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>
      <c r="A527" s="85"/>
      <c r="B527" s="85"/>
      <c r="C527" s="40"/>
      <c r="D527" s="41"/>
      <c r="E527" s="41"/>
      <c r="F527" s="34"/>
      <c r="G527" s="34"/>
      <c r="H527" s="34"/>
      <c r="I527" s="34"/>
      <c r="J527" s="34"/>
      <c r="K527" s="34"/>
      <c r="L527" s="34"/>
      <c r="M527" s="34"/>
      <c r="N527" s="34"/>
      <c r="O527" s="42"/>
      <c r="P527" s="34"/>
      <c r="Q527" s="34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>
      <c r="A528" s="85"/>
      <c r="B528" s="85"/>
      <c r="C528" s="40"/>
      <c r="D528" s="41"/>
      <c r="E528" s="41"/>
      <c r="F528" s="34"/>
      <c r="G528" s="34"/>
      <c r="H528" s="34"/>
      <c r="I528" s="34"/>
      <c r="J528" s="34"/>
      <c r="K528" s="34"/>
      <c r="L528" s="34"/>
      <c r="M528" s="34"/>
      <c r="N528" s="34"/>
      <c r="O528" s="42"/>
      <c r="P528" s="34"/>
      <c r="Q528" s="34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>
      <c r="A529" s="85"/>
      <c r="B529" s="85"/>
      <c r="C529" s="40"/>
      <c r="D529" s="41"/>
      <c r="E529" s="41"/>
      <c r="F529" s="34"/>
      <c r="G529" s="34"/>
      <c r="H529" s="34"/>
      <c r="I529" s="34"/>
      <c r="J529" s="34"/>
      <c r="K529" s="34"/>
      <c r="L529" s="34"/>
      <c r="M529" s="34"/>
      <c r="N529" s="34"/>
      <c r="O529" s="42"/>
      <c r="P529" s="34"/>
      <c r="Q529" s="34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>
      <c r="A530" s="85"/>
      <c r="B530" s="85"/>
      <c r="C530" s="40"/>
      <c r="D530" s="41"/>
      <c r="E530" s="41"/>
      <c r="F530" s="34"/>
      <c r="G530" s="34"/>
      <c r="H530" s="34"/>
      <c r="I530" s="34"/>
      <c r="J530" s="34"/>
      <c r="K530" s="34"/>
      <c r="L530" s="34"/>
      <c r="M530" s="34"/>
      <c r="N530" s="34"/>
      <c r="O530" s="42"/>
      <c r="P530" s="34"/>
      <c r="Q530" s="34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>
      <c r="A531" s="85"/>
      <c r="B531" s="85"/>
      <c r="C531" s="40"/>
      <c r="D531" s="41"/>
      <c r="E531" s="41"/>
      <c r="F531" s="34"/>
      <c r="G531" s="34"/>
      <c r="H531" s="34"/>
      <c r="I531" s="34"/>
      <c r="J531" s="34"/>
      <c r="K531" s="34"/>
      <c r="L531" s="34"/>
      <c r="M531" s="34"/>
      <c r="N531" s="34"/>
      <c r="O531" s="42"/>
      <c r="P531" s="34"/>
      <c r="Q531" s="34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>
      <c r="A532" s="85"/>
      <c r="B532" s="85"/>
      <c r="C532" s="40"/>
      <c r="D532" s="41"/>
      <c r="E532" s="41"/>
      <c r="F532" s="34"/>
      <c r="G532" s="34"/>
      <c r="H532" s="34"/>
      <c r="I532" s="34"/>
      <c r="J532" s="34"/>
      <c r="K532" s="34"/>
      <c r="L532" s="34"/>
      <c r="M532" s="34"/>
      <c r="N532" s="34"/>
      <c r="O532" s="42"/>
      <c r="P532" s="34"/>
      <c r="Q532" s="34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>
      <c r="A533" s="85"/>
      <c r="B533" s="85"/>
      <c r="C533" s="40"/>
      <c r="D533" s="41"/>
      <c r="E533" s="41"/>
      <c r="F533" s="34"/>
      <c r="G533" s="34"/>
      <c r="H533" s="34"/>
      <c r="I533" s="34"/>
      <c r="J533" s="34"/>
      <c r="K533" s="34"/>
      <c r="L533" s="34"/>
      <c r="M533" s="34"/>
      <c r="N533" s="34"/>
      <c r="O533" s="42"/>
      <c r="P533" s="34"/>
      <c r="Q533" s="34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>
      <c r="A534" s="85"/>
      <c r="B534" s="85"/>
      <c r="C534" s="40"/>
      <c r="D534" s="41"/>
      <c r="E534" s="41"/>
      <c r="F534" s="34"/>
      <c r="G534" s="34"/>
      <c r="H534" s="34"/>
      <c r="I534" s="34"/>
      <c r="J534" s="34"/>
      <c r="K534" s="34"/>
      <c r="L534" s="34"/>
      <c r="M534" s="34"/>
      <c r="N534" s="34"/>
      <c r="O534" s="42"/>
      <c r="P534" s="34"/>
      <c r="Q534" s="34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>
      <c r="A535" s="85"/>
      <c r="B535" s="85"/>
      <c r="C535" s="40"/>
      <c r="D535" s="41"/>
      <c r="E535" s="41"/>
      <c r="F535" s="34"/>
      <c r="G535" s="34"/>
      <c r="H535" s="34"/>
      <c r="I535" s="34"/>
      <c r="J535" s="34"/>
      <c r="K535" s="34"/>
      <c r="L535" s="34"/>
      <c r="M535" s="34"/>
      <c r="N535" s="34"/>
      <c r="O535" s="42"/>
      <c r="P535" s="34"/>
      <c r="Q535" s="34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>
      <c r="A536" s="85"/>
      <c r="B536" s="85"/>
      <c r="C536" s="40"/>
      <c r="D536" s="41"/>
      <c r="E536" s="41"/>
      <c r="F536" s="34"/>
      <c r="G536" s="34"/>
      <c r="H536" s="34"/>
      <c r="I536" s="34"/>
      <c r="J536" s="34"/>
      <c r="K536" s="34"/>
      <c r="L536" s="34"/>
      <c r="M536" s="34"/>
      <c r="N536" s="34"/>
      <c r="O536" s="42"/>
      <c r="P536" s="34"/>
      <c r="Q536" s="34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>
      <c r="A537" s="85"/>
      <c r="B537" s="85"/>
      <c r="C537" s="40"/>
      <c r="D537" s="41"/>
      <c r="E537" s="41"/>
      <c r="F537" s="34"/>
      <c r="G537" s="34"/>
      <c r="H537" s="34"/>
      <c r="I537" s="34"/>
      <c r="J537" s="34"/>
      <c r="K537" s="34"/>
      <c r="L537" s="34"/>
      <c r="M537" s="34"/>
      <c r="N537" s="34"/>
      <c r="O537" s="42"/>
      <c r="P537" s="34"/>
      <c r="Q537" s="34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>
      <c r="A538" s="85"/>
      <c r="B538" s="85"/>
      <c r="C538" s="40"/>
      <c r="D538" s="41"/>
      <c r="E538" s="41"/>
      <c r="F538" s="34"/>
      <c r="G538" s="34"/>
      <c r="H538" s="34"/>
      <c r="I538" s="34"/>
      <c r="J538" s="34"/>
      <c r="K538" s="34"/>
      <c r="L538" s="34"/>
      <c r="M538" s="34"/>
      <c r="N538" s="34"/>
      <c r="O538" s="42"/>
      <c r="P538" s="34"/>
      <c r="Q538" s="34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>
      <c r="A539" s="85"/>
      <c r="B539" s="85"/>
      <c r="C539" s="40"/>
      <c r="D539" s="41"/>
      <c r="E539" s="41"/>
      <c r="F539" s="34"/>
      <c r="G539" s="34"/>
      <c r="H539" s="34"/>
      <c r="I539" s="34"/>
      <c r="J539" s="34"/>
      <c r="K539" s="34"/>
      <c r="L539" s="34"/>
      <c r="M539" s="34"/>
      <c r="N539" s="34"/>
      <c r="O539" s="42"/>
      <c r="P539" s="34"/>
      <c r="Q539" s="34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>
      <c r="A540" s="85"/>
      <c r="B540" s="85"/>
      <c r="C540" s="40"/>
      <c r="D540" s="41"/>
      <c r="E540" s="41"/>
      <c r="F540" s="34"/>
      <c r="G540" s="34"/>
      <c r="H540" s="34"/>
      <c r="I540" s="34"/>
      <c r="J540" s="34"/>
      <c r="K540" s="34"/>
      <c r="L540" s="34"/>
      <c r="M540" s="34"/>
      <c r="N540" s="34"/>
      <c r="O540" s="42"/>
      <c r="P540" s="34"/>
      <c r="Q540" s="34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>
      <c r="A541" s="85"/>
      <c r="B541" s="85"/>
      <c r="C541" s="40"/>
      <c r="D541" s="41"/>
      <c r="E541" s="41"/>
      <c r="F541" s="34"/>
      <c r="G541" s="34"/>
      <c r="H541" s="34"/>
      <c r="I541" s="34"/>
      <c r="J541" s="34"/>
      <c r="K541" s="34"/>
      <c r="L541" s="34"/>
      <c r="M541" s="34"/>
      <c r="N541" s="34"/>
      <c r="O541" s="42"/>
      <c r="P541" s="34"/>
      <c r="Q541" s="34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>
      <c r="A542" s="85"/>
      <c r="B542" s="85"/>
      <c r="C542" s="40"/>
      <c r="D542" s="41"/>
      <c r="E542" s="41"/>
      <c r="F542" s="34"/>
      <c r="G542" s="34"/>
      <c r="H542" s="34"/>
      <c r="I542" s="34"/>
      <c r="J542" s="34"/>
      <c r="K542" s="34"/>
      <c r="L542" s="34"/>
      <c r="M542" s="34"/>
      <c r="N542" s="34"/>
      <c r="O542" s="42"/>
      <c r="P542" s="34"/>
      <c r="Q542" s="34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>
      <c r="A543" s="85"/>
      <c r="B543" s="85"/>
      <c r="C543" s="40"/>
      <c r="D543" s="41"/>
      <c r="E543" s="41"/>
      <c r="F543" s="34"/>
      <c r="G543" s="34"/>
      <c r="H543" s="34"/>
      <c r="I543" s="34"/>
      <c r="J543" s="34"/>
      <c r="K543" s="34"/>
      <c r="L543" s="34"/>
      <c r="M543" s="34"/>
      <c r="N543" s="34"/>
      <c r="O543" s="42"/>
      <c r="P543" s="34"/>
      <c r="Q543" s="34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>
      <c r="A544" s="85"/>
      <c r="B544" s="85"/>
      <c r="C544" s="40"/>
      <c r="D544" s="41"/>
      <c r="E544" s="41"/>
      <c r="F544" s="34"/>
      <c r="G544" s="34"/>
      <c r="H544" s="34"/>
      <c r="I544" s="34"/>
      <c r="J544" s="34"/>
      <c r="K544" s="34"/>
      <c r="L544" s="34"/>
      <c r="M544" s="34"/>
      <c r="N544" s="34"/>
      <c r="O544" s="42"/>
      <c r="P544" s="34"/>
      <c r="Q544" s="34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>
      <c r="A545" s="85"/>
      <c r="B545" s="85"/>
      <c r="C545" s="40"/>
      <c r="D545" s="41"/>
      <c r="E545" s="41"/>
      <c r="F545" s="34"/>
      <c r="G545" s="34"/>
      <c r="H545" s="34"/>
      <c r="I545" s="34"/>
      <c r="J545" s="34"/>
      <c r="K545" s="34"/>
      <c r="L545" s="34"/>
      <c r="M545" s="34"/>
      <c r="N545" s="34"/>
      <c r="O545" s="42"/>
      <c r="P545" s="34"/>
      <c r="Q545" s="34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>
      <c r="A546" s="85"/>
      <c r="B546" s="85"/>
      <c r="C546" s="40"/>
      <c r="D546" s="41"/>
      <c r="E546" s="41"/>
      <c r="F546" s="34"/>
      <c r="G546" s="34"/>
      <c r="H546" s="34"/>
      <c r="I546" s="34"/>
      <c r="J546" s="34"/>
      <c r="K546" s="34"/>
      <c r="L546" s="34"/>
      <c r="M546" s="34"/>
      <c r="N546" s="34"/>
      <c r="O546" s="42"/>
      <c r="P546" s="34"/>
      <c r="Q546" s="34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>
      <c r="A547" s="85"/>
      <c r="B547" s="85"/>
      <c r="C547" s="40"/>
      <c r="D547" s="41"/>
      <c r="E547" s="41"/>
      <c r="F547" s="34"/>
      <c r="G547" s="34"/>
      <c r="H547" s="34"/>
      <c r="I547" s="34"/>
      <c r="J547" s="34"/>
      <c r="K547" s="34"/>
      <c r="L547" s="34"/>
      <c r="M547" s="34"/>
      <c r="N547" s="34"/>
      <c r="O547" s="42"/>
      <c r="P547" s="34"/>
      <c r="Q547" s="34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>
      <c r="A548" s="85"/>
      <c r="B548" s="85"/>
      <c r="C548" s="40"/>
      <c r="D548" s="41"/>
      <c r="E548" s="41"/>
      <c r="F548" s="34"/>
      <c r="G548" s="34"/>
      <c r="H548" s="34"/>
      <c r="I548" s="34"/>
      <c r="J548" s="34"/>
      <c r="K548" s="34"/>
      <c r="L548" s="34"/>
      <c r="M548" s="34"/>
      <c r="N548" s="34"/>
      <c r="O548" s="42"/>
      <c r="P548" s="34"/>
      <c r="Q548" s="34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>
      <c r="A549" s="85"/>
      <c r="B549" s="85"/>
      <c r="C549" s="40"/>
      <c r="D549" s="41"/>
      <c r="E549" s="41"/>
      <c r="F549" s="34"/>
      <c r="G549" s="34"/>
      <c r="H549" s="34"/>
      <c r="I549" s="34"/>
      <c r="J549" s="34"/>
      <c r="K549" s="34"/>
      <c r="L549" s="34"/>
      <c r="M549" s="34"/>
      <c r="N549" s="34"/>
      <c r="O549" s="42"/>
      <c r="P549" s="34"/>
      <c r="Q549" s="34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>
      <c r="A550" s="85"/>
      <c r="B550" s="85"/>
      <c r="C550" s="40"/>
      <c r="D550" s="41"/>
      <c r="E550" s="41"/>
      <c r="F550" s="34"/>
      <c r="G550" s="34"/>
      <c r="H550" s="34"/>
      <c r="I550" s="34"/>
      <c r="J550" s="34"/>
      <c r="K550" s="34"/>
      <c r="L550" s="34"/>
      <c r="M550" s="34"/>
      <c r="N550" s="34"/>
      <c r="O550" s="42"/>
      <c r="P550" s="34"/>
      <c r="Q550" s="34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>
      <c r="A551" s="85"/>
      <c r="B551" s="85"/>
      <c r="C551" s="40"/>
      <c r="D551" s="41"/>
      <c r="E551" s="41"/>
      <c r="F551" s="34"/>
      <c r="G551" s="34"/>
      <c r="H551" s="34"/>
      <c r="I551" s="34"/>
      <c r="J551" s="34"/>
      <c r="K551" s="34"/>
      <c r="L551" s="34"/>
      <c r="M551" s="34"/>
      <c r="N551" s="34"/>
      <c r="O551" s="42"/>
      <c r="P551" s="34"/>
      <c r="Q551" s="34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>
      <c r="A552" s="85"/>
      <c r="B552" s="85"/>
      <c r="C552" s="40"/>
      <c r="D552" s="41"/>
      <c r="E552" s="41"/>
      <c r="F552" s="34"/>
      <c r="G552" s="34"/>
      <c r="H552" s="34"/>
      <c r="I552" s="34"/>
      <c r="J552" s="34"/>
      <c r="K552" s="34"/>
      <c r="L552" s="34"/>
      <c r="M552" s="34"/>
      <c r="N552" s="34"/>
      <c r="O552" s="42"/>
      <c r="P552" s="34"/>
      <c r="Q552" s="34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>
      <c r="A553" s="85"/>
      <c r="B553" s="85"/>
      <c r="C553" s="40"/>
      <c r="D553" s="41"/>
      <c r="E553" s="41"/>
      <c r="F553" s="34"/>
      <c r="G553" s="34"/>
      <c r="H553" s="34"/>
      <c r="I553" s="34"/>
      <c r="J553" s="34"/>
      <c r="K553" s="34"/>
      <c r="L553" s="34"/>
      <c r="M553" s="34"/>
      <c r="N553" s="34"/>
      <c r="O553" s="42"/>
      <c r="P553" s="34"/>
      <c r="Q553" s="34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>
      <c r="A554" s="85"/>
      <c r="B554" s="85"/>
      <c r="C554" s="40"/>
      <c r="D554" s="41"/>
      <c r="E554" s="41"/>
      <c r="F554" s="34"/>
      <c r="G554" s="34"/>
      <c r="H554" s="34"/>
      <c r="I554" s="34"/>
      <c r="J554" s="34"/>
      <c r="K554" s="34"/>
      <c r="L554" s="34"/>
      <c r="M554" s="34"/>
      <c r="N554" s="34"/>
      <c r="O554" s="42"/>
      <c r="P554" s="34"/>
      <c r="Q554" s="34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>
      <c r="A555" s="85"/>
      <c r="B555" s="85"/>
      <c r="C555" s="40"/>
      <c r="D555" s="41"/>
      <c r="E555" s="41"/>
      <c r="F555" s="34"/>
      <c r="G555" s="34"/>
      <c r="H555" s="34"/>
      <c r="I555" s="34"/>
      <c r="J555" s="34"/>
      <c r="K555" s="34"/>
      <c r="L555" s="34"/>
      <c r="M555" s="34"/>
      <c r="N555" s="34"/>
      <c r="O555" s="42"/>
      <c r="P555" s="34"/>
      <c r="Q555" s="34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>
      <c r="A556" s="85"/>
      <c r="B556" s="85"/>
      <c r="C556" s="40"/>
      <c r="D556" s="41"/>
      <c r="E556" s="41"/>
      <c r="F556" s="34"/>
      <c r="G556" s="34"/>
      <c r="H556" s="34"/>
      <c r="I556" s="34"/>
      <c r="J556" s="34"/>
      <c r="K556" s="34"/>
      <c r="L556" s="34"/>
      <c r="M556" s="34"/>
      <c r="N556" s="34"/>
      <c r="O556" s="42"/>
      <c r="P556" s="34"/>
      <c r="Q556" s="34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>
      <c r="A557" s="85"/>
      <c r="B557" s="85"/>
      <c r="C557" s="40"/>
      <c r="D557" s="41"/>
      <c r="E557" s="41"/>
      <c r="F557" s="34"/>
      <c r="G557" s="34"/>
      <c r="H557" s="34"/>
      <c r="I557" s="34"/>
      <c r="J557" s="34"/>
      <c r="K557" s="34"/>
      <c r="L557" s="34"/>
      <c r="M557" s="34"/>
      <c r="N557" s="34"/>
      <c r="O557" s="42"/>
      <c r="P557" s="34"/>
      <c r="Q557" s="34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>
      <c r="A558" s="85"/>
      <c r="B558" s="85"/>
      <c r="C558" s="40"/>
      <c r="D558" s="41"/>
      <c r="E558" s="41"/>
      <c r="F558" s="34"/>
      <c r="G558" s="34"/>
      <c r="H558" s="34"/>
      <c r="I558" s="34"/>
      <c r="J558" s="34"/>
      <c r="K558" s="34"/>
      <c r="L558" s="34"/>
      <c r="M558" s="34"/>
      <c r="N558" s="34"/>
      <c r="O558" s="42"/>
      <c r="P558" s="34"/>
      <c r="Q558" s="34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>
      <c r="A559" s="85"/>
      <c r="B559" s="85"/>
      <c r="C559" s="40"/>
      <c r="D559" s="41"/>
      <c r="E559" s="41"/>
      <c r="F559" s="34"/>
      <c r="G559" s="34"/>
      <c r="H559" s="34"/>
      <c r="I559" s="34"/>
      <c r="J559" s="34"/>
      <c r="K559" s="34"/>
      <c r="L559" s="34"/>
      <c r="M559" s="34"/>
      <c r="N559" s="34"/>
      <c r="O559" s="42"/>
      <c r="P559" s="34"/>
      <c r="Q559" s="34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>
      <c r="A560" s="85"/>
      <c r="B560" s="85"/>
      <c r="C560" s="40"/>
      <c r="D560" s="41"/>
      <c r="E560" s="41"/>
      <c r="F560" s="34"/>
      <c r="G560" s="34"/>
      <c r="H560" s="34"/>
      <c r="I560" s="34"/>
      <c r="J560" s="34"/>
      <c r="K560" s="34"/>
      <c r="L560" s="34"/>
      <c r="M560" s="34"/>
      <c r="N560" s="34"/>
      <c r="O560" s="42"/>
      <c r="P560" s="34"/>
      <c r="Q560" s="34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>
      <c r="A561" s="85"/>
      <c r="B561" s="85"/>
      <c r="C561" s="40"/>
      <c r="D561" s="41"/>
      <c r="E561" s="41"/>
      <c r="F561" s="34"/>
      <c r="G561" s="34"/>
      <c r="H561" s="34"/>
      <c r="I561" s="34"/>
      <c r="J561" s="34"/>
      <c r="K561" s="34"/>
      <c r="L561" s="34"/>
      <c r="M561" s="34"/>
      <c r="N561" s="34"/>
      <c r="O561" s="42"/>
      <c r="P561" s="34"/>
      <c r="Q561" s="34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>
      <c r="A562" s="85"/>
      <c r="B562" s="85"/>
      <c r="C562" s="40"/>
      <c r="D562" s="41"/>
      <c r="E562" s="41"/>
      <c r="F562" s="34"/>
      <c r="G562" s="34"/>
      <c r="H562" s="34"/>
      <c r="I562" s="34"/>
      <c r="J562" s="34"/>
      <c r="K562" s="34"/>
      <c r="L562" s="34"/>
      <c r="M562" s="34"/>
      <c r="N562" s="34"/>
      <c r="O562" s="42"/>
      <c r="P562" s="34"/>
      <c r="Q562" s="34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>
      <c r="A563" s="85"/>
      <c r="B563" s="85"/>
      <c r="C563" s="40"/>
      <c r="D563" s="41"/>
      <c r="E563" s="41"/>
      <c r="F563" s="34"/>
      <c r="G563" s="34"/>
      <c r="H563" s="34"/>
      <c r="I563" s="34"/>
      <c r="J563" s="34"/>
      <c r="K563" s="34"/>
      <c r="L563" s="34"/>
      <c r="M563" s="34"/>
      <c r="N563" s="34"/>
      <c r="O563" s="42"/>
      <c r="P563" s="34"/>
      <c r="Q563" s="34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>
      <c r="A564" s="85"/>
      <c r="B564" s="85"/>
      <c r="C564" s="40"/>
      <c r="D564" s="41"/>
      <c r="E564" s="41"/>
      <c r="F564" s="34"/>
      <c r="G564" s="34"/>
      <c r="H564" s="34"/>
      <c r="I564" s="34"/>
      <c r="J564" s="34"/>
      <c r="K564" s="34"/>
      <c r="L564" s="34"/>
      <c r="M564" s="34"/>
      <c r="N564" s="34"/>
      <c r="O564" s="42"/>
      <c r="P564" s="34"/>
      <c r="Q564" s="34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>
      <c r="A565" s="85"/>
      <c r="B565" s="85"/>
      <c r="C565" s="40"/>
      <c r="D565" s="41"/>
      <c r="E565" s="41"/>
      <c r="F565" s="34"/>
      <c r="G565" s="34"/>
      <c r="H565" s="34"/>
      <c r="I565" s="34"/>
      <c r="J565" s="34"/>
      <c r="K565" s="34"/>
      <c r="L565" s="34"/>
      <c r="M565" s="34"/>
      <c r="N565" s="34"/>
      <c r="O565" s="42"/>
      <c r="P565" s="34"/>
      <c r="Q565" s="34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>
      <c r="A566" s="85"/>
      <c r="B566" s="85"/>
      <c r="C566" s="40"/>
      <c r="D566" s="41"/>
      <c r="E566" s="41"/>
      <c r="F566" s="34"/>
      <c r="G566" s="34"/>
      <c r="H566" s="34"/>
      <c r="I566" s="34"/>
      <c r="J566" s="34"/>
      <c r="K566" s="34"/>
      <c r="L566" s="34"/>
      <c r="M566" s="34"/>
      <c r="N566" s="34"/>
      <c r="O566" s="42"/>
      <c r="P566" s="34"/>
      <c r="Q566" s="34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>
      <c r="A567" s="85"/>
      <c r="B567" s="85"/>
      <c r="C567" s="40"/>
      <c r="D567" s="41"/>
      <c r="E567" s="41"/>
      <c r="F567" s="34"/>
      <c r="G567" s="34"/>
      <c r="H567" s="34"/>
      <c r="I567" s="34"/>
      <c r="J567" s="34"/>
      <c r="K567" s="34"/>
      <c r="L567" s="34"/>
      <c r="M567" s="34"/>
      <c r="N567" s="34"/>
      <c r="O567" s="42"/>
      <c r="P567" s="34"/>
      <c r="Q567" s="34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>
      <c r="A568" s="85"/>
      <c r="B568" s="85"/>
      <c r="C568" s="40"/>
      <c r="D568" s="41"/>
      <c r="E568" s="41"/>
      <c r="F568" s="34"/>
      <c r="G568" s="34"/>
      <c r="H568" s="34"/>
      <c r="I568" s="34"/>
      <c r="J568" s="34"/>
      <c r="K568" s="34"/>
      <c r="L568" s="34"/>
      <c r="M568" s="34"/>
      <c r="N568" s="34"/>
      <c r="O568" s="42"/>
      <c r="P568" s="34"/>
      <c r="Q568" s="34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>
      <c r="A569" s="85"/>
      <c r="B569" s="85"/>
      <c r="C569" s="40"/>
      <c r="D569" s="41"/>
      <c r="E569" s="41"/>
      <c r="F569" s="34"/>
      <c r="G569" s="34"/>
      <c r="H569" s="34"/>
      <c r="I569" s="34"/>
      <c r="J569" s="34"/>
      <c r="K569" s="34"/>
      <c r="L569" s="34"/>
      <c r="M569" s="34"/>
      <c r="N569" s="34"/>
      <c r="O569" s="42"/>
      <c r="P569" s="34"/>
      <c r="Q569" s="34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>
      <c r="A570" s="85"/>
      <c r="B570" s="85"/>
      <c r="C570" s="40"/>
      <c r="D570" s="41"/>
      <c r="E570" s="41"/>
      <c r="F570" s="34"/>
      <c r="G570" s="34"/>
      <c r="H570" s="34"/>
      <c r="I570" s="34"/>
      <c r="J570" s="34"/>
      <c r="K570" s="34"/>
      <c r="L570" s="34"/>
      <c r="M570" s="34"/>
      <c r="N570" s="34"/>
      <c r="O570" s="42"/>
      <c r="P570" s="34"/>
      <c r="Q570" s="34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>
      <c r="A571" s="85"/>
      <c r="B571" s="85"/>
      <c r="C571" s="40"/>
      <c r="D571" s="41"/>
      <c r="E571" s="41"/>
      <c r="F571" s="34"/>
      <c r="G571" s="34"/>
      <c r="H571" s="34"/>
      <c r="I571" s="34"/>
      <c r="J571" s="34"/>
      <c r="K571" s="34"/>
      <c r="L571" s="34"/>
      <c r="M571" s="34"/>
      <c r="N571" s="34"/>
      <c r="O571" s="42"/>
      <c r="P571" s="34"/>
      <c r="Q571" s="34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>
      <c r="A572" s="85"/>
      <c r="B572" s="85"/>
      <c r="C572" s="40"/>
      <c r="D572" s="41"/>
      <c r="E572" s="41"/>
      <c r="F572" s="34"/>
      <c r="G572" s="34"/>
      <c r="H572" s="34"/>
      <c r="I572" s="34"/>
      <c r="J572" s="34"/>
      <c r="K572" s="34"/>
      <c r="L572" s="34"/>
      <c r="M572" s="34"/>
      <c r="N572" s="34"/>
      <c r="O572" s="42"/>
      <c r="P572" s="34"/>
      <c r="Q572" s="34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>
      <c r="A573" s="85"/>
      <c r="B573" s="85"/>
      <c r="C573" s="40"/>
      <c r="D573" s="41"/>
      <c r="E573" s="41"/>
      <c r="F573" s="34"/>
      <c r="G573" s="34"/>
      <c r="H573" s="34"/>
      <c r="I573" s="34"/>
      <c r="J573" s="34"/>
      <c r="K573" s="34"/>
      <c r="L573" s="34"/>
      <c r="M573" s="34"/>
      <c r="N573" s="34"/>
      <c r="O573" s="42"/>
      <c r="P573" s="34"/>
      <c r="Q573" s="34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>
      <c r="A574" s="85"/>
      <c r="B574" s="85"/>
      <c r="C574" s="40"/>
      <c r="D574" s="41"/>
      <c r="E574" s="41"/>
      <c r="F574" s="34"/>
      <c r="G574" s="34"/>
      <c r="H574" s="34"/>
      <c r="I574" s="34"/>
      <c r="J574" s="34"/>
      <c r="K574" s="34"/>
      <c r="L574" s="34"/>
      <c r="M574" s="34"/>
      <c r="N574" s="34"/>
      <c r="O574" s="42"/>
      <c r="P574" s="34"/>
      <c r="Q574" s="34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>
      <c r="A575" s="85"/>
      <c r="B575" s="85"/>
      <c r="C575" s="40"/>
      <c r="D575" s="41"/>
      <c r="E575" s="41"/>
      <c r="F575" s="34"/>
      <c r="G575" s="34"/>
      <c r="H575" s="34"/>
      <c r="I575" s="34"/>
      <c r="J575" s="34"/>
      <c r="K575" s="34"/>
      <c r="L575" s="34"/>
      <c r="M575" s="34"/>
      <c r="N575" s="34"/>
      <c r="O575" s="42"/>
      <c r="P575" s="34"/>
      <c r="Q575" s="34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>
      <c r="A576" s="85"/>
      <c r="B576" s="85"/>
      <c r="C576" s="40"/>
      <c r="D576" s="41"/>
      <c r="E576" s="41"/>
      <c r="F576" s="34"/>
      <c r="G576" s="34"/>
      <c r="H576" s="34"/>
      <c r="I576" s="34"/>
      <c r="J576" s="34"/>
      <c r="K576" s="34"/>
      <c r="L576" s="34"/>
      <c r="M576" s="34"/>
      <c r="N576" s="34"/>
      <c r="O576" s="42"/>
      <c r="P576" s="34"/>
      <c r="Q576" s="34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>
      <c r="A577" s="85"/>
      <c r="B577" s="85"/>
      <c r="C577" s="40"/>
      <c r="D577" s="41"/>
      <c r="E577" s="41"/>
      <c r="F577" s="34"/>
      <c r="G577" s="34"/>
      <c r="H577" s="34"/>
      <c r="I577" s="34"/>
      <c r="J577" s="34"/>
      <c r="K577" s="34"/>
      <c r="L577" s="34"/>
      <c r="M577" s="34"/>
      <c r="N577" s="34"/>
      <c r="O577" s="42"/>
      <c r="P577" s="34"/>
      <c r="Q577" s="34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>
      <c r="A578" s="85"/>
      <c r="B578" s="85"/>
      <c r="C578" s="40"/>
      <c r="D578" s="41"/>
      <c r="E578" s="41"/>
      <c r="F578" s="34"/>
      <c r="G578" s="34"/>
      <c r="H578" s="34"/>
      <c r="I578" s="34"/>
      <c r="J578" s="34"/>
      <c r="K578" s="34"/>
      <c r="L578" s="34"/>
      <c r="M578" s="34"/>
      <c r="N578" s="34"/>
      <c r="O578" s="42"/>
      <c r="P578" s="34"/>
      <c r="Q578" s="34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>
      <c r="A579" s="85"/>
      <c r="B579" s="85"/>
      <c r="C579" s="40"/>
      <c r="D579" s="41"/>
      <c r="E579" s="41"/>
      <c r="F579" s="34"/>
      <c r="G579" s="34"/>
      <c r="H579" s="34"/>
      <c r="I579" s="34"/>
      <c r="J579" s="34"/>
      <c r="K579" s="34"/>
      <c r="L579" s="34"/>
      <c r="M579" s="34"/>
      <c r="N579" s="34"/>
      <c r="O579" s="42"/>
      <c r="P579" s="34"/>
      <c r="Q579" s="34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>
      <c r="A580" s="85"/>
      <c r="B580" s="85"/>
      <c r="C580" s="40"/>
      <c r="D580" s="41"/>
      <c r="E580" s="41"/>
      <c r="F580" s="34"/>
      <c r="G580" s="34"/>
      <c r="H580" s="34"/>
      <c r="I580" s="34"/>
      <c r="J580" s="34"/>
      <c r="K580" s="34"/>
      <c r="L580" s="34"/>
      <c r="M580" s="34"/>
      <c r="N580" s="34"/>
      <c r="O580" s="42"/>
      <c r="P580" s="34"/>
      <c r="Q580" s="34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>
      <c r="A581" s="85"/>
      <c r="B581" s="85"/>
      <c r="C581" s="40"/>
      <c r="D581" s="41"/>
      <c r="E581" s="41"/>
      <c r="F581" s="34"/>
      <c r="G581" s="34"/>
      <c r="H581" s="34"/>
      <c r="I581" s="34"/>
      <c r="J581" s="34"/>
      <c r="K581" s="34"/>
      <c r="L581" s="34"/>
      <c r="M581" s="34"/>
      <c r="N581" s="34"/>
      <c r="O581" s="42"/>
      <c r="P581" s="34"/>
      <c r="Q581" s="34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>
      <c r="A582" s="85"/>
      <c r="B582" s="85"/>
      <c r="C582" s="40"/>
      <c r="D582" s="41"/>
      <c r="E582" s="41"/>
      <c r="F582" s="34"/>
      <c r="G582" s="34"/>
      <c r="H582" s="34"/>
      <c r="I582" s="34"/>
      <c r="J582" s="34"/>
      <c r="K582" s="34"/>
      <c r="L582" s="34"/>
      <c r="M582" s="34"/>
      <c r="N582" s="34"/>
      <c r="O582" s="42"/>
      <c r="P582" s="34"/>
      <c r="Q582" s="34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>
      <c r="A583" s="85"/>
      <c r="B583" s="85"/>
      <c r="C583" s="40"/>
      <c r="D583" s="41"/>
      <c r="E583" s="41"/>
      <c r="F583" s="34"/>
      <c r="G583" s="34"/>
      <c r="H583" s="34"/>
      <c r="I583" s="34"/>
      <c r="J583" s="34"/>
      <c r="K583" s="34"/>
      <c r="L583" s="34"/>
      <c r="M583" s="34"/>
      <c r="N583" s="34"/>
      <c r="O583" s="42"/>
      <c r="P583" s="34"/>
      <c r="Q583" s="34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>
      <c r="A584" s="85"/>
      <c r="B584" s="85"/>
      <c r="C584" s="40"/>
      <c r="D584" s="41"/>
      <c r="E584" s="41"/>
      <c r="F584" s="34"/>
      <c r="G584" s="34"/>
      <c r="H584" s="34"/>
      <c r="I584" s="34"/>
      <c r="J584" s="34"/>
      <c r="K584" s="34"/>
      <c r="L584" s="34"/>
      <c r="M584" s="34"/>
      <c r="N584" s="34"/>
      <c r="O584" s="42"/>
      <c r="P584" s="34"/>
      <c r="Q584" s="34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>
      <c r="A585" s="85"/>
      <c r="B585" s="85"/>
      <c r="C585" s="40"/>
      <c r="D585" s="41"/>
      <c r="E585" s="41"/>
      <c r="F585" s="34"/>
      <c r="G585" s="34"/>
      <c r="H585" s="34"/>
      <c r="I585" s="34"/>
      <c r="J585" s="34"/>
      <c r="K585" s="34"/>
      <c r="L585" s="34"/>
      <c r="M585" s="34"/>
      <c r="N585" s="34"/>
      <c r="O585" s="42"/>
      <c r="P585" s="34"/>
      <c r="Q585" s="34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>
      <c r="A586" s="85"/>
      <c r="B586" s="85"/>
      <c r="C586" s="40"/>
      <c r="D586" s="41"/>
      <c r="E586" s="41"/>
      <c r="F586" s="34"/>
      <c r="G586" s="34"/>
      <c r="H586" s="34"/>
      <c r="I586" s="34"/>
      <c r="J586" s="34"/>
      <c r="K586" s="34"/>
      <c r="L586" s="34"/>
      <c r="M586" s="34"/>
      <c r="N586" s="34"/>
      <c r="O586" s="42"/>
      <c r="P586" s="34"/>
      <c r="Q586" s="34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>
      <c r="A587" s="85"/>
      <c r="B587" s="85"/>
      <c r="C587" s="40"/>
      <c r="D587" s="41"/>
      <c r="E587" s="41"/>
      <c r="F587" s="34"/>
      <c r="G587" s="34"/>
      <c r="H587" s="34"/>
      <c r="I587" s="34"/>
      <c r="J587" s="34"/>
      <c r="K587" s="34"/>
      <c r="L587" s="34"/>
      <c r="M587" s="34"/>
      <c r="N587" s="34"/>
      <c r="O587" s="42"/>
      <c r="P587" s="34"/>
      <c r="Q587" s="34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>
      <c r="A588" s="85"/>
      <c r="B588" s="85"/>
      <c r="C588" s="40"/>
      <c r="D588" s="41"/>
      <c r="E588" s="41"/>
      <c r="F588" s="34"/>
      <c r="G588" s="34"/>
      <c r="H588" s="34"/>
      <c r="I588" s="34"/>
      <c r="J588" s="34"/>
      <c r="K588" s="34"/>
      <c r="L588" s="34"/>
      <c r="M588" s="34"/>
      <c r="N588" s="34"/>
      <c r="O588" s="42"/>
      <c r="P588" s="34"/>
      <c r="Q588" s="34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>
      <c r="A589" s="85"/>
      <c r="B589" s="85"/>
      <c r="C589" s="40"/>
      <c r="D589" s="41"/>
      <c r="E589" s="41"/>
      <c r="F589" s="34"/>
      <c r="G589" s="34"/>
      <c r="H589" s="34"/>
      <c r="I589" s="34"/>
      <c r="J589" s="34"/>
      <c r="K589" s="34"/>
      <c r="L589" s="34"/>
      <c r="M589" s="34"/>
      <c r="N589" s="34"/>
      <c r="O589" s="42"/>
      <c r="P589" s="34"/>
      <c r="Q589" s="34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>
      <c r="A590" s="85"/>
      <c r="B590" s="85"/>
      <c r="C590" s="40"/>
      <c r="D590" s="41"/>
      <c r="E590" s="41"/>
      <c r="F590" s="34"/>
      <c r="G590" s="34"/>
      <c r="H590" s="34"/>
      <c r="I590" s="34"/>
      <c r="J590" s="34"/>
      <c r="K590" s="34"/>
      <c r="L590" s="34"/>
      <c r="M590" s="34"/>
      <c r="N590" s="34"/>
      <c r="O590" s="42"/>
      <c r="P590" s="34"/>
      <c r="Q590" s="34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>
      <c r="A591" s="85"/>
      <c r="B591" s="85"/>
      <c r="C591" s="40"/>
      <c r="D591" s="41"/>
      <c r="E591" s="41"/>
      <c r="F591" s="34"/>
      <c r="G591" s="34"/>
      <c r="H591" s="34"/>
      <c r="I591" s="34"/>
      <c r="J591" s="34"/>
      <c r="K591" s="34"/>
      <c r="L591" s="34"/>
      <c r="M591" s="34"/>
      <c r="N591" s="34"/>
      <c r="O591" s="42"/>
      <c r="P591" s="34"/>
      <c r="Q591" s="34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>
      <c r="A592" s="85"/>
      <c r="B592" s="85"/>
      <c r="C592" s="40"/>
      <c r="D592" s="41"/>
      <c r="E592" s="41"/>
      <c r="F592" s="34"/>
      <c r="G592" s="34"/>
      <c r="H592" s="34"/>
      <c r="I592" s="34"/>
      <c r="J592" s="34"/>
      <c r="K592" s="34"/>
      <c r="L592" s="34"/>
      <c r="M592" s="34"/>
      <c r="N592" s="34"/>
      <c r="O592" s="42"/>
      <c r="P592" s="34"/>
      <c r="Q592" s="34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>
      <c r="A593" s="85"/>
      <c r="B593" s="85"/>
      <c r="C593" s="40"/>
      <c r="D593" s="41"/>
      <c r="E593" s="41"/>
      <c r="F593" s="34"/>
      <c r="G593" s="34"/>
      <c r="H593" s="34"/>
      <c r="I593" s="34"/>
      <c r="J593" s="34"/>
      <c r="K593" s="34"/>
      <c r="L593" s="34"/>
      <c r="M593" s="34"/>
      <c r="N593" s="34"/>
      <c r="O593" s="42"/>
      <c r="P593" s="34"/>
      <c r="Q593" s="34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>
      <c r="A594" s="85"/>
      <c r="B594" s="85"/>
      <c r="C594" s="40"/>
      <c r="D594" s="41"/>
      <c r="E594" s="41"/>
      <c r="F594" s="34"/>
      <c r="G594" s="34"/>
      <c r="H594" s="34"/>
      <c r="I594" s="34"/>
      <c r="J594" s="34"/>
      <c r="K594" s="34"/>
      <c r="L594" s="34"/>
      <c r="M594" s="34"/>
      <c r="N594" s="34"/>
      <c r="O594" s="42"/>
      <c r="P594" s="34"/>
      <c r="Q594" s="34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>
      <c r="A595" s="85"/>
      <c r="B595" s="85"/>
      <c r="C595" s="40"/>
      <c r="D595" s="41"/>
      <c r="E595" s="41"/>
      <c r="F595" s="34"/>
      <c r="G595" s="34"/>
      <c r="H595" s="34"/>
      <c r="I595" s="34"/>
      <c r="J595" s="34"/>
      <c r="K595" s="34"/>
      <c r="L595" s="34"/>
      <c r="M595" s="34"/>
      <c r="N595" s="34"/>
      <c r="O595" s="42"/>
      <c r="P595" s="34"/>
      <c r="Q595" s="34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>
      <c r="A596" s="85"/>
      <c r="B596" s="85"/>
      <c r="C596" s="40"/>
      <c r="D596" s="41"/>
      <c r="E596" s="41"/>
      <c r="F596" s="34"/>
      <c r="G596" s="34"/>
      <c r="H596" s="34"/>
      <c r="I596" s="34"/>
      <c r="J596" s="34"/>
      <c r="K596" s="34"/>
      <c r="L596" s="34"/>
      <c r="M596" s="34"/>
      <c r="N596" s="34"/>
      <c r="O596" s="42"/>
      <c r="P596" s="34"/>
      <c r="Q596" s="34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>
      <c r="A597" s="85"/>
      <c r="B597" s="85"/>
      <c r="C597" s="40"/>
      <c r="D597" s="41"/>
      <c r="E597" s="41"/>
      <c r="F597" s="34"/>
      <c r="G597" s="34"/>
      <c r="H597" s="34"/>
      <c r="I597" s="34"/>
      <c r="J597" s="34"/>
      <c r="K597" s="34"/>
      <c r="L597" s="34"/>
      <c r="M597" s="34"/>
      <c r="N597" s="34"/>
      <c r="O597" s="42"/>
      <c r="P597" s="34"/>
      <c r="Q597" s="34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>
      <c r="A598" s="85"/>
      <c r="B598" s="85"/>
      <c r="C598" s="40"/>
      <c r="D598" s="41"/>
      <c r="E598" s="41"/>
      <c r="F598" s="34"/>
      <c r="G598" s="34"/>
      <c r="H598" s="34"/>
      <c r="I598" s="34"/>
      <c r="J598" s="34"/>
      <c r="K598" s="34"/>
      <c r="L598" s="34"/>
      <c r="M598" s="34"/>
      <c r="N598" s="34"/>
      <c r="O598" s="42"/>
      <c r="P598" s="34"/>
      <c r="Q598" s="34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>
      <c r="A599" s="85"/>
      <c r="B599" s="85"/>
      <c r="C599" s="40"/>
      <c r="D599" s="41"/>
      <c r="E599" s="41"/>
      <c r="F599" s="34"/>
      <c r="G599" s="34"/>
      <c r="H599" s="34"/>
      <c r="I599" s="34"/>
      <c r="J599" s="34"/>
      <c r="K599" s="34"/>
      <c r="L599" s="34"/>
      <c r="M599" s="34"/>
      <c r="N599" s="34"/>
      <c r="O599" s="42"/>
      <c r="P599" s="34"/>
      <c r="Q599" s="34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>
      <c r="A600" s="85"/>
      <c r="B600" s="85"/>
      <c r="C600" s="40"/>
      <c r="D600" s="41"/>
      <c r="E600" s="41"/>
      <c r="F600" s="34"/>
      <c r="G600" s="34"/>
      <c r="H600" s="34"/>
      <c r="I600" s="34"/>
      <c r="J600" s="34"/>
      <c r="K600" s="34"/>
      <c r="L600" s="34"/>
      <c r="M600" s="34"/>
      <c r="N600" s="34"/>
      <c r="O600" s="42"/>
      <c r="P600" s="34"/>
      <c r="Q600" s="34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>
      <c r="A601" s="85"/>
      <c r="B601" s="85"/>
      <c r="C601" s="40"/>
      <c r="D601" s="41"/>
      <c r="E601" s="41"/>
      <c r="F601" s="34"/>
      <c r="G601" s="34"/>
      <c r="H601" s="34"/>
      <c r="I601" s="34"/>
      <c r="J601" s="34"/>
      <c r="K601" s="34"/>
      <c r="L601" s="34"/>
      <c r="M601" s="34"/>
      <c r="N601" s="34"/>
      <c r="O601" s="42"/>
      <c r="P601" s="34"/>
      <c r="Q601" s="34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>
      <c r="A602" s="85"/>
      <c r="B602" s="85"/>
      <c r="C602" s="40"/>
      <c r="D602" s="41"/>
      <c r="E602" s="41"/>
      <c r="F602" s="34"/>
      <c r="G602" s="34"/>
      <c r="H602" s="34"/>
      <c r="I602" s="34"/>
      <c r="J602" s="34"/>
      <c r="K602" s="34"/>
      <c r="L602" s="34"/>
      <c r="M602" s="34"/>
      <c r="N602" s="34"/>
      <c r="O602" s="42"/>
      <c r="P602" s="34"/>
      <c r="Q602" s="34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>
      <c r="A603" s="85"/>
      <c r="B603" s="85"/>
      <c r="C603" s="40"/>
      <c r="D603" s="41"/>
      <c r="E603" s="41"/>
      <c r="F603" s="34"/>
      <c r="G603" s="34"/>
      <c r="H603" s="34"/>
      <c r="I603" s="34"/>
      <c r="J603" s="34"/>
      <c r="K603" s="34"/>
      <c r="L603" s="34"/>
      <c r="M603" s="34"/>
      <c r="N603" s="34"/>
      <c r="O603" s="42"/>
      <c r="P603" s="34"/>
      <c r="Q603" s="34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>
      <c r="A604" s="85"/>
      <c r="B604" s="85"/>
      <c r="C604" s="40"/>
      <c r="D604" s="41"/>
      <c r="E604" s="41"/>
      <c r="F604" s="34"/>
      <c r="G604" s="34"/>
      <c r="H604" s="34"/>
      <c r="I604" s="34"/>
      <c r="J604" s="34"/>
      <c r="K604" s="34"/>
      <c r="L604" s="34"/>
      <c r="M604" s="34"/>
      <c r="N604" s="34"/>
      <c r="O604" s="42"/>
      <c r="P604" s="34"/>
      <c r="Q604" s="34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>
      <c r="A605" s="85"/>
      <c r="B605" s="85"/>
      <c r="C605" s="40"/>
      <c r="D605" s="41"/>
      <c r="E605" s="41"/>
      <c r="F605" s="34"/>
      <c r="G605" s="34"/>
      <c r="H605" s="34"/>
      <c r="I605" s="34"/>
      <c r="J605" s="34"/>
      <c r="K605" s="34"/>
      <c r="L605" s="34"/>
      <c r="M605" s="34"/>
      <c r="N605" s="34"/>
      <c r="O605" s="42"/>
      <c r="P605" s="34"/>
      <c r="Q605" s="34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>
      <c r="A606" s="85"/>
      <c r="B606" s="85"/>
      <c r="C606" s="40"/>
      <c r="D606" s="41"/>
      <c r="E606" s="41"/>
      <c r="F606" s="34"/>
      <c r="G606" s="34"/>
      <c r="H606" s="34"/>
      <c r="I606" s="34"/>
      <c r="J606" s="34"/>
      <c r="K606" s="34"/>
      <c r="L606" s="34"/>
      <c r="M606" s="34"/>
      <c r="N606" s="34"/>
      <c r="O606" s="42"/>
      <c r="P606" s="34"/>
      <c r="Q606" s="34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>
      <c r="A607" s="85"/>
      <c r="B607" s="85"/>
      <c r="C607" s="40"/>
      <c r="D607" s="41"/>
      <c r="E607" s="41"/>
      <c r="F607" s="34"/>
      <c r="G607" s="34"/>
      <c r="H607" s="34"/>
      <c r="I607" s="34"/>
      <c r="J607" s="34"/>
      <c r="K607" s="34"/>
      <c r="L607" s="34"/>
      <c r="M607" s="34"/>
      <c r="N607" s="34"/>
      <c r="O607" s="42"/>
      <c r="P607" s="34"/>
      <c r="Q607" s="34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>
      <c r="A608" s="85"/>
      <c r="B608" s="85"/>
      <c r="C608" s="40"/>
      <c r="D608" s="41"/>
      <c r="E608" s="41"/>
      <c r="F608" s="34"/>
      <c r="G608" s="34"/>
      <c r="H608" s="34"/>
      <c r="I608" s="34"/>
      <c r="J608" s="34"/>
      <c r="K608" s="34"/>
      <c r="L608" s="34"/>
      <c r="M608" s="34"/>
      <c r="N608" s="34"/>
      <c r="O608" s="42"/>
      <c r="P608" s="34"/>
      <c r="Q608" s="34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>
      <c r="A609" s="85"/>
      <c r="B609" s="85"/>
      <c r="C609" s="40"/>
      <c r="D609" s="41"/>
      <c r="E609" s="41"/>
      <c r="F609" s="34"/>
      <c r="G609" s="34"/>
      <c r="H609" s="34"/>
      <c r="I609" s="34"/>
      <c r="J609" s="34"/>
      <c r="K609" s="34"/>
      <c r="L609" s="34"/>
      <c r="M609" s="34"/>
      <c r="N609" s="34"/>
      <c r="O609" s="42"/>
      <c r="P609" s="34"/>
      <c r="Q609" s="34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>
      <c r="A610" s="85"/>
      <c r="B610" s="85"/>
      <c r="C610" s="40"/>
      <c r="D610" s="41"/>
      <c r="E610" s="41"/>
      <c r="F610" s="34"/>
      <c r="G610" s="34"/>
      <c r="H610" s="34"/>
      <c r="I610" s="34"/>
      <c r="J610" s="34"/>
      <c r="K610" s="34"/>
      <c r="L610" s="34"/>
      <c r="M610" s="34"/>
      <c r="N610" s="34"/>
      <c r="O610" s="42"/>
      <c r="P610" s="34"/>
      <c r="Q610" s="34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>
      <c r="A611" s="85"/>
      <c r="B611" s="85"/>
      <c r="C611" s="40"/>
      <c r="D611" s="41"/>
      <c r="E611" s="41"/>
      <c r="F611" s="34"/>
      <c r="G611" s="34"/>
      <c r="H611" s="34"/>
      <c r="I611" s="34"/>
      <c r="J611" s="34"/>
      <c r="K611" s="34"/>
      <c r="L611" s="34"/>
      <c r="M611" s="34"/>
      <c r="N611" s="34"/>
      <c r="O611" s="42"/>
      <c r="P611" s="34"/>
      <c r="Q611" s="34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>
      <c r="A612" s="85"/>
      <c r="B612" s="85"/>
      <c r="C612" s="40"/>
      <c r="D612" s="41"/>
      <c r="E612" s="41"/>
      <c r="F612" s="34"/>
      <c r="G612" s="34"/>
      <c r="H612" s="34"/>
      <c r="I612" s="34"/>
      <c r="J612" s="34"/>
      <c r="K612" s="34"/>
      <c r="L612" s="34"/>
      <c r="M612" s="34"/>
      <c r="N612" s="34"/>
      <c r="O612" s="42"/>
      <c r="P612" s="34"/>
      <c r="Q612" s="34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>
      <c r="A613" s="85"/>
      <c r="B613" s="85"/>
      <c r="C613" s="40"/>
      <c r="D613" s="41"/>
      <c r="E613" s="41"/>
      <c r="F613" s="34"/>
      <c r="G613" s="34"/>
      <c r="H613" s="34"/>
      <c r="I613" s="34"/>
      <c r="J613" s="34"/>
      <c r="K613" s="34"/>
      <c r="L613" s="34"/>
      <c r="M613" s="34"/>
      <c r="N613" s="34"/>
      <c r="O613" s="42"/>
      <c r="P613" s="34"/>
      <c r="Q613" s="34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>
      <c r="A614" s="85"/>
      <c r="B614" s="85"/>
      <c r="C614" s="40"/>
      <c r="D614" s="41"/>
      <c r="E614" s="41"/>
      <c r="F614" s="34"/>
      <c r="G614" s="34"/>
      <c r="H614" s="34"/>
      <c r="I614" s="34"/>
      <c r="J614" s="34"/>
      <c r="K614" s="34"/>
      <c r="L614" s="34"/>
      <c r="M614" s="34"/>
      <c r="N614" s="34"/>
      <c r="O614" s="42"/>
      <c r="P614" s="34"/>
      <c r="Q614" s="34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>
      <c r="A615" s="85"/>
      <c r="B615" s="85"/>
      <c r="C615" s="40"/>
      <c r="D615" s="41"/>
      <c r="E615" s="41"/>
      <c r="F615" s="34"/>
      <c r="G615" s="34"/>
      <c r="H615" s="34"/>
      <c r="I615" s="34"/>
      <c r="J615" s="34"/>
      <c r="K615" s="34"/>
      <c r="L615" s="34"/>
      <c r="M615" s="34"/>
      <c r="N615" s="34"/>
      <c r="O615" s="42"/>
      <c r="P615" s="34"/>
      <c r="Q615" s="34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>
      <c r="A616" s="85"/>
      <c r="B616" s="85"/>
      <c r="C616" s="40"/>
      <c r="D616" s="41"/>
      <c r="E616" s="41"/>
      <c r="F616" s="34"/>
      <c r="G616" s="34"/>
      <c r="H616" s="34"/>
      <c r="I616" s="34"/>
      <c r="J616" s="34"/>
      <c r="K616" s="34"/>
      <c r="L616" s="34"/>
      <c r="M616" s="34"/>
      <c r="N616" s="34"/>
      <c r="O616" s="42"/>
      <c r="P616" s="34"/>
      <c r="Q616" s="34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>
      <c r="A617" s="85"/>
      <c r="B617" s="85"/>
      <c r="C617" s="40"/>
      <c r="D617" s="41"/>
      <c r="E617" s="41"/>
      <c r="F617" s="34"/>
      <c r="G617" s="34"/>
      <c r="H617" s="34"/>
      <c r="I617" s="34"/>
      <c r="J617" s="34"/>
      <c r="K617" s="34"/>
      <c r="L617" s="34"/>
      <c r="M617" s="34"/>
      <c r="N617" s="34"/>
      <c r="O617" s="42"/>
      <c r="P617" s="34"/>
      <c r="Q617" s="34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>
      <c r="A618" s="85"/>
      <c r="B618" s="85"/>
      <c r="C618" s="40"/>
      <c r="D618" s="41"/>
      <c r="E618" s="41"/>
      <c r="F618" s="34"/>
      <c r="G618" s="34"/>
      <c r="H618" s="34"/>
      <c r="I618" s="34"/>
      <c r="J618" s="34"/>
      <c r="K618" s="34"/>
      <c r="L618" s="34"/>
      <c r="M618" s="34"/>
      <c r="N618" s="34"/>
      <c r="O618" s="42"/>
      <c r="P618" s="34"/>
      <c r="Q618" s="34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>
      <c r="A619" s="85"/>
      <c r="B619" s="85"/>
      <c r="C619" s="40"/>
      <c r="D619" s="41"/>
      <c r="E619" s="41"/>
      <c r="F619" s="34"/>
      <c r="G619" s="34"/>
      <c r="H619" s="34"/>
      <c r="I619" s="34"/>
      <c r="J619" s="34"/>
      <c r="K619" s="34"/>
      <c r="L619" s="34"/>
      <c r="M619" s="34"/>
      <c r="N619" s="34"/>
      <c r="O619" s="42"/>
      <c r="P619" s="34"/>
      <c r="Q619" s="34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>
      <c r="A620" s="85"/>
      <c r="B620" s="85"/>
      <c r="C620" s="40"/>
      <c r="D620" s="41"/>
      <c r="E620" s="41"/>
      <c r="F620" s="34"/>
      <c r="G620" s="34"/>
      <c r="H620" s="34"/>
      <c r="I620" s="34"/>
      <c r="J620" s="34"/>
      <c r="K620" s="34"/>
      <c r="L620" s="34"/>
      <c r="M620" s="34"/>
      <c r="N620" s="34"/>
      <c r="O620" s="42"/>
      <c r="P620" s="34"/>
      <c r="Q620" s="34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>
      <c r="A621" s="85"/>
      <c r="B621" s="85"/>
      <c r="C621" s="40"/>
      <c r="D621" s="41"/>
      <c r="E621" s="41"/>
      <c r="F621" s="34"/>
      <c r="G621" s="34"/>
      <c r="H621" s="34"/>
      <c r="I621" s="34"/>
      <c r="J621" s="34"/>
      <c r="K621" s="34"/>
      <c r="L621" s="34"/>
      <c r="M621" s="34"/>
      <c r="N621" s="34"/>
      <c r="O621" s="42"/>
      <c r="P621" s="34"/>
      <c r="Q621" s="34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>
      <c r="A622" s="85"/>
      <c r="B622" s="85"/>
      <c r="C622" s="40"/>
      <c r="D622" s="41"/>
      <c r="E622" s="41"/>
      <c r="F622" s="34"/>
      <c r="G622" s="34"/>
      <c r="H622" s="34"/>
      <c r="I622" s="34"/>
      <c r="J622" s="34"/>
      <c r="K622" s="34"/>
      <c r="L622" s="34"/>
      <c r="M622" s="34"/>
      <c r="N622" s="34"/>
      <c r="O622" s="42"/>
      <c r="P622" s="34"/>
      <c r="Q622" s="34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>
      <c r="A623" s="85"/>
      <c r="B623" s="85"/>
      <c r="C623" s="40"/>
      <c r="D623" s="41"/>
      <c r="E623" s="41"/>
      <c r="F623" s="34"/>
      <c r="G623" s="34"/>
      <c r="H623" s="34"/>
      <c r="I623" s="34"/>
      <c r="J623" s="34"/>
      <c r="K623" s="34"/>
      <c r="L623" s="34"/>
      <c r="M623" s="34"/>
      <c r="N623" s="34"/>
      <c r="O623" s="42"/>
      <c r="P623" s="34"/>
      <c r="Q623" s="34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>
      <c r="A624" s="85"/>
      <c r="B624" s="85"/>
      <c r="C624" s="40"/>
      <c r="D624" s="41"/>
      <c r="E624" s="41"/>
      <c r="F624" s="34"/>
      <c r="G624" s="34"/>
      <c r="H624" s="34"/>
      <c r="I624" s="34"/>
      <c r="J624" s="34"/>
      <c r="K624" s="34"/>
      <c r="L624" s="34"/>
      <c r="M624" s="34"/>
      <c r="N624" s="34"/>
      <c r="O624" s="42"/>
      <c r="P624" s="34"/>
      <c r="Q624" s="34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>
      <c r="A625" s="85"/>
      <c r="B625" s="85"/>
      <c r="C625" s="40"/>
      <c r="D625" s="41"/>
      <c r="E625" s="41"/>
      <c r="F625" s="34"/>
      <c r="G625" s="34"/>
      <c r="H625" s="34"/>
      <c r="I625" s="34"/>
      <c r="J625" s="34"/>
      <c r="K625" s="34"/>
      <c r="L625" s="34"/>
      <c r="M625" s="34"/>
      <c r="N625" s="34"/>
      <c r="O625" s="42"/>
      <c r="P625" s="34"/>
      <c r="Q625" s="34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>
      <c r="A626" s="85"/>
      <c r="B626" s="85"/>
      <c r="C626" s="40"/>
      <c r="D626" s="41"/>
      <c r="E626" s="41"/>
      <c r="F626" s="34"/>
      <c r="G626" s="34"/>
      <c r="H626" s="34"/>
      <c r="I626" s="34"/>
      <c r="J626" s="34"/>
      <c r="K626" s="34"/>
      <c r="L626" s="34"/>
      <c r="M626" s="34"/>
      <c r="N626" s="34"/>
      <c r="O626" s="42"/>
      <c r="P626" s="34"/>
      <c r="Q626" s="34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>
      <c r="A627" s="85"/>
      <c r="B627" s="85"/>
      <c r="C627" s="40"/>
      <c r="D627" s="41"/>
      <c r="E627" s="41"/>
      <c r="F627" s="34"/>
      <c r="G627" s="34"/>
      <c r="H627" s="34"/>
      <c r="I627" s="34"/>
      <c r="J627" s="34"/>
      <c r="K627" s="34"/>
      <c r="L627" s="34"/>
      <c r="M627" s="34"/>
      <c r="N627" s="34"/>
      <c r="O627" s="42"/>
      <c r="P627" s="34"/>
      <c r="Q627" s="34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>
      <c r="A628" s="6"/>
      <c r="B628" s="6"/>
      <c r="C628" s="40"/>
      <c r="D628" s="41"/>
      <c r="E628" s="41"/>
      <c r="F628" s="34"/>
      <c r="G628" s="34"/>
      <c r="H628" s="34"/>
      <c r="I628" s="34"/>
      <c r="J628" s="34"/>
      <c r="K628" s="34"/>
      <c r="L628" s="34"/>
      <c r="M628" s="34"/>
      <c r="N628" s="34"/>
      <c r="O628" s="42"/>
      <c r="P628" s="34"/>
      <c r="Q628" s="34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>
      <c r="A629" s="6"/>
      <c r="B629" s="6"/>
      <c r="C629" s="40"/>
      <c r="D629" s="41"/>
      <c r="E629" s="41"/>
      <c r="F629" s="34"/>
      <c r="G629" s="34"/>
      <c r="H629" s="34"/>
      <c r="I629" s="34"/>
      <c r="J629" s="34"/>
      <c r="K629" s="34"/>
      <c r="L629" s="34"/>
      <c r="M629" s="34"/>
      <c r="N629" s="34"/>
      <c r="O629" s="42"/>
      <c r="P629" s="34"/>
      <c r="Q629" s="34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>
      <c r="A630" s="6"/>
      <c r="B630" s="6"/>
      <c r="C630" s="40"/>
      <c r="D630" s="41"/>
      <c r="E630" s="41"/>
      <c r="F630" s="34"/>
      <c r="G630" s="34"/>
      <c r="H630" s="34"/>
      <c r="I630" s="34"/>
      <c r="J630" s="34"/>
      <c r="K630" s="34"/>
      <c r="L630" s="34"/>
      <c r="M630" s="34"/>
      <c r="N630" s="34"/>
      <c r="O630" s="42"/>
      <c r="P630" s="34"/>
      <c r="Q630" s="34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>
      <c r="A631" s="6"/>
      <c r="B631" s="6"/>
      <c r="C631" s="40"/>
      <c r="D631" s="41"/>
      <c r="E631" s="41"/>
      <c r="F631" s="34"/>
      <c r="G631" s="34"/>
      <c r="H631" s="34"/>
      <c r="I631" s="34"/>
      <c r="J631" s="34"/>
      <c r="K631" s="34"/>
      <c r="L631" s="34"/>
      <c r="M631" s="34"/>
      <c r="N631" s="34"/>
      <c r="O631" s="42"/>
      <c r="P631" s="34"/>
      <c r="Q631" s="34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>
      <c r="A632" s="6"/>
      <c r="B632" s="6"/>
      <c r="C632" s="40"/>
      <c r="D632" s="41"/>
      <c r="E632" s="41"/>
      <c r="F632" s="34"/>
      <c r="G632" s="34"/>
      <c r="H632" s="34"/>
      <c r="I632" s="34"/>
      <c r="J632" s="34"/>
      <c r="K632" s="34"/>
      <c r="L632" s="34"/>
      <c r="M632" s="34"/>
      <c r="N632" s="34"/>
      <c r="O632" s="42"/>
      <c r="P632" s="34"/>
      <c r="Q632" s="34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>
      <c r="A633" s="6"/>
      <c r="B633" s="6"/>
      <c r="C633" s="40"/>
      <c r="D633" s="41"/>
      <c r="E633" s="41"/>
      <c r="F633" s="34"/>
      <c r="G633" s="34"/>
      <c r="H633" s="34"/>
      <c r="I633" s="34"/>
      <c r="J633" s="34"/>
      <c r="K633" s="34"/>
      <c r="L633" s="34"/>
      <c r="M633" s="34"/>
      <c r="N633" s="34"/>
      <c r="O633" s="42"/>
      <c r="P633" s="34"/>
      <c r="Q633" s="34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>
      <c r="A634" s="6"/>
      <c r="B634" s="6"/>
      <c r="C634" s="40"/>
      <c r="D634" s="41"/>
      <c r="E634" s="41"/>
      <c r="F634" s="34"/>
      <c r="G634" s="34"/>
      <c r="H634" s="34"/>
      <c r="I634" s="34"/>
      <c r="J634" s="34"/>
      <c r="K634" s="34"/>
      <c r="L634" s="34"/>
      <c r="M634" s="34"/>
      <c r="N634" s="34"/>
      <c r="O634" s="42"/>
      <c r="P634" s="34"/>
      <c r="Q634" s="34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>
      <c r="A635" s="6"/>
      <c r="B635" s="6"/>
      <c r="C635" s="40"/>
      <c r="D635" s="41"/>
      <c r="E635" s="41"/>
      <c r="F635" s="34"/>
      <c r="G635" s="34"/>
      <c r="H635" s="34"/>
      <c r="I635" s="34"/>
      <c r="J635" s="34"/>
      <c r="K635" s="34"/>
      <c r="L635" s="34"/>
      <c r="M635" s="34"/>
      <c r="N635" s="34"/>
      <c r="O635" s="42"/>
      <c r="P635" s="34"/>
      <c r="Q635" s="34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>
      <c r="A636" s="6"/>
      <c r="B636" s="6"/>
      <c r="C636" s="40"/>
      <c r="D636" s="41"/>
      <c r="E636" s="41"/>
      <c r="F636" s="34"/>
      <c r="G636" s="34"/>
      <c r="H636" s="34"/>
      <c r="I636" s="34"/>
      <c r="J636" s="34"/>
      <c r="K636" s="34"/>
      <c r="L636" s="34"/>
      <c r="M636" s="34"/>
      <c r="N636" s="34"/>
      <c r="O636" s="42"/>
      <c r="P636" s="34"/>
      <c r="Q636" s="34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>
      <c r="A637" s="6"/>
      <c r="B637" s="6"/>
      <c r="C637" s="40"/>
      <c r="D637" s="41"/>
      <c r="E637" s="41"/>
      <c r="F637" s="34"/>
      <c r="G637" s="34"/>
      <c r="H637" s="34"/>
      <c r="I637" s="34"/>
      <c r="J637" s="34"/>
      <c r="K637" s="34"/>
      <c r="L637" s="34"/>
      <c r="M637" s="34"/>
      <c r="N637" s="34"/>
      <c r="O637" s="42"/>
      <c r="P637" s="34"/>
      <c r="Q637" s="34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>
      <c r="A638" s="6"/>
      <c r="B638" s="6"/>
      <c r="C638" s="40"/>
      <c r="D638" s="41"/>
      <c r="E638" s="41"/>
      <c r="F638" s="34"/>
      <c r="G638" s="34"/>
      <c r="H638" s="34"/>
      <c r="I638" s="34"/>
      <c r="J638" s="34"/>
      <c r="K638" s="34"/>
      <c r="L638" s="34"/>
      <c r="M638" s="34"/>
      <c r="N638" s="34"/>
      <c r="O638" s="42"/>
      <c r="P638" s="34"/>
      <c r="Q638" s="34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>
      <c r="A639" s="6"/>
      <c r="B639" s="6"/>
      <c r="C639" s="40"/>
      <c r="D639" s="41"/>
      <c r="E639" s="41"/>
      <c r="F639" s="34"/>
      <c r="G639" s="34"/>
      <c r="H639" s="34"/>
      <c r="I639" s="34"/>
      <c r="J639" s="34"/>
      <c r="K639" s="34"/>
      <c r="L639" s="34"/>
      <c r="M639" s="34"/>
      <c r="N639" s="34"/>
      <c r="O639" s="42"/>
      <c r="P639" s="34"/>
      <c r="Q639" s="34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>
      <c r="A640" s="6"/>
      <c r="B640" s="6"/>
      <c r="C640" s="40"/>
      <c r="D640" s="41"/>
      <c r="E640" s="41"/>
      <c r="F640" s="34"/>
      <c r="G640" s="34"/>
      <c r="H640" s="34"/>
      <c r="I640" s="34"/>
      <c r="J640" s="34"/>
      <c r="K640" s="34"/>
      <c r="L640" s="34"/>
      <c r="M640" s="34"/>
      <c r="N640" s="34"/>
      <c r="O640" s="42"/>
      <c r="P640" s="34"/>
      <c r="Q640" s="34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>
      <c r="A641" s="6"/>
      <c r="B641" s="6"/>
      <c r="C641" s="40"/>
      <c r="D641" s="41"/>
      <c r="E641" s="41"/>
      <c r="F641" s="34"/>
      <c r="G641" s="34"/>
      <c r="H641" s="34"/>
      <c r="I641" s="34"/>
      <c r="J641" s="34"/>
      <c r="K641" s="34"/>
      <c r="L641" s="34"/>
      <c r="M641" s="34"/>
      <c r="N641" s="34"/>
      <c r="O641" s="42"/>
      <c r="P641" s="34"/>
      <c r="Q641" s="34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>
      <c r="A642" s="6"/>
      <c r="B642" s="6"/>
      <c r="C642" s="40"/>
      <c r="D642" s="41"/>
      <c r="E642" s="41"/>
      <c r="F642" s="34"/>
      <c r="G642" s="34"/>
      <c r="H642" s="34"/>
      <c r="I642" s="34"/>
      <c r="J642" s="34"/>
      <c r="K642" s="34"/>
      <c r="L642" s="34"/>
      <c r="M642" s="34"/>
      <c r="N642" s="34"/>
      <c r="O642" s="42"/>
      <c r="P642" s="34"/>
      <c r="Q642" s="34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>
      <c r="A643" s="6"/>
      <c r="B643" s="6"/>
      <c r="C643" s="40"/>
      <c r="D643" s="41"/>
      <c r="E643" s="41"/>
      <c r="F643" s="34"/>
      <c r="G643" s="34"/>
      <c r="H643" s="34"/>
      <c r="I643" s="34"/>
      <c r="J643" s="34"/>
      <c r="K643" s="34"/>
      <c r="L643" s="34"/>
      <c r="M643" s="34"/>
      <c r="N643" s="34"/>
      <c r="O643" s="42"/>
      <c r="P643" s="34"/>
      <c r="Q643" s="34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>
      <c r="A644" s="6"/>
      <c r="B644" s="6"/>
      <c r="C644" s="40"/>
      <c r="D644" s="41"/>
      <c r="E644" s="41"/>
      <c r="F644" s="34"/>
      <c r="G644" s="34"/>
      <c r="H644" s="34"/>
      <c r="I644" s="34"/>
      <c r="J644" s="34"/>
      <c r="K644" s="34"/>
      <c r="L644" s="34"/>
      <c r="M644" s="34"/>
      <c r="N644" s="34"/>
      <c r="O644" s="42"/>
      <c r="P644" s="34"/>
      <c r="Q644" s="34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>
      <c r="A645" s="6"/>
      <c r="B645" s="6"/>
      <c r="C645" s="40"/>
      <c r="D645" s="41"/>
      <c r="E645" s="41"/>
      <c r="F645" s="34"/>
      <c r="G645" s="34"/>
      <c r="H645" s="34"/>
      <c r="I645" s="34"/>
      <c r="J645" s="34"/>
      <c r="K645" s="34"/>
      <c r="L645" s="34"/>
      <c r="M645" s="34"/>
      <c r="N645" s="34"/>
      <c r="O645" s="42"/>
      <c r="P645" s="34"/>
      <c r="Q645" s="34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>
      <c r="A646" s="6"/>
      <c r="B646" s="6"/>
      <c r="C646" s="40"/>
      <c r="D646" s="41"/>
      <c r="E646" s="41"/>
      <c r="F646" s="34"/>
      <c r="G646" s="34"/>
      <c r="H646" s="34"/>
      <c r="I646" s="34"/>
      <c r="J646" s="34"/>
      <c r="K646" s="34"/>
      <c r="L646" s="34"/>
      <c r="M646" s="34"/>
      <c r="N646" s="34"/>
      <c r="O646" s="42"/>
      <c r="P646" s="34"/>
      <c r="Q646" s="34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>
      <c r="A647" s="6"/>
      <c r="B647" s="6"/>
      <c r="C647" s="40"/>
      <c r="D647" s="41"/>
      <c r="E647" s="41"/>
      <c r="F647" s="34"/>
      <c r="G647" s="34"/>
      <c r="H647" s="34"/>
      <c r="I647" s="34"/>
      <c r="J647" s="34"/>
      <c r="K647" s="34"/>
      <c r="L647" s="34"/>
      <c r="M647" s="34"/>
      <c r="N647" s="34"/>
      <c r="O647" s="42"/>
      <c r="P647" s="34"/>
      <c r="Q647" s="34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>
      <c r="A648" s="6"/>
      <c r="B648" s="6"/>
      <c r="C648" s="40"/>
      <c r="D648" s="41"/>
      <c r="E648" s="41"/>
      <c r="F648" s="34"/>
      <c r="G648" s="34"/>
      <c r="H648" s="34"/>
      <c r="I648" s="34"/>
      <c r="J648" s="34"/>
      <c r="K648" s="34"/>
      <c r="L648" s="34"/>
      <c r="M648" s="34"/>
      <c r="N648" s="34"/>
      <c r="O648" s="42"/>
      <c r="P648" s="34"/>
      <c r="Q648" s="34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>
      <c r="A649" s="6"/>
      <c r="B649" s="6"/>
      <c r="C649" s="40"/>
      <c r="D649" s="41"/>
      <c r="E649" s="41"/>
      <c r="F649" s="34"/>
      <c r="G649" s="34"/>
      <c r="H649" s="34"/>
      <c r="I649" s="34"/>
      <c r="J649" s="34"/>
      <c r="K649" s="34"/>
      <c r="L649" s="34"/>
      <c r="M649" s="34"/>
      <c r="N649" s="34"/>
      <c r="O649" s="42"/>
      <c r="P649" s="34"/>
      <c r="Q649" s="34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>
      <c r="A650" s="6"/>
      <c r="B650" s="6"/>
      <c r="C650" s="40"/>
      <c r="D650" s="41"/>
      <c r="E650" s="41"/>
      <c r="F650" s="34"/>
      <c r="G650" s="34"/>
      <c r="H650" s="34"/>
      <c r="I650" s="34"/>
      <c r="J650" s="34"/>
      <c r="K650" s="34"/>
      <c r="L650" s="34"/>
      <c r="M650" s="34"/>
      <c r="N650" s="34"/>
      <c r="O650" s="42"/>
      <c r="P650" s="34"/>
      <c r="Q650" s="34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>
      <c r="A651" s="6"/>
      <c r="B651" s="6"/>
      <c r="C651" s="40"/>
      <c r="D651" s="41"/>
      <c r="E651" s="41"/>
      <c r="F651" s="34"/>
      <c r="G651" s="34"/>
      <c r="H651" s="34"/>
      <c r="I651" s="34"/>
      <c r="J651" s="34"/>
      <c r="K651" s="34"/>
      <c r="L651" s="34"/>
      <c r="M651" s="34"/>
      <c r="N651" s="34"/>
      <c r="O651" s="42"/>
      <c r="P651" s="34"/>
      <c r="Q651" s="34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>
      <c r="A652" s="6"/>
      <c r="B652" s="6"/>
      <c r="C652" s="40"/>
      <c r="D652" s="41"/>
      <c r="E652" s="41"/>
      <c r="F652" s="34"/>
      <c r="G652" s="34"/>
      <c r="H652" s="34"/>
      <c r="I652" s="34"/>
      <c r="J652" s="34"/>
      <c r="K652" s="34"/>
      <c r="L652" s="34"/>
      <c r="M652" s="34"/>
      <c r="N652" s="34"/>
      <c r="O652" s="42"/>
      <c r="P652" s="34"/>
      <c r="Q652" s="34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>
      <c r="A653" s="6"/>
      <c r="B653" s="6"/>
      <c r="C653" s="40"/>
      <c r="D653" s="41"/>
      <c r="E653" s="41"/>
      <c r="F653" s="34"/>
      <c r="G653" s="34"/>
      <c r="H653" s="34"/>
      <c r="I653" s="34"/>
      <c r="J653" s="34"/>
      <c r="K653" s="34"/>
      <c r="L653" s="34"/>
      <c r="M653" s="34"/>
      <c r="N653" s="34"/>
      <c r="O653" s="42"/>
      <c r="P653" s="34"/>
      <c r="Q653" s="34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>
      <c r="A654" s="6"/>
      <c r="B654" s="6"/>
      <c r="C654" s="40"/>
      <c r="D654" s="41"/>
      <c r="E654" s="41"/>
      <c r="F654" s="34"/>
      <c r="G654" s="34"/>
      <c r="H654" s="34"/>
      <c r="I654" s="34"/>
      <c r="J654" s="34"/>
      <c r="K654" s="34"/>
      <c r="L654" s="34"/>
      <c r="M654" s="34"/>
      <c r="N654" s="34"/>
      <c r="O654" s="42"/>
      <c r="P654" s="34"/>
      <c r="Q654" s="34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>
      <c r="A655" s="6"/>
      <c r="B655" s="6"/>
      <c r="C655" s="40"/>
      <c r="D655" s="41"/>
      <c r="E655" s="41"/>
      <c r="F655" s="34"/>
      <c r="G655" s="34"/>
      <c r="H655" s="34"/>
      <c r="I655" s="34"/>
      <c r="J655" s="34"/>
      <c r="K655" s="34"/>
      <c r="L655" s="34"/>
      <c r="M655" s="34"/>
      <c r="N655" s="34"/>
      <c r="O655" s="42"/>
      <c r="P655" s="34"/>
      <c r="Q655" s="34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>
      <c r="A656" s="6"/>
      <c r="B656" s="6"/>
      <c r="C656" s="40"/>
      <c r="D656" s="41"/>
      <c r="E656" s="41"/>
      <c r="F656" s="34"/>
      <c r="G656" s="34"/>
      <c r="H656" s="34"/>
      <c r="I656" s="34"/>
      <c r="J656" s="34"/>
      <c r="K656" s="34"/>
      <c r="L656" s="34"/>
      <c r="M656" s="34"/>
      <c r="N656" s="34"/>
      <c r="O656" s="42"/>
      <c r="P656" s="34"/>
      <c r="Q656" s="34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>
      <c r="A657" s="6"/>
      <c r="B657" s="6"/>
      <c r="C657" s="40"/>
      <c r="D657" s="41"/>
      <c r="E657" s="41"/>
      <c r="F657" s="34"/>
      <c r="G657" s="34"/>
      <c r="H657" s="34"/>
      <c r="I657" s="34"/>
      <c r="J657" s="34"/>
      <c r="K657" s="34"/>
      <c r="L657" s="34"/>
      <c r="M657" s="34"/>
      <c r="N657" s="34"/>
      <c r="O657" s="42"/>
      <c r="P657" s="34"/>
      <c r="Q657" s="34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>
      <c r="A658" s="6"/>
      <c r="B658" s="6"/>
      <c r="C658" s="40"/>
      <c r="D658" s="41"/>
      <c r="E658" s="41"/>
      <c r="F658" s="34"/>
      <c r="G658" s="34"/>
      <c r="H658" s="34"/>
      <c r="I658" s="34"/>
      <c r="J658" s="34"/>
      <c r="K658" s="34"/>
      <c r="L658" s="34"/>
      <c r="M658" s="34"/>
      <c r="N658" s="34"/>
      <c r="O658" s="42"/>
      <c r="P658" s="34"/>
      <c r="Q658" s="34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>
      <c r="A659" s="6"/>
      <c r="B659" s="6"/>
      <c r="C659" s="40"/>
      <c r="D659" s="41"/>
      <c r="E659" s="41"/>
      <c r="F659" s="34"/>
      <c r="G659" s="34"/>
      <c r="H659" s="34"/>
      <c r="I659" s="34"/>
      <c r="J659" s="34"/>
      <c r="K659" s="34"/>
      <c r="L659" s="34"/>
      <c r="M659" s="34"/>
      <c r="N659" s="34"/>
      <c r="O659" s="42"/>
      <c r="P659" s="34"/>
      <c r="Q659" s="34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>
      <c r="A660" s="6"/>
      <c r="B660" s="6"/>
      <c r="C660" s="40"/>
      <c r="D660" s="41"/>
      <c r="E660" s="41"/>
      <c r="F660" s="34"/>
      <c r="G660" s="34"/>
      <c r="H660" s="34"/>
      <c r="I660" s="34"/>
      <c r="J660" s="34"/>
      <c r="K660" s="34"/>
      <c r="L660" s="34"/>
      <c r="M660" s="34"/>
      <c r="N660" s="34"/>
      <c r="O660" s="42"/>
      <c r="P660" s="34"/>
      <c r="Q660" s="34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>
      <c r="A661" s="6"/>
      <c r="B661" s="6"/>
      <c r="C661" s="40"/>
      <c r="D661" s="41"/>
      <c r="E661" s="41"/>
      <c r="F661" s="34"/>
      <c r="G661" s="34"/>
      <c r="H661" s="34"/>
      <c r="I661" s="34"/>
      <c r="J661" s="34"/>
      <c r="K661" s="34"/>
      <c r="L661" s="34"/>
      <c r="M661" s="34"/>
      <c r="N661" s="34"/>
      <c r="O661" s="42"/>
      <c r="P661" s="34"/>
      <c r="Q661" s="34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>
      <c r="A662" s="6"/>
      <c r="B662" s="6"/>
      <c r="C662" s="40"/>
      <c r="D662" s="41"/>
      <c r="E662" s="41"/>
      <c r="F662" s="34"/>
      <c r="G662" s="34"/>
      <c r="H662" s="34"/>
      <c r="I662" s="34"/>
      <c r="J662" s="34"/>
      <c r="K662" s="34"/>
      <c r="L662" s="34"/>
      <c r="M662" s="34"/>
      <c r="N662" s="34"/>
      <c r="O662" s="42"/>
      <c r="P662" s="34"/>
      <c r="Q662" s="34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>
      <c r="A663" s="6"/>
      <c r="B663" s="6"/>
      <c r="C663" s="40"/>
      <c r="D663" s="41"/>
      <c r="E663" s="41"/>
      <c r="F663" s="34"/>
      <c r="G663" s="34"/>
      <c r="H663" s="34"/>
      <c r="I663" s="34"/>
      <c r="J663" s="34"/>
      <c r="K663" s="34"/>
      <c r="L663" s="34"/>
      <c r="M663" s="34"/>
      <c r="N663" s="34"/>
      <c r="O663" s="42"/>
      <c r="P663" s="34"/>
      <c r="Q663" s="34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>
      <c r="A664" s="6"/>
      <c r="B664" s="6"/>
      <c r="C664" s="40"/>
      <c r="D664" s="41"/>
      <c r="E664" s="41"/>
      <c r="F664" s="34"/>
      <c r="G664" s="34"/>
      <c r="H664" s="34"/>
      <c r="I664" s="34"/>
      <c r="J664" s="34"/>
      <c r="K664" s="34"/>
      <c r="L664" s="34"/>
      <c r="M664" s="34"/>
      <c r="N664" s="34"/>
      <c r="O664" s="42"/>
      <c r="P664" s="34"/>
      <c r="Q664" s="34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>
      <c r="A665" s="6"/>
      <c r="B665" s="6"/>
      <c r="C665" s="40"/>
      <c r="D665" s="41"/>
      <c r="E665" s="41"/>
      <c r="F665" s="34"/>
      <c r="G665" s="34"/>
      <c r="H665" s="34"/>
      <c r="I665" s="34"/>
      <c r="J665" s="34"/>
      <c r="K665" s="34"/>
      <c r="L665" s="34"/>
      <c r="M665" s="34"/>
      <c r="N665" s="34"/>
      <c r="O665" s="42"/>
      <c r="P665" s="34"/>
      <c r="Q665" s="34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>
      <c r="A666" s="6"/>
      <c r="B666" s="6"/>
      <c r="C666" s="40"/>
      <c r="D666" s="41"/>
      <c r="E666" s="41"/>
      <c r="F666" s="34"/>
      <c r="G666" s="34"/>
      <c r="H666" s="34"/>
      <c r="I666" s="34"/>
      <c r="J666" s="34"/>
      <c r="K666" s="34"/>
      <c r="L666" s="34"/>
      <c r="M666" s="34"/>
      <c r="N666" s="34"/>
      <c r="O666" s="42"/>
      <c r="P666" s="34"/>
      <c r="Q666" s="34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>
      <c r="A667" s="6"/>
      <c r="B667" s="6"/>
      <c r="C667" s="40"/>
      <c r="D667" s="41"/>
      <c r="E667" s="41"/>
      <c r="F667" s="34"/>
      <c r="G667" s="34"/>
      <c r="H667" s="34"/>
      <c r="I667" s="34"/>
      <c r="J667" s="34"/>
      <c r="K667" s="34"/>
      <c r="L667" s="34"/>
      <c r="M667" s="34"/>
      <c r="N667" s="34"/>
      <c r="O667" s="42"/>
      <c r="P667" s="34"/>
      <c r="Q667" s="34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>
      <c r="A668" s="6"/>
      <c r="B668" s="6"/>
      <c r="C668" s="40"/>
      <c r="D668" s="41"/>
      <c r="E668" s="41"/>
      <c r="F668" s="34"/>
      <c r="G668" s="34"/>
      <c r="H668" s="34"/>
      <c r="I668" s="34"/>
      <c r="J668" s="34"/>
      <c r="K668" s="34"/>
      <c r="L668" s="34"/>
      <c r="M668" s="34"/>
      <c r="N668" s="34"/>
      <c r="O668" s="42"/>
      <c r="P668" s="34"/>
      <c r="Q668" s="34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>
      <c r="A669" s="6"/>
      <c r="B669" s="6"/>
      <c r="C669" s="40"/>
      <c r="D669" s="41"/>
      <c r="E669" s="41"/>
      <c r="F669" s="34"/>
      <c r="G669" s="34"/>
      <c r="H669" s="34"/>
      <c r="I669" s="34"/>
      <c r="J669" s="34"/>
      <c r="K669" s="34"/>
      <c r="L669" s="34"/>
      <c r="M669" s="34"/>
      <c r="N669" s="34"/>
      <c r="O669" s="42"/>
      <c r="P669" s="34"/>
      <c r="Q669" s="34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>
      <c r="A670" s="6"/>
      <c r="B670" s="6"/>
      <c r="C670" s="40"/>
      <c r="D670" s="41"/>
      <c r="E670" s="41"/>
      <c r="F670" s="34"/>
      <c r="G670" s="34"/>
      <c r="H670" s="34"/>
      <c r="I670" s="34"/>
      <c r="J670" s="34"/>
      <c r="K670" s="34"/>
      <c r="L670" s="34"/>
      <c r="M670" s="34"/>
      <c r="N670" s="34"/>
      <c r="O670" s="42"/>
      <c r="P670" s="34"/>
      <c r="Q670" s="34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>
      <c r="A671" s="6"/>
      <c r="B671" s="6"/>
      <c r="C671" s="40"/>
      <c r="D671" s="41"/>
      <c r="E671" s="41"/>
      <c r="F671" s="34"/>
      <c r="G671" s="34"/>
      <c r="H671" s="34"/>
      <c r="I671" s="34"/>
      <c r="J671" s="34"/>
      <c r="K671" s="34"/>
      <c r="L671" s="34"/>
      <c r="M671" s="34"/>
      <c r="N671" s="34"/>
      <c r="O671" s="42"/>
      <c r="P671" s="34"/>
      <c r="Q671" s="34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>
      <c r="A672" s="6"/>
      <c r="B672" s="6"/>
      <c r="C672" s="40"/>
      <c r="D672" s="41"/>
      <c r="E672" s="41"/>
      <c r="F672" s="34"/>
      <c r="G672" s="34"/>
      <c r="H672" s="34"/>
      <c r="I672" s="34"/>
      <c r="J672" s="34"/>
      <c r="K672" s="34"/>
      <c r="L672" s="34"/>
      <c r="M672" s="34"/>
      <c r="N672" s="34"/>
      <c r="O672" s="42"/>
      <c r="P672" s="34"/>
      <c r="Q672" s="34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>
      <c r="A673" s="6"/>
      <c r="B673" s="6"/>
      <c r="C673" s="40"/>
      <c r="D673" s="41"/>
      <c r="E673" s="41"/>
      <c r="F673" s="34"/>
      <c r="G673" s="34"/>
      <c r="H673" s="34"/>
      <c r="I673" s="34"/>
      <c r="J673" s="34"/>
      <c r="K673" s="34"/>
      <c r="L673" s="34"/>
      <c r="M673" s="34"/>
      <c r="N673" s="34"/>
      <c r="O673" s="42"/>
      <c r="P673" s="34"/>
      <c r="Q673" s="34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>
      <c r="A674" s="6"/>
      <c r="B674" s="6"/>
      <c r="C674" s="40"/>
      <c r="D674" s="41"/>
      <c r="E674" s="41"/>
      <c r="F674" s="34"/>
      <c r="G674" s="34"/>
      <c r="H674" s="34"/>
      <c r="I674" s="34"/>
      <c r="J674" s="34"/>
      <c r="K674" s="34"/>
      <c r="L674" s="34"/>
      <c r="M674" s="34"/>
      <c r="N674" s="34"/>
      <c r="O674" s="42"/>
      <c r="P674" s="34"/>
      <c r="Q674" s="34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>
      <c r="A675" s="6"/>
      <c r="B675" s="6"/>
      <c r="C675" s="40"/>
      <c r="D675" s="41"/>
      <c r="E675" s="41"/>
      <c r="F675" s="34"/>
      <c r="G675" s="34"/>
      <c r="H675" s="34"/>
      <c r="I675" s="34"/>
      <c r="J675" s="34"/>
      <c r="K675" s="34"/>
      <c r="L675" s="34"/>
      <c r="M675" s="34"/>
      <c r="N675" s="34"/>
      <c r="O675" s="42"/>
      <c r="P675" s="34"/>
      <c r="Q675" s="34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>
      <c r="A676" s="6"/>
      <c r="B676" s="6"/>
      <c r="C676" s="40"/>
      <c r="D676" s="41"/>
      <c r="E676" s="41"/>
      <c r="F676" s="34"/>
      <c r="G676" s="34"/>
      <c r="H676" s="34"/>
      <c r="I676" s="34"/>
      <c r="J676" s="34"/>
      <c r="K676" s="34"/>
      <c r="L676" s="34"/>
      <c r="M676" s="34"/>
      <c r="N676" s="34"/>
      <c r="O676" s="42"/>
      <c r="P676" s="34"/>
      <c r="Q676" s="34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>
      <c r="A677" s="6"/>
      <c r="B677" s="6"/>
      <c r="C677" s="40"/>
      <c r="D677" s="41"/>
      <c r="E677" s="41"/>
      <c r="F677" s="34"/>
      <c r="G677" s="34"/>
      <c r="H677" s="34"/>
      <c r="I677" s="34"/>
      <c r="J677" s="34"/>
      <c r="K677" s="34"/>
      <c r="L677" s="34"/>
      <c r="M677" s="34"/>
      <c r="N677" s="34"/>
      <c r="O677" s="42"/>
      <c r="P677" s="34"/>
      <c r="Q677" s="34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>
      <c r="A678" s="6"/>
      <c r="B678" s="6"/>
      <c r="C678" s="40"/>
      <c r="D678" s="41"/>
      <c r="E678" s="41"/>
      <c r="F678" s="34"/>
      <c r="G678" s="34"/>
      <c r="H678" s="34"/>
      <c r="I678" s="34"/>
      <c r="J678" s="34"/>
      <c r="K678" s="34"/>
      <c r="L678" s="34"/>
      <c r="M678" s="34"/>
      <c r="N678" s="34"/>
      <c r="O678" s="42"/>
      <c r="P678" s="34"/>
      <c r="Q678" s="34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>
      <c r="A679" s="6"/>
      <c r="B679" s="6"/>
      <c r="C679" s="40"/>
      <c r="D679" s="41"/>
      <c r="E679" s="41"/>
      <c r="F679" s="34"/>
      <c r="G679" s="34"/>
      <c r="H679" s="34"/>
      <c r="I679" s="34"/>
      <c r="J679" s="34"/>
      <c r="K679" s="34"/>
      <c r="L679" s="34"/>
      <c r="M679" s="34"/>
      <c r="N679" s="34"/>
      <c r="O679" s="42"/>
      <c r="P679" s="34"/>
      <c r="Q679" s="34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>
      <c r="A680" s="6"/>
      <c r="B680" s="6"/>
      <c r="C680" s="40"/>
      <c r="D680" s="41"/>
      <c r="E680" s="41"/>
      <c r="F680" s="34"/>
      <c r="G680" s="34"/>
      <c r="H680" s="34"/>
      <c r="I680" s="34"/>
      <c r="J680" s="34"/>
      <c r="K680" s="34"/>
      <c r="L680" s="34"/>
      <c r="M680" s="34"/>
      <c r="N680" s="34"/>
      <c r="O680" s="42"/>
      <c r="P680" s="34"/>
      <c r="Q680" s="34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>
      <c r="A681" s="6"/>
      <c r="B681" s="6"/>
      <c r="C681" s="40"/>
      <c r="D681" s="41"/>
      <c r="E681" s="41"/>
      <c r="F681" s="34"/>
      <c r="G681" s="34"/>
      <c r="H681" s="34"/>
      <c r="I681" s="34"/>
      <c r="J681" s="34"/>
      <c r="K681" s="34"/>
      <c r="L681" s="34"/>
      <c r="M681" s="34"/>
      <c r="N681" s="34"/>
      <c r="O681" s="42"/>
      <c r="P681" s="34"/>
      <c r="Q681" s="34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>
      <c r="A682" s="6"/>
      <c r="B682" s="6"/>
      <c r="C682" s="40"/>
      <c r="D682" s="41"/>
      <c r="E682" s="41"/>
      <c r="F682" s="34"/>
      <c r="G682" s="34"/>
      <c r="H682" s="34"/>
      <c r="I682" s="34"/>
      <c r="J682" s="34"/>
      <c r="K682" s="34"/>
      <c r="L682" s="34"/>
      <c r="M682" s="34"/>
      <c r="N682" s="34"/>
      <c r="O682" s="42"/>
      <c r="P682" s="34"/>
      <c r="Q682" s="34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>
      <c r="A683" s="6"/>
      <c r="B683" s="6"/>
      <c r="C683" s="40"/>
      <c r="D683" s="41"/>
      <c r="E683" s="41"/>
      <c r="F683" s="34"/>
      <c r="G683" s="34"/>
      <c r="H683" s="34"/>
      <c r="I683" s="34"/>
      <c r="J683" s="34"/>
      <c r="K683" s="34"/>
      <c r="L683" s="34"/>
      <c r="M683" s="34"/>
      <c r="N683" s="34"/>
      <c r="O683" s="42"/>
      <c r="P683" s="34"/>
      <c r="Q683" s="34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>
      <c r="A684" s="6"/>
      <c r="B684" s="6"/>
      <c r="C684" s="40"/>
      <c r="D684" s="41"/>
      <c r="E684" s="41"/>
      <c r="F684" s="34"/>
      <c r="G684" s="34"/>
      <c r="H684" s="34"/>
      <c r="I684" s="34"/>
      <c r="J684" s="34"/>
      <c r="K684" s="34"/>
      <c r="L684" s="34"/>
      <c r="M684" s="34"/>
      <c r="N684" s="34"/>
      <c r="O684" s="42"/>
      <c r="P684" s="34"/>
      <c r="Q684" s="34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>
      <c r="A685" s="6"/>
      <c r="B685" s="6"/>
      <c r="C685" s="40"/>
      <c r="D685" s="41"/>
      <c r="E685" s="41"/>
      <c r="F685" s="34"/>
      <c r="G685" s="34"/>
      <c r="H685" s="34"/>
      <c r="I685" s="34"/>
      <c r="J685" s="34"/>
      <c r="K685" s="34"/>
      <c r="L685" s="34"/>
      <c r="M685" s="34"/>
      <c r="N685" s="34"/>
      <c r="O685" s="42"/>
      <c r="P685" s="34"/>
      <c r="Q685" s="34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>
      <c r="A686" s="6"/>
      <c r="B686" s="6"/>
      <c r="C686" s="40"/>
      <c r="D686" s="41"/>
      <c r="E686" s="41"/>
      <c r="F686" s="34"/>
      <c r="G686" s="34"/>
      <c r="H686" s="34"/>
      <c r="I686" s="34"/>
      <c r="J686" s="34"/>
      <c r="K686" s="34"/>
      <c r="L686" s="34"/>
      <c r="M686" s="34"/>
      <c r="N686" s="34"/>
      <c r="O686" s="42"/>
      <c r="P686" s="34"/>
      <c r="Q686" s="34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>
      <c r="A687" s="6"/>
      <c r="B687" s="6"/>
      <c r="C687" s="40"/>
      <c r="D687" s="41"/>
      <c r="E687" s="41"/>
      <c r="F687" s="34"/>
      <c r="G687" s="34"/>
      <c r="H687" s="34"/>
      <c r="I687" s="34"/>
      <c r="J687" s="34"/>
      <c r="K687" s="34"/>
      <c r="L687" s="34"/>
      <c r="M687" s="34"/>
      <c r="N687" s="34"/>
      <c r="O687" s="42"/>
      <c r="P687" s="34"/>
      <c r="Q687" s="34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>
      <c r="A688" s="6"/>
      <c r="B688" s="6"/>
      <c r="C688" s="40"/>
      <c r="D688" s="41"/>
      <c r="E688" s="41"/>
      <c r="F688" s="34"/>
      <c r="G688" s="34"/>
      <c r="H688" s="34"/>
      <c r="I688" s="34"/>
      <c r="J688" s="34"/>
      <c r="K688" s="34"/>
      <c r="L688" s="34"/>
      <c r="M688" s="34"/>
      <c r="N688" s="34"/>
      <c r="O688" s="42"/>
      <c r="P688" s="34"/>
      <c r="Q688" s="34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>
      <c r="A689" s="6"/>
      <c r="B689" s="6"/>
      <c r="C689" s="40"/>
      <c r="D689" s="41"/>
      <c r="E689" s="41"/>
      <c r="F689" s="34"/>
      <c r="G689" s="34"/>
      <c r="H689" s="34"/>
      <c r="I689" s="34"/>
      <c r="J689" s="34"/>
      <c r="K689" s="34"/>
      <c r="L689" s="34"/>
      <c r="M689" s="34"/>
      <c r="N689" s="34"/>
      <c r="O689" s="42"/>
      <c r="P689" s="34"/>
      <c r="Q689" s="34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>
      <c r="A690" s="6"/>
      <c r="B690" s="6"/>
      <c r="C690" s="40"/>
      <c r="D690" s="41"/>
      <c r="E690" s="41"/>
      <c r="F690" s="34"/>
      <c r="G690" s="34"/>
      <c r="H690" s="34"/>
      <c r="I690" s="34"/>
      <c r="J690" s="34"/>
      <c r="K690" s="34"/>
      <c r="L690" s="34"/>
      <c r="M690" s="34"/>
      <c r="N690" s="34"/>
      <c r="O690" s="42"/>
      <c r="P690" s="34"/>
      <c r="Q690" s="34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>
      <c r="A691" s="6"/>
      <c r="B691" s="6"/>
      <c r="C691" s="40"/>
      <c r="D691" s="41"/>
      <c r="E691" s="41"/>
      <c r="F691" s="34"/>
      <c r="G691" s="34"/>
      <c r="H691" s="34"/>
      <c r="I691" s="34"/>
      <c r="J691" s="34"/>
      <c r="K691" s="34"/>
      <c r="L691" s="34"/>
      <c r="M691" s="34"/>
      <c r="N691" s="34"/>
      <c r="O691" s="42"/>
      <c r="P691" s="34"/>
      <c r="Q691" s="34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>
      <c r="A692" s="6"/>
      <c r="B692" s="6"/>
      <c r="C692" s="40"/>
      <c r="D692" s="41"/>
      <c r="E692" s="41"/>
      <c r="F692" s="34"/>
      <c r="G692" s="34"/>
      <c r="H692" s="34"/>
      <c r="I692" s="34"/>
      <c r="J692" s="34"/>
      <c r="K692" s="34"/>
      <c r="L692" s="34"/>
      <c r="M692" s="34"/>
      <c r="N692" s="34"/>
      <c r="O692" s="42"/>
      <c r="P692" s="34"/>
      <c r="Q692" s="34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>
      <c r="A693" s="6"/>
      <c r="B693" s="6"/>
      <c r="C693" s="40"/>
      <c r="D693" s="41"/>
      <c r="E693" s="41"/>
      <c r="F693" s="34"/>
      <c r="G693" s="34"/>
      <c r="H693" s="34"/>
      <c r="I693" s="34"/>
      <c r="J693" s="34"/>
      <c r="K693" s="34"/>
      <c r="L693" s="34"/>
      <c r="M693" s="34"/>
      <c r="N693" s="34"/>
      <c r="O693" s="42"/>
      <c r="P693" s="34"/>
      <c r="Q693" s="34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>
      <c r="A694" s="6"/>
      <c r="B694" s="6"/>
      <c r="C694" s="40"/>
      <c r="D694" s="41"/>
      <c r="E694" s="41"/>
      <c r="F694" s="34"/>
      <c r="G694" s="34"/>
      <c r="H694" s="34"/>
      <c r="I694" s="34"/>
      <c r="J694" s="34"/>
      <c r="K694" s="34"/>
      <c r="L694" s="34"/>
      <c r="M694" s="34"/>
      <c r="N694" s="34"/>
      <c r="O694" s="42"/>
      <c r="P694" s="34"/>
      <c r="Q694" s="34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>
      <c r="A695" s="6"/>
      <c r="B695" s="6"/>
      <c r="C695" s="40"/>
      <c r="D695" s="41"/>
      <c r="E695" s="41"/>
      <c r="F695" s="34"/>
      <c r="G695" s="34"/>
      <c r="H695" s="34"/>
      <c r="I695" s="34"/>
      <c r="J695" s="34"/>
      <c r="K695" s="34"/>
      <c r="L695" s="34"/>
      <c r="M695" s="34"/>
      <c r="N695" s="34"/>
      <c r="O695" s="42"/>
      <c r="P695" s="34"/>
      <c r="Q695" s="34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>
      <c r="A696" s="6"/>
      <c r="B696" s="6"/>
      <c r="C696" s="40"/>
      <c r="D696" s="41"/>
      <c r="E696" s="41"/>
      <c r="F696" s="34"/>
      <c r="G696" s="34"/>
      <c r="H696" s="34"/>
      <c r="I696" s="34"/>
      <c r="J696" s="34"/>
      <c r="K696" s="34"/>
      <c r="L696" s="34"/>
      <c r="M696" s="34"/>
      <c r="N696" s="34"/>
      <c r="O696" s="42"/>
      <c r="P696" s="34"/>
      <c r="Q696" s="34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>
      <c r="A697" s="6"/>
      <c r="B697" s="6"/>
      <c r="C697" s="40"/>
      <c r="D697" s="41"/>
      <c r="E697" s="41"/>
      <c r="F697" s="34"/>
      <c r="G697" s="34"/>
      <c r="H697" s="34"/>
      <c r="I697" s="34"/>
      <c r="J697" s="34"/>
      <c r="K697" s="34"/>
      <c r="L697" s="34"/>
      <c r="M697" s="34"/>
      <c r="N697" s="34"/>
      <c r="O697" s="42"/>
      <c r="P697" s="34"/>
      <c r="Q697" s="34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>
      <c r="A698" s="6"/>
      <c r="B698" s="6"/>
      <c r="C698" s="40"/>
      <c r="D698" s="41"/>
      <c r="E698" s="41"/>
      <c r="F698" s="34"/>
      <c r="G698" s="34"/>
      <c r="H698" s="34"/>
      <c r="I698" s="34"/>
      <c r="J698" s="34"/>
      <c r="K698" s="34"/>
      <c r="L698" s="34"/>
      <c r="M698" s="34"/>
      <c r="N698" s="34"/>
      <c r="O698" s="42"/>
      <c r="P698" s="34"/>
      <c r="Q698" s="34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>
      <c r="A699" s="6"/>
      <c r="B699" s="6"/>
      <c r="C699" s="40"/>
      <c r="D699" s="41"/>
      <c r="E699" s="41"/>
      <c r="F699" s="34"/>
      <c r="G699" s="34"/>
      <c r="H699" s="34"/>
      <c r="I699" s="34"/>
      <c r="J699" s="34"/>
      <c r="K699" s="34"/>
      <c r="L699" s="34"/>
      <c r="M699" s="34"/>
      <c r="N699" s="34"/>
      <c r="O699" s="42"/>
      <c r="P699" s="34"/>
      <c r="Q699" s="34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>
      <c r="A700" s="6"/>
      <c r="B700" s="6"/>
      <c r="C700" s="40"/>
      <c r="D700" s="41"/>
      <c r="E700" s="41"/>
      <c r="F700" s="34"/>
      <c r="G700" s="34"/>
      <c r="H700" s="34"/>
      <c r="I700" s="34"/>
      <c r="J700" s="34"/>
      <c r="K700" s="34"/>
      <c r="L700" s="34"/>
      <c r="M700" s="34"/>
      <c r="N700" s="34"/>
      <c r="O700" s="42"/>
      <c r="P700" s="34"/>
      <c r="Q700" s="34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>
      <c r="A701" s="6"/>
      <c r="B701" s="6"/>
      <c r="C701" s="40"/>
      <c r="D701" s="41"/>
      <c r="E701" s="41"/>
      <c r="F701" s="34"/>
      <c r="G701" s="34"/>
      <c r="H701" s="34"/>
      <c r="I701" s="34"/>
      <c r="J701" s="34"/>
      <c r="K701" s="34"/>
      <c r="L701" s="34"/>
      <c r="M701" s="34"/>
      <c r="N701" s="34"/>
      <c r="O701" s="42"/>
      <c r="P701" s="34"/>
      <c r="Q701" s="34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>
      <c r="A702" s="6"/>
      <c r="B702" s="6"/>
      <c r="C702" s="40"/>
      <c r="D702" s="41"/>
      <c r="E702" s="41"/>
      <c r="F702" s="34"/>
      <c r="G702" s="34"/>
      <c r="H702" s="34"/>
      <c r="I702" s="34"/>
      <c r="J702" s="34"/>
      <c r="K702" s="34"/>
      <c r="L702" s="34"/>
      <c r="M702" s="34"/>
      <c r="N702" s="34"/>
      <c r="O702" s="42"/>
      <c r="P702" s="34"/>
      <c r="Q702" s="34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>
      <c r="A703" s="6"/>
      <c r="B703" s="6"/>
      <c r="C703" s="40"/>
      <c r="D703" s="41"/>
      <c r="E703" s="41"/>
      <c r="F703" s="34"/>
      <c r="G703" s="34"/>
      <c r="H703" s="34"/>
      <c r="I703" s="34"/>
      <c r="J703" s="34"/>
      <c r="K703" s="34"/>
      <c r="L703" s="34"/>
      <c r="M703" s="34"/>
      <c r="N703" s="34"/>
      <c r="O703" s="42"/>
      <c r="P703" s="34"/>
      <c r="Q703" s="34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>
      <c r="A704" s="6"/>
      <c r="B704" s="6"/>
      <c r="C704" s="40"/>
      <c r="D704" s="41"/>
      <c r="E704" s="41"/>
      <c r="F704" s="34"/>
      <c r="G704" s="34"/>
      <c r="H704" s="34"/>
      <c r="I704" s="34"/>
      <c r="J704" s="34"/>
      <c r="K704" s="34"/>
      <c r="L704" s="34"/>
      <c r="M704" s="34"/>
      <c r="N704" s="34"/>
      <c r="O704" s="42"/>
      <c r="P704" s="34"/>
      <c r="Q704" s="34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>
      <c r="A705" s="6"/>
      <c r="B705" s="6"/>
      <c r="C705" s="40"/>
      <c r="D705" s="41"/>
      <c r="E705" s="41"/>
      <c r="F705" s="34"/>
      <c r="G705" s="34"/>
      <c r="H705" s="34"/>
      <c r="I705" s="34"/>
      <c r="J705" s="34"/>
      <c r="K705" s="34"/>
      <c r="L705" s="34"/>
      <c r="M705" s="34"/>
      <c r="N705" s="34"/>
      <c r="O705" s="42"/>
      <c r="P705" s="34"/>
      <c r="Q705" s="34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>
      <c r="A706" s="6"/>
      <c r="B706" s="6"/>
      <c r="C706" s="40"/>
      <c r="D706" s="41"/>
      <c r="E706" s="41"/>
      <c r="F706" s="34"/>
      <c r="G706" s="34"/>
      <c r="H706" s="34"/>
      <c r="I706" s="34"/>
      <c r="J706" s="34"/>
      <c r="K706" s="34"/>
      <c r="L706" s="34"/>
      <c r="M706" s="34"/>
      <c r="N706" s="34"/>
      <c r="O706" s="42"/>
      <c r="P706" s="34"/>
      <c r="Q706" s="34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>
      <c r="A707" s="6"/>
      <c r="B707" s="6"/>
      <c r="C707" s="40"/>
      <c r="D707" s="41"/>
      <c r="E707" s="41"/>
      <c r="F707" s="34"/>
      <c r="G707" s="34"/>
      <c r="H707" s="34"/>
      <c r="I707" s="34"/>
      <c r="J707" s="34"/>
      <c r="K707" s="34"/>
      <c r="L707" s="34"/>
      <c r="M707" s="34"/>
      <c r="N707" s="34"/>
      <c r="O707" s="42"/>
      <c r="P707" s="34"/>
      <c r="Q707" s="34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>
      <c r="A708" s="6"/>
      <c r="B708" s="6"/>
      <c r="C708" s="40"/>
      <c r="D708" s="41"/>
      <c r="E708" s="41"/>
      <c r="F708" s="34"/>
      <c r="G708" s="34"/>
      <c r="H708" s="34"/>
      <c r="I708" s="34"/>
      <c r="J708" s="34"/>
      <c r="K708" s="34"/>
      <c r="L708" s="34"/>
      <c r="M708" s="34"/>
      <c r="N708" s="34"/>
      <c r="O708" s="42"/>
      <c r="P708" s="34"/>
      <c r="Q708" s="34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>
      <c r="A709" s="6"/>
      <c r="B709" s="6"/>
      <c r="C709" s="40"/>
      <c r="D709" s="41"/>
      <c r="E709" s="41"/>
      <c r="F709" s="34"/>
      <c r="G709" s="34"/>
      <c r="H709" s="34"/>
      <c r="I709" s="34"/>
      <c r="J709" s="34"/>
      <c r="K709" s="34"/>
      <c r="L709" s="34"/>
      <c r="M709" s="34"/>
      <c r="N709" s="34"/>
      <c r="O709" s="42"/>
      <c r="P709" s="34"/>
      <c r="Q709" s="34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>
      <c r="A710" s="6"/>
      <c r="B710" s="6"/>
      <c r="C710" s="40"/>
      <c r="D710" s="41"/>
      <c r="E710" s="41"/>
      <c r="F710" s="34"/>
      <c r="G710" s="34"/>
      <c r="H710" s="34"/>
      <c r="I710" s="34"/>
      <c r="J710" s="34"/>
      <c r="K710" s="34"/>
      <c r="L710" s="34"/>
      <c r="M710" s="34"/>
      <c r="N710" s="34"/>
      <c r="O710" s="42"/>
      <c r="P710" s="34"/>
      <c r="Q710" s="34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>
      <c r="A711" s="6"/>
      <c r="B711" s="6"/>
      <c r="C711" s="40"/>
      <c r="D711" s="41"/>
      <c r="E711" s="41"/>
      <c r="F711" s="34"/>
      <c r="G711" s="34"/>
      <c r="H711" s="34"/>
      <c r="I711" s="34"/>
      <c r="J711" s="34"/>
      <c r="K711" s="34"/>
      <c r="L711" s="34"/>
      <c r="M711" s="34"/>
      <c r="N711" s="34"/>
      <c r="O711" s="42"/>
      <c r="P711" s="34"/>
      <c r="Q711" s="34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>
      <c r="A712" s="6"/>
      <c r="B712" s="6"/>
      <c r="C712" s="40"/>
      <c r="D712" s="41"/>
      <c r="E712" s="41"/>
      <c r="F712" s="34"/>
      <c r="G712" s="34"/>
      <c r="H712" s="34"/>
      <c r="I712" s="34"/>
      <c r="J712" s="34"/>
      <c r="K712" s="34"/>
      <c r="L712" s="34"/>
      <c r="M712" s="34"/>
      <c r="N712" s="34"/>
      <c r="O712" s="42"/>
      <c r="P712" s="34"/>
      <c r="Q712" s="34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>
      <c r="A713" s="6"/>
      <c r="B713" s="6"/>
      <c r="C713" s="40"/>
      <c r="D713" s="41"/>
      <c r="E713" s="41"/>
      <c r="F713" s="34"/>
      <c r="G713" s="34"/>
      <c r="H713" s="34"/>
      <c r="I713" s="34"/>
      <c r="J713" s="34"/>
      <c r="K713" s="34"/>
      <c r="L713" s="34"/>
      <c r="M713" s="34"/>
      <c r="N713" s="34"/>
      <c r="O713" s="42"/>
      <c r="P713" s="34"/>
      <c r="Q713" s="34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>
      <c r="A714" s="6"/>
      <c r="B714" s="6"/>
      <c r="C714" s="40"/>
      <c r="D714" s="41"/>
      <c r="E714" s="41"/>
      <c r="F714" s="34"/>
      <c r="G714" s="34"/>
      <c r="H714" s="34"/>
      <c r="I714" s="34"/>
      <c r="J714" s="34"/>
      <c r="K714" s="34"/>
      <c r="L714" s="34"/>
      <c r="M714" s="34"/>
      <c r="N714" s="34"/>
      <c r="O714" s="42"/>
      <c r="P714" s="34"/>
      <c r="Q714" s="34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>
      <c r="A715" s="6"/>
      <c r="B715" s="6"/>
      <c r="C715" s="40"/>
      <c r="D715" s="41"/>
      <c r="E715" s="41"/>
      <c r="F715" s="34"/>
      <c r="G715" s="34"/>
      <c r="H715" s="34"/>
      <c r="I715" s="34"/>
      <c r="J715" s="34"/>
      <c r="K715" s="34"/>
      <c r="L715" s="34"/>
      <c r="M715" s="34"/>
      <c r="N715" s="34"/>
      <c r="O715" s="42"/>
      <c r="P715" s="34"/>
      <c r="Q715" s="34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>
      <c r="A716" s="6"/>
      <c r="B716" s="6"/>
      <c r="C716" s="40"/>
      <c r="D716" s="41"/>
      <c r="E716" s="41"/>
      <c r="F716" s="34"/>
      <c r="G716" s="34"/>
      <c r="H716" s="34"/>
      <c r="I716" s="34"/>
      <c r="J716" s="34"/>
      <c r="K716" s="34"/>
      <c r="L716" s="34"/>
      <c r="M716" s="34"/>
      <c r="N716" s="34"/>
      <c r="O716" s="42"/>
      <c r="P716" s="34"/>
      <c r="Q716" s="34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>
      <c r="A717" s="6"/>
      <c r="B717" s="6"/>
      <c r="C717" s="40"/>
      <c r="D717" s="41"/>
      <c r="E717" s="41"/>
      <c r="F717" s="34"/>
      <c r="G717" s="34"/>
      <c r="H717" s="34"/>
      <c r="I717" s="34"/>
      <c r="J717" s="34"/>
      <c r="K717" s="34"/>
      <c r="L717" s="34"/>
      <c r="M717" s="34"/>
      <c r="N717" s="34"/>
      <c r="O717" s="42"/>
      <c r="P717" s="34"/>
      <c r="Q717" s="34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>
      <c r="A718" s="6"/>
      <c r="B718" s="6"/>
      <c r="C718" s="40"/>
      <c r="D718" s="41"/>
      <c r="E718" s="41"/>
      <c r="F718" s="34"/>
      <c r="G718" s="34"/>
      <c r="H718" s="34"/>
      <c r="I718" s="34"/>
      <c r="J718" s="34"/>
      <c r="K718" s="34"/>
      <c r="L718" s="34"/>
      <c r="M718" s="34"/>
      <c r="N718" s="34"/>
      <c r="O718" s="42"/>
      <c r="P718" s="34"/>
      <c r="Q718" s="34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>
      <c r="A719" s="6"/>
      <c r="B719" s="6"/>
      <c r="C719" s="40"/>
      <c r="D719" s="41"/>
      <c r="E719" s="41"/>
      <c r="F719" s="34"/>
      <c r="G719" s="34"/>
      <c r="H719" s="34"/>
      <c r="I719" s="34"/>
      <c r="J719" s="34"/>
      <c r="K719" s="34"/>
      <c r="L719" s="34"/>
      <c r="M719" s="34"/>
      <c r="N719" s="34"/>
      <c r="O719" s="42"/>
      <c r="P719" s="34"/>
      <c r="Q719" s="34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>
      <c r="A720" s="6"/>
      <c r="B720" s="6"/>
      <c r="C720" s="40"/>
      <c r="D720" s="41"/>
      <c r="E720" s="41"/>
      <c r="F720" s="34"/>
      <c r="G720" s="34"/>
      <c r="H720" s="34"/>
      <c r="I720" s="34"/>
      <c r="J720" s="34"/>
      <c r="K720" s="34"/>
      <c r="L720" s="34"/>
      <c r="M720" s="34"/>
      <c r="N720" s="34"/>
      <c r="O720" s="42"/>
      <c r="P720" s="34"/>
      <c r="Q720" s="34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>
      <c r="A721" s="6"/>
      <c r="B721" s="6"/>
      <c r="C721" s="40"/>
      <c r="D721" s="41"/>
      <c r="E721" s="41"/>
      <c r="F721" s="34"/>
      <c r="G721" s="34"/>
      <c r="H721" s="34"/>
      <c r="I721" s="34"/>
      <c r="J721" s="34"/>
      <c r="K721" s="34"/>
      <c r="L721" s="34"/>
      <c r="M721" s="34"/>
      <c r="N721" s="34"/>
      <c r="O721" s="42"/>
      <c r="P721" s="34"/>
      <c r="Q721" s="34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>
      <c r="A722" s="6"/>
      <c r="B722" s="6"/>
      <c r="C722" s="40"/>
      <c r="D722" s="41"/>
      <c r="E722" s="41"/>
      <c r="F722" s="34"/>
      <c r="G722" s="34"/>
      <c r="H722" s="34"/>
      <c r="I722" s="34"/>
      <c r="J722" s="34"/>
      <c r="K722" s="34"/>
      <c r="L722" s="34"/>
      <c r="M722" s="34"/>
      <c r="N722" s="34"/>
      <c r="O722" s="42"/>
      <c r="P722" s="34"/>
      <c r="Q722" s="34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>
      <c r="A723" s="6"/>
      <c r="B723" s="6"/>
      <c r="C723" s="40"/>
      <c r="D723" s="41"/>
      <c r="E723" s="41"/>
      <c r="F723" s="34"/>
      <c r="G723" s="34"/>
      <c r="H723" s="34"/>
      <c r="I723" s="34"/>
      <c r="J723" s="34"/>
      <c r="K723" s="34"/>
      <c r="L723" s="34"/>
      <c r="M723" s="34"/>
      <c r="N723" s="34"/>
      <c r="O723" s="42"/>
      <c r="P723" s="34"/>
      <c r="Q723" s="34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>
      <c r="A724" s="6"/>
      <c r="B724" s="6"/>
      <c r="C724" s="40"/>
      <c r="D724" s="41"/>
      <c r="E724" s="41"/>
      <c r="F724" s="34"/>
      <c r="G724" s="34"/>
      <c r="H724" s="34"/>
      <c r="I724" s="34"/>
      <c r="J724" s="34"/>
      <c r="K724" s="34"/>
      <c r="L724" s="34"/>
      <c r="M724" s="34"/>
      <c r="N724" s="34"/>
      <c r="O724" s="42"/>
      <c r="P724" s="34"/>
      <c r="Q724" s="34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>
      <c r="A725" s="6"/>
      <c r="B725" s="6"/>
      <c r="C725" s="40"/>
      <c r="D725" s="41"/>
      <c r="E725" s="41"/>
      <c r="F725" s="34"/>
      <c r="G725" s="34"/>
      <c r="H725" s="34"/>
      <c r="I725" s="34"/>
      <c r="J725" s="34"/>
      <c r="K725" s="34"/>
      <c r="L725" s="34"/>
      <c r="M725" s="34"/>
      <c r="N725" s="34"/>
      <c r="O725" s="42"/>
      <c r="P725" s="34"/>
      <c r="Q725" s="34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>
      <c r="A726" s="6"/>
      <c r="B726" s="6"/>
      <c r="C726" s="40"/>
      <c r="D726" s="41"/>
      <c r="E726" s="41"/>
      <c r="F726" s="34"/>
      <c r="G726" s="34"/>
      <c r="H726" s="34"/>
      <c r="I726" s="34"/>
      <c r="J726" s="34"/>
      <c r="K726" s="34"/>
      <c r="L726" s="34"/>
      <c r="M726" s="34"/>
      <c r="N726" s="34"/>
      <c r="O726" s="42"/>
      <c r="P726" s="34"/>
      <c r="Q726" s="34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>
      <c r="A727" s="6"/>
      <c r="B727" s="6"/>
      <c r="C727" s="40"/>
      <c r="D727" s="41"/>
      <c r="E727" s="41"/>
      <c r="F727" s="34"/>
      <c r="G727" s="34"/>
      <c r="H727" s="34"/>
      <c r="I727" s="34"/>
      <c r="J727" s="34"/>
      <c r="K727" s="34"/>
      <c r="L727" s="34"/>
      <c r="M727" s="34"/>
      <c r="N727" s="34"/>
      <c r="O727" s="42"/>
      <c r="P727" s="34"/>
      <c r="Q727" s="34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>
      <c r="A728" s="6"/>
      <c r="B728" s="6"/>
      <c r="C728" s="40"/>
      <c r="D728" s="41"/>
      <c r="E728" s="41"/>
      <c r="F728" s="34"/>
      <c r="G728" s="34"/>
      <c r="H728" s="34"/>
      <c r="I728" s="34"/>
      <c r="J728" s="34"/>
      <c r="K728" s="34"/>
      <c r="L728" s="34"/>
      <c r="M728" s="34"/>
      <c r="N728" s="34"/>
      <c r="O728" s="42"/>
      <c r="P728" s="34"/>
      <c r="Q728" s="34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>
      <c r="A729" s="6"/>
      <c r="B729" s="6"/>
      <c r="C729" s="40"/>
      <c r="D729" s="41"/>
      <c r="E729" s="41"/>
      <c r="F729" s="34"/>
      <c r="G729" s="34"/>
      <c r="H729" s="34"/>
      <c r="I729" s="34"/>
      <c r="J729" s="34"/>
      <c r="K729" s="34"/>
      <c r="L729" s="34"/>
      <c r="M729" s="34"/>
      <c r="N729" s="34"/>
      <c r="O729" s="42"/>
      <c r="P729" s="34"/>
      <c r="Q729" s="34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>
      <c r="A730" s="6"/>
      <c r="B730" s="6"/>
      <c r="C730" s="40"/>
      <c r="D730" s="41"/>
      <c r="E730" s="41"/>
      <c r="F730" s="34"/>
      <c r="G730" s="34"/>
      <c r="H730" s="34"/>
      <c r="I730" s="34"/>
      <c r="J730" s="34"/>
      <c r="K730" s="34"/>
      <c r="L730" s="34"/>
      <c r="M730" s="34"/>
      <c r="N730" s="34"/>
      <c r="O730" s="42"/>
      <c r="P730" s="34"/>
      <c r="Q730" s="34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>
      <c r="A731" s="6"/>
      <c r="B731" s="6"/>
      <c r="C731" s="40"/>
      <c r="D731" s="41"/>
      <c r="E731" s="41"/>
      <c r="F731" s="34"/>
      <c r="G731" s="34"/>
      <c r="H731" s="34"/>
      <c r="I731" s="34"/>
      <c r="J731" s="34"/>
      <c r="K731" s="34"/>
      <c r="L731" s="34"/>
      <c r="M731" s="34"/>
      <c r="N731" s="34"/>
      <c r="O731" s="42"/>
      <c r="P731" s="34"/>
      <c r="Q731" s="34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>
      <c r="A732" s="6"/>
      <c r="B732" s="6"/>
      <c r="C732" s="40"/>
      <c r="D732" s="41"/>
      <c r="E732" s="41"/>
      <c r="F732" s="34"/>
      <c r="G732" s="34"/>
      <c r="H732" s="34"/>
      <c r="I732" s="34"/>
      <c r="J732" s="34"/>
      <c r="K732" s="34"/>
      <c r="L732" s="34"/>
      <c r="M732" s="34"/>
      <c r="N732" s="34"/>
      <c r="O732" s="42"/>
      <c r="P732" s="34"/>
      <c r="Q732" s="34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>
      <c r="A733" s="6"/>
      <c r="B733" s="6"/>
      <c r="C733" s="40"/>
      <c r="D733" s="41"/>
      <c r="E733" s="41"/>
      <c r="F733" s="34"/>
      <c r="G733" s="34"/>
      <c r="H733" s="34"/>
      <c r="I733" s="34"/>
      <c r="J733" s="34"/>
      <c r="K733" s="34"/>
      <c r="L733" s="34"/>
      <c r="M733" s="34"/>
      <c r="N733" s="34"/>
      <c r="O733" s="42"/>
      <c r="P733" s="34"/>
      <c r="Q733" s="34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>
      <c r="A734" s="6"/>
      <c r="B734" s="6"/>
      <c r="C734" s="40"/>
      <c r="D734" s="41"/>
      <c r="E734" s="41"/>
      <c r="F734" s="34"/>
      <c r="G734" s="34"/>
      <c r="H734" s="34"/>
      <c r="I734" s="34"/>
      <c r="J734" s="34"/>
      <c r="K734" s="34"/>
      <c r="L734" s="34"/>
      <c r="M734" s="34"/>
      <c r="N734" s="34"/>
      <c r="O734" s="42"/>
      <c r="P734" s="34"/>
      <c r="Q734" s="34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>
      <c r="A735" s="6"/>
      <c r="B735" s="6"/>
      <c r="C735" s="40"/>
      <c r="D735" s="41"/>
      <c r="E735" s="41"/>
      <c r="F735" s="34"/>
      <c r="G735" s="34"/>
      <c r="H735" s="34"/>
      <c r="I735" s="34"/>
      <c r="J735" s="34"/>
      <c r="K735" s="34"/>
      <c r="L735" s="34"/>
      <c r="M735" s="34"/>
      <c r="N735" s="34"/>
      <c r="O735" s="42"/>
      <c r="P735" s="34"/>
      <c r="Q735" s="34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>
      <c r="A736" s="6"/>
      <c r="B736" s="6"/>
      <c r="C736" s="40"/>
      <c r="D736" s="41"/>
      <c r="E736" s="41"/>
      <c r="F736" s="34"/>
      <c r="G736" s="34"/>
      <c r="H736" s="34"/>
      <c r="I736" s="34"/>
      <c r="J736" s="34"/>
      <c r="K736" s="34"/>
      <c r="L736" s="34"/>
      <c r="M736" s="34"/>
      <c r="N736" s="34"/>
      <c r="O736" s="42"/>
      <c r="P736" s="34"/>
      <c r="Q736" s="34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>
      <c r="A737" s="6"/>
      <c r="B737" s="6"/>
      <c r="C737" s="40"/>
      <c r="D737" s="41"/>
      <c r="E737" s="41"/>
      <c r="F737" s="34"/>
      <c r="G737" s="34"/>
      <c r="H737" s="34"/>
      <c r="I737" s="34"/>
      <c r="J737" s="34"/>
      <c r="K737" s="34"/>
      <c r="L737" s="34"/>
      <c r="M737" s="34"/>
      <c r="N737" s="34"/>
      <c r="O737" s="42"/>
      <c r="P737" s="34"/>
      <c r="Q737" s="34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>
      <c r="A738" s="6"/>
      <c r="B738" s="6"/>
      <c r="C738" s="40"/>
      <c r="D738" s="41"/>
      <c r="E738" s="41"/>
      <c r="F738" s="34"/>
      <c r="G738" s="34"/>
      <c r="H738" s="34"/>
      <c r="I738" s="34"/>
      <c r="J738" s="34"/>
      <c r="K738" s="34"/>
      <c r="L738" s="34"/>
      <c r="M738" s="34"/>
      <c r="N738" s="34"/>
      <c r="O738" s="42"/>
      <c r="P738" s="34"/>
      <c r="Q738" s="34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>
      <c r="A739" s="6"/>
      <c r="B739" s="6"/>
      <c r="C739" s="40"/>
      <c r="D739" s="41"/>
      <c r="E739" s="41"/>
      <c r="F739" s="34"/>
      <c r="G739" s="34"/>
      <c r="H739" s="34"/>
      <c r="I739" s="34"/>
      <c r="J739" s="34"/>
      <c r="K739" s="34"/>
      <c r="L739" s="34"/>
      <c r="M739" s="34"/>
      <c r="N739" s="34"/>
      <c r="O739" s="42"/>
      <c r="P739" s="34"/>
      <c r="Q739" s="34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>
      <c r="A740" s="6"/>
      <c r="B740" s="6"/>
      <c r="C740" s="40"/>
      <c r="D740" s="41"/>
      <c r="E740" s="41"/>
      <c r="F740" s="34"/>
      <c r="G740" s="34"/>
      <c r="H740" s="34"/>
      <c r="I740" s="34"/>
      <c r="J740" s="34"/>
      <c r="K740" s="34"/>
      <c r="L740" s="34"/>
      <c r="M740" s="34"/>
      <c r="N740" s="34"/>
      <c r="O740" s="42"/>
      <c r="P740" s="34"/>
      <c r="Q740" s="34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>
      <c r="A741" s="6"/>
      <c r="B741" s="6"/>
      <c r="C741" s="40"/>
      <c r="D741" s="41"/>
      <c r="E741" s="41"/>
      <c r="F741" s="34"/>
      <c r="G741" s="34"/>
      <c r="H741" s="34"/>
      <c r="I741" s="34"/>
      <c r="J741" s="34"/>
      <c r="K741" s="34"/>
      <c r="L741" s="34"/>
      <c r="M741" s="34"/>
      <c r="N741" s="34"/>
      <c r="O741" s="42"/>
      <c r="P741" s="34"/>
      <c r="Q741" s="34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>
      <c r="A742" s="6"/>
      <c r="B742" s="6"/>
      <c r="C742" s="40"/>
      <c r="D742" s="41"/>
      <c r="E742" s="41"/>
      <c r="F742" s="34"/>
      <c r="G742" s="34"/>
      <c r="H742" s="34"/>
      <c r="I742" s="34"/>
      <c r="J742" s="34"/>
      <c r="K742" s="34"/>
      <c r="L742" s="34"/>
      <c r="M742" s="34"/>
      <c r="N742" s="34"/>
      <c r="O742" s="42"/>
      <c r="P742" s="34"/>
      <c r="Q742" s="34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>
      <c r="A743" s="6"/>
      <c r="B743" s="6"/>
      <c r="C743" s="40"/>
      <c r="D743" s="41"/>
      <c r="E743" s="41"/>
      <c r="F743" s="34"/>
      <c r="G743" s="34"/>
      <c r="H743" s="34"/>
      <c r="I743" s="34"/>
      <c r="J743" s="34"/>
      <c r="K743" s="34"/>
      <c r="L743" s="34"/>
      <c r="M743" s="34"/>
      <c r="N743" s="34"/>
      <c r="O743" s="42"/>
      <c r="P743" s="34"/>
      <c r="Q743" s="34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>
      <c r="A744" s="6"/>
      <c r="B744" s="6"/>
      <c r="C744" s="40"/>
      <c r="D744" s="41"/>
      <c r="E744" s="41"/>
      <c r="F744" s="34"/>
      <c r="G744" s="34"/>
      <c r="H744" s="34"/>
      <c r="I744" s="34"/>
      <c r="J744" s="34"/>
      <c r="K744" s="34"/>
      <c r="L744" s="34"/>
      <c r="M744" s="34"/>
      <c r="N744" s="34"/>
      <c r="O744" s="42"/>
      <c r="P744" s="34"/>
      <c r="Q744" s="34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>
      <c r="A745" s="6"/>
      <c r="B745" s="6"/>
      <c r="C745" s="40"/>
      <c r="D745" s="41"/>
      <c r="E745" s="41"/>
      <c r="F745" s="34"/>
      <c r="G745" s="34"/>
      <c r="H745" s="34"/>
      <c r="I745" s="34"/>
      <c r="J745" s="34"/>
      <c r="K745" s="34"/>
      <c r="L745" s="34"/>
      <c r="M745" s="34"/>
      <c r="N745" s="34"/>
      <c r="O745" s="42"/>
      <c r="P745" s="34"/>
      <c r="Q745" s="34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>
      <c r="A746" s="6"/>
      <c r="B746" s="6"/>
      <c r="C746" s="40"/>
      <c r="D746" s="41"/>
      <c r="E746" s="41"/>
      <c r="F746" s="34"/>
      <c r="G746" s="34"/>
      <c r="H746" s="34"/>
      <c r="I746" s="34"/>
      <c r="J746" s="34"/>
      <c r="K746" s="34"/>
      <c r="L746" s="34"/>
      <c r="M746" s="34"/>
      <c r="N746" s="34"/>
      <c r="O746" s="42"/>
      <c r="P746" s="34"/>
      <c r="Q746" s="34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>
      <c r="A747" s="6"/>
      <c r="B747" s="6"/>
      <c r="C747" s="40"/>
      <c r="D747" s="41"/>
      <c r="E747" s="41"/>
      <c r="F747" s="34"/>
      <c r="G747" s="34"/>
      <c r="H747" s="34"/>
      <c r="I747" s="34"/>
      <c r="J747" s="34"/>
      <c r="K747" s="34"/>
      <c r="L747" s="34"/>
      <c r="M747" s="34"/>
      <c r="N747" s="34"/>
      <c r="O747" s="42"/>
      <c r="P747" s="34"/>
      <c r="Q747" s="34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>
      <c r="A748" s="6"/>
      <c r="B748" s="6"/>
      <c r="C748" s="40"/>
      <c r="D748" s="41"/>
      <c r="E748" s="41"/>
      <c r="F748" s="34"/>
      <c r="G748" s="34"/>
      <c r="H748" s="34"/>
      <c r="I748" s="34"/>
      <c r="J748" s="34"/>
      <c r="K748" s="34"/>
      <c r="L748" s="34"/>
      <c r="M748" s="34"/>
      <c r="N748" s="34"/>
      <c r="O748" s="42"/>
      <c r="P748" s="34"/>
      <c r="Q748" s="34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>
      <c r="A749" s="6"/>
      <c r="B749" s="6"/>
      <c r="C749" s="40"/>
      <c r="D749" s="41"/>
      <c r="E749" s="41"/>
      <c r="F749" s="34"/>
      <c r="G749" s="34"/>
      <c r="H749" s="34"/>
      <c r="I749" s="34"/>
      <c r="J749" s="34"/>
      <c r="K749" s="34"/>
      <c r="L749" s="34"/>
      <c r="M749" s="34"/>
      <c r="N749" s="34"/>
      <c r="O749" s="42"/>
      <c r="P749" s="34"/>
      <c r="Q749" s="34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>
      <c r="A750" s="6"/>
      <c r="B750" s="6"/>
      <c r="C750" s="40"/>
      <c r="D750" s="41"/>
      <c r="E750" s="41"/>
      <c r="F750" s="34"/>
      <c r="G750" s="34"/>
      <c r="H750" s="34"/>
      <c r="I750" s="34"/>
      <c r="J750" s="34"/>
      <c r="K750" s="34"/>
      <c r="L750" s="34"/>
      <c r="M750" s="34"/>
      <c r="N750" s="34"/>
      <c r="O750" s="42"/>
      <c r="P750" s="34"/>
      <c r="Q750" s="34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>
      <c r="A751" s="6"/>
      <c r="B751" s="6"/>
      <c r="C751" s="40"/>
      <c r="D751" s="41"/>
      <c r="E751" s="41"/>
      <c r="F751" s="34"/>
      <c r="G751" s="34"/>
      <c r="H751" s="34"/>
      <c r="I751" s="34"/>
      <c r="J751" s="34"/>
      <c r="K751" s="34"/>
      <c r="L751" s="34"/>
      <c r="M751" s="34"/>
      <c r="N751" s="34"/>
      <c r="O751" s="42"/>
      <c r="P751" s="34"/>
      <c r="Q751" s="34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>
      <c r="A752" s="6"/>
      <c r="B752" s="6"/>
      <c r="C752" s="40"/>
      <c r="D752" s="41"/>
      <c r="E752" s="41"/>
      <c r="F752" s="34"/>
      <c r="G752" s="34"/>
      <c r="H752" s="34"/>
      <c r="I752" s="34"/>
      <c r="J752" s="34"/>
      <c r="K752" s="34"/>
      <c r="L752" s="34"/>
      <c r="M752" s="34"/>
      <c r="N752" s="34"/>
      <c r="O752" s="42"/>
      <c r="P752" s="34"/>
      <c r="Q752" s="34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>
      <c r="A753" s="6"/>
      <c r="B753" s="6"/>
      <c r="C753" s="40"/>
      <c r="D753" s="41"/>
      <c r="E753" s="41"/>
      <c r="F753" s="34"/>
      <c r="G753" s="34"/>
      <c r="H753" s="34"/>
      <c r="I753" s="34"/>
      <c r="J753" s="34"/>
      <c r="K753" s="34"/>
      <c r="L753" s="34"/>
      <c r="M753" s="34"/>
      <c r="N753" s="34"/>
      <c r="O753" s="42"/>
      <c r="P753" s="34"/>
      <c r="Q753" s="34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>
      <c r="A754" s="6"/>
      <c r="B754" s="6"/>
      <c r="C754" s="40"/>
      <c r="D754" s="41"/>
      <c r="E754" s="41"/>
      <c r="F754" s="34"/>
      <c r="G754" s="34"/>
      <c r="H754" s="34"/>
      <c r="I754" s="34"/>
      <c r="J754" s="34"/>
      <c r="K754" s="34"/>
      <c r="L754" s="34"/>
      <c r="M754" s="34"/>
      <c r="N754" s="34"/>
      <c r="O754" s="42"/>
      <c r="P754" s="34"/>
      <c r="Q754" s="34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>
      <c r="A755" s="6"/>
      <c r="B755" s="6"/>
      <c r="C755" s="40"/>
      <c r="D755" s="41"/>
      <c r="E755" s="41"/>
      <c r="F755" s="34"/>
      <c r="G755" s="34"/>
      <c r="H755" s="34"/>
      <c r="I755" s="34"/>
      <c r="J755" s="34"/>
      <c r="K755" s="34"/>
      <c r="L755" s="34"/>
      <c r="M755" s="34"/>
      <c r="N755" s="34"/>
      <c r="O755" s="42"/>
      <c r="P755" s="34"/>
      <c r="Q755" s="34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>
      <c r="A756" s="6"/>
      <c r="B756" s="6"/>
      <c r="C756" s="40"/>
      <c r="D756" s="41"/>
      <c r="E756" s="41"/>
      <c r="F756" s="34"/>
      <c r="G756" s="34"/>
      <c r="H756" s="34"/>
      <c r="I756" s="34"/>
      <c r="J756" s="34"/>
      <c r="K756" s="34"/>
      <c r="L756" s="34"/>
      <c r="M756" s="34"/>
      <c r="N756" s="34"/>
      <c r="O756" s="42"/>
      <c r="P756" s="34"/>
      <c r="Q756" s="34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>
      <c r="A757" s="6"/>
      <c r="B757" s="6"/>
      <c r="C757" s="40"/>
      <c r="D757" s="41"/>
      <c r="E757" s="41"/>
      <c r="F757" s="34"/>
      <c r="G757" s="34"/>
      <c r="H757" s="34"/>
      <c r="I757" s="34"/>
      <c r="J757" s="34"/>
      <c r="K757" s="34"/>
      <c r="L757" s="34"/>
      <c r="M757" s="34"/>
      <c r="N757" s="34"/>
      <c r="O757" s="42"/>
      <c r="P757" s="34"/>
      <c r="Q757" s="34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>
      <c r="A758" s="6"/>
      <c r="B758" s="6"/>
      <c r="C758" s="40"/>
      <c r="D758" s="41"/>
      <c r="E758" s="41"/>
      <c r="F758" s="34"/>
      <c r="G758" s="34"/>
      <c r="H758" s="34"/>
      <c r="I758" s="34"/>
      <c r="J758" s="34"/>
      <c r="K758" s="34"/>
      <c r="L758" s="34"/>
      <c r="M758" s="34"/>
      <c r="N758" s="34"/>
      <c r="O758" s="42"/>
      <c r="P758" s="34"/>
      <c r="Q758" s="34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>
      <c r="A759" s="6"/>
      <c r="B759" s="6"/>
      <c r="C759" s="40"/>
      <c r="D759" s="41"/>
      <c r="E759" s="41"/>
      <c r="F759" s="34"/>
      <c r="G759" s="34"/>
      <c r="H759" s="34"/>
      <c r="I759" s="34"/>
      <c r="J759" s="34"/>
      <c r="K759" s="34"/>
      <c r="L759" s="34"/>
      <c r="M759" s="34"/>
      <c r="N759" s="34"/>
      <c r="O759" s="42"/>
      <c r="P759" s="34"/>
      <c r="Q759" s="34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>
      <c r="A760" s="6"/>
      <c r="B760" s="6"/>
      <c r="C760" s="40"/>
      <c r="D760" s="41"/>
      <c r="E760" s="41"/>
      <c r="F760" s="34"/>
      <c r="G760" s="34"/>
      <c r="H760" s="34"/>
      <c r="I760" s="34"/>
      <c r="J760" s="34"/>
      <c r="K760" s="34"/>
      <c r="L760" s="34"/>
      <c r="M760" s="34"/>
      <c r="N760" s="34"/>
      <c r="O760" s="42"/>
      <c r="P760" s="34"/>
      <c r="Q760" s="34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>
      <c r="A761" s="6"/>
      <c r="B761" s="6"/>
      <c r="C761" s="40"/>
      <c r="D761" s="41"/>
      <c r="E761" s="41"/>
      <c r="F761" s="34"/>
      <c r="G761" s="34"/>
      <c r="H761" s="34"/>
      <c r="I761" s="34"/>
      <c r="J761" s="34"/>
      <c r="K761" s="34"/>
      <c r="L761" s="34"/>
      <c r="M761" s="34"/>
      <c r="N761" s="34"/>
      <c r="O761" s="42"/>
      <c r="P761" s="34"/>
      <c r="Q761" s="34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>
      <c r="A762" s="6"/>
      <c r="B762" s="6"/>
      <c r="C762" s="40"/>
      <c r="D762" s="41"/>
      <c r="E762" s="41"/>
      <c r="F762" s="34"/>
      <c r="G762" s="34"/>
      <c r="H762" s="34"/>
      <c r="I762" s="34"/>
      <c r="J762" s="34"/>
      <c r="K762" s="34"/>
      <c r="L762" s="34"/>
      <c r="M762" s="34"/>
      <c r="N762" s="34"/>
      <c r="O762" s="42"/>
      <c r="P762" s="34"/>
      <c r="Q762" s="34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>
      <c r="A763" s="6"/>
      <c r="B763" s="6"/>
      <c r="C763" s="40"/>
      <c r="D763" s="41"/>
      <c r="E763" s="41"/>
      <c r="F763" s="34"/>
      <c r="G763" s="34"/>
      <c r="H763" s="34"/>
      <c r="I763" s="34"/>
      <c r="J763" s="34"/>
      <c r="K763" s="34"/>
      <c r="L763" s="34"/>
      <c r="M763" s="34"/>
      <c r="N763" s="34"/>
      <c r="O763" s="42"/>
      <c r="P763" s="34"/>
      <c r="Q763" s="34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>
      <c r="A764" s="6"/>
      <c r="B764" s="6"/>
      <c r="C764" s="40"/>
      <c r="D764" s="41"/>
      <c r="E764" s="41"/>
      <c r="F764" s="34"/>
      <c r="G764" s="34"/>
      <c r="H764" s="34"/>
      <c r="I764" s="34"/>
      <c r="J764" s="34"/>
      <c r="K764" s="34"/>
      <c r="L764" s="34"/>
      <c r="M764" s="34"/>
      <c r="N764" s="34"/>
      <c r="O764" s="42"/>
      <c r="P764" s="34"/>
      <c r="Q764" s="34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>
      <c r="A765" s="6"/>
      <c r="B765" s="6"/>
      <c r="C765" s="40"/>
      <c r="D765" s="41"/>
      <c r="E765" s="41"/>
      <c r="F765" s="34"/>
      <c r="G765" s="34"/>
      <c r="H765" s="34"/>
      <c r="I765" s="34"/>
      <c r="J765" s="34"/>
      <c r="K765" s="34"/>
      <c r="L765" s="34"/>
      <c r="M765" s="34"/>
      <c r="N765" s="34"/>
      <c r="O765" s="42"/>
      <c r="P765" s="34"/>
      <c r="Q765" s="34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>
      <c r="A766" s="6"/>
      <c r="B766" s="6"/>
      <c r="C766" s="40"/>
      <c r="D766" s="41"/>
      <c r="E766" s="41"/>
      <c r="F766" s="34"/>
      <c r="G766" s="34"/>
      <c r="H766" s="34"/>
      <c r="I766" s="34"/>
      <c r="J766" s="34"/>
      <c r="K766" s="34"/>
      <c r="L766" s="34"/>
      <c r="M766" s="34"/>
      <c r="N766" s="34"/>
      <c r="O766" s="42"/>
      <c r="P766" s="34"/>
      <c r="Q766" s="34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>
      <c r="A767" s="6"/>
      <c r="B767" s="6"/>
      <c r="C767" s="40"/>
      <c r="D767" s="41"/>
      <c r="E767" s="41"/>
      <c r="F767" s="34"/>
      <c r="G767" s="34"/>
      <c r="H767" s="34"/>
      <c r="I767" s="34"/>
      <c r="J767" s="34"/>
      <c r="K767" s="34"/>
      <c r="L767" s="34"/>
      <c r="M767" s="34"/>
      <c r="N767" s="34"/>
      <c r="O767" s="42"/>
      <c r="P767" s="34"/>
      <c r="Q767" s="34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>
      <c r="A768" s="6"/>
      <c r="B768" s="6"/>
      <c r="C768" s="40"/>
      <c r="D768" s="41"/>
      <c r="E768" s="41"/>
      <c r="F768" s="34"/>
      <c r="G768" s="34"/>
      <c r="H768" s="34"/>
      <c r="I768" s="34"/>
      <c r="J768" s="34"/>
      <c r="K768" s="34"/>
      <c r="L768" s="34"/>
      <c r="M768" s="34"/>
      <c r="N768" s="34"/>
      <c r="O768" s="42"/>
      <c r="P768" s="34"/>
      <c r="Q768" s="34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>
      <c r="A769" s="6"/>
      <c r="B769" s="6"/>
      <c r="C769" s="40"/>
      <c r="D769" s="41"/>
      <c r="E769" s="41"/>
      <c r="F769" s="34"/>
      <c r="G769" s="34"/>
      <c r="H769" s="34"/>
      <c r="I769" s="34"/>
      <c r="J769" s="34"/>
      <c r="K769" s="34"/>
      <c r="L769" s="34"/>
      <c r="M769" s="34"/>
      <c r="N769" s="34"/>
      <c r="O769" s="42"/>
      <c r="P769" s="34"/>
      <c r="Q769" s="34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>
      <c r="A770" s="6"/>
      <c r="B770" s="6"/>
      <c r="C770" s="40"/>
      <c r="D770" s="41"/>
      <c r="E770" s="41"/>
      <c r="F770" s="34"/>
      <c r="G770" s="34"/>
      <c r="H770" s="34"/>
      <c r="I770" s="34"/>
      <c r="J770" s="34"/>
      <c r="K770" s="34"/>
      <c r="L770" s="34"/>
      <c r="M770" s="34"/>
      <c r="N770" s="34"/>
      <c r="O770" s="42"/>
      <c r="P770" s="34"/>
      <c r="Q770" s="34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>
      <c r="A771" s="6"/>
      <c r="B771" s="6"/>
      <c r="C771" s="40"/>
      <c r="D771" s="41"/>
      <c r="E771" s="41"/>
      <c r="F771" s="34"/>
      <c r="G771" s="34"/>
      <c r="H771" s="34"/>
      <c r="I771" s="34"/>
      <c r="J771" s="34"/>
      <c r="K771" s="34"/>
      <c r="L771" s="34"/>
      <c r="M771" s="34"/>
      <c r="N771" s="34"/>
      <c r="O771" s="42"/>
      <c r="P771" s="34"/>
      <c r="Q771" s="34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>
      <c r="A772" s="6"/>
      <c r="B772" s="6"/>
      <c r="C772" s="40"/>
      <c r="D772" s="41"/>
      <c r="E772" s="41"/>
      <c r="F772" s="34"/>
      <c r="G772" s="34"/>
      <c r="H772" s="34"/>
      <c r="I772" s="34"/>
      <c r="J772" s="34"/>
      <c r="K772" s="34"/>
      <c r="L772" s="34"/>
      <c r="M772" s="34"/>
      <c r="N772" s="34"/>
      <c r="O772" s="42"/>
      <c r="P772" s="34"/>
      <c r="Q772" s="34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>
      <c r="A773" s="6"/>
      <c r="B773" s="6"/>
      <c r="C773" s="40"/>
      <c r="D773" s="41"/>
      <c r="E773" s="41"/>
      <c r="F773" s="34"/>
      <c r="G773" s="34"/>
      <c r="H773" s="34"/>
      <c r="I773" s="34"/>
      <c r="J773" s="34"/>
      <c r="K773" s="34"/>
      <c r="L773" s="34"/>
      <c r="M773" s="34"/>
      <c r="N773" s="34"/>
      <c r="O773" s="42"/>
      <c r="P773" s="34"/>
      <c r="Q773" s="34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>
      <c r="A774" s="6"/>
      <c r="B774" s="6"/>
      <c r="C774" s="40"/>
      <c r="D774" s="41"/>
      <c r="E774" s="41"/>
      <c r="F774" s="34"/>
      <c r="G774" s="34"/>
      <c r="H774" s="34"/>
      <c r="I774" s="34"/>
      <c r="J774" s="34"/>
      <c r="K774" s="34"/>
      <c r="L774" s="34"/>
      <c r="M774" s="34"/>
      <c r="N774" s="34"/>
      <c r="O774" s="42"/>
      <c r="P774" s="34"/>
      <c r="Q774" s="34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>
      <c r="A775" s="6"/>
      <c r="B775" s="6"/>
      <c r="C775" s="40"/>
      <c r="D775" s="41"/>
      <c r="E775" s="41"/>
      <c r="F775" s="34"/>
      <c r="G775" s="34"/>
      <c r="H775" s="34"/>
      <c r="I775" s="34"/>
      <c r="J775" s="34"/>
      <c r="K775" s="34"/>
      <c r="L775" s="34"/>
      <c r="M775" s="34"/>
      <c r="N775" s="34"/>
      <c r="O775" s="42"/>
      <c r="P775" s="34"/>
      <c r="Q775" s="34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>
      <c r="A776" s="6"/>
      <c r="B776" s="6"/>
      <c r="C776" s="40"/>
      <c r="D776" s="41"/>
      <c r="E776" s="41"/>
      <c r="F776" s="34"/>
      <c r="G776" s="34"/>
      <c r="H776" s="34"/>
      <c r="I776" s="34"/>
      <c r="J776" s="34"/>
      <c r="K776" s="34"/>
      <c r="L776" s="34"/>
      <c r="M776" s="34"/>
      <c r="N776" s="34"/>
      <c r="O776" s="42"/>
      <c r="P776" s="34"/>
      <c r="Q776" s="34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>
      <c r="A777" s="6"/>
      <c r="B777" s="6"/>
      <c r="C777" s="40"/>
      <c r="D777" s="41"/>
      <c r="E777" s="41"/>
      <c r="F777" s="34"/>
      <c r="G777" s="34"/>
      <c r="H777" s="34"/>
      <c r="I777" s="34"/>
      <c r="J777" s="34"/>
      <c r="K777" s="34"/>
      <c r="L777" s="34"/>
      <c r="M777" s="34"/>
      <c r="N777" s="34"/>
      <c r="O777" s="42"/>
      <c r="P777" s="34"/>
      <c r="Q777" s="34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>
      <c r="A778" s="6"/>
      <c r="B778" s="6"/>
      <c r="C778" s="40"/>
      <c r="D778" s="41"/>
      <c r="E778" s="41"/>
      <c r="F778" s="34"/>
      <c r="G778" s="34"/>
      <c r="H778" s="34"/>
      <c r="I778" s="34"/>
      <c r="J778" s="34"/>
      <c r="K778" s="34"/>
      <c r="L778" s="34"/>
      <c r="M778" s="34"/>
      <c r="N778" s="34"/>
      <c r="O778" s="42"/>
      <c r="P778" s="34"/>
      <c r="Q778" s="34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>
      <c r="A779" s="6"/>
      <c r="B779" s="6"/>
      <c r="C779" s="40"/>
      <c r="D779" s="41"/>
      <c r="E779" s="41"/>
      <c r="F779" s="34"/>
      <c r="G779" s="34"/>
      <c r="H779" s="34"/>
      <c r="I779" s="34"/>
      <c r="J779" s="34"/>
      <c r="K779" s="34"/>
      <c r="L779" s="34"/>
      <c r="M779" s="34"/>
      <c r="N779" s="34"/>
      <c r="O779" s="42"/>
      <c r="P779" s="34"/>
      <c r="Q779" s="34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>
      <c r="A780" s="6"/>
      <c r="B780" s="6"/>
      <c r="C780" s="40"/>
      <c r="D780" s="41"/>
      <c r="E780" s="41"/>
      <c r="F780" s="34"/>
      <c r="G780" s="34"/>
      <c r="H780" s="34"/>
      <c r="I780" s="34"/>
      <c r="J780" s="34"/>
      <c r="K780" s="34"/>
      <c r="L780" s="34"/>
      <c r="M780" s="34"/>
      <c r="N780" s="34"/>
      <c r="O780" s="42"/>
      <c r="P780" s="34"/>
      <c r="Q780" s="34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>
      <c r="A781" s="6"/>
      <c r="B781" s="6"/>
      <c r="C781" s="40"/>
      <c r="D781" s="41"/>
      <c r="E781" s="41"/>
      <c r="F781" s="34"/>
      <c r="G781" s="34"/>
      <c r="H781" s="34"/>
      <c r="I781" s="34"/>
      <c r="J781" s="34"/>
      <c r="K781" s="34"/>
      <c r="L781" s="34"/>
      <c r="M781" s="34"/>
      <c r="N781" s="34"/>
      <c r="O781" s="42"/>
      <c r="P781" s="34"/>
      <c r="Q781" s="34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>
      <c r="A782" s="6"/>
      <c r="B782" s="6"/>
      <c r="C782" s="40"/>
      <c r="D782" s="41"/>
      <c r="E782" s="41"/>
      <c r="F782" s="34"/>
      <c r="G782" s="34"/>
      <c r="H782" s="34"/>
      <c r="I782" s="34"/>
      <c r="J782" s="34"/>
      <c r="K782" s="34"/>
      <c r="L782" s="34"/>
      <c r="M782" s="34"/>
      <c r="N782" s="34"/>
      <c r="O782" s="42"/>
      <c r="P782" s="34"/>
      <c r="Q782" s="34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>
      <c r="A783" s="6"/>
      <c r="B783" s="6"/>
      <c r="C783" s="40"/>
      <c r="D783" s="41"/>
      <c r="E783" s="41"/>
      <c r="F783" s="34"/>
      <c r="G783" s="34"/>
      <c r="H783" s="34"/>
      <c r="I783" s="34"/>
      <c r="J783" s="34"/>
      <c r="K783" s="34"/>
      <c r="L783" s="34"/>
      <c r="M783" s="34"/>
      <c r="N783" s="34"/>
      <c r="O783" s="42"/>
      <c r="P783" s="34"/>
      <c r="Q783" s="34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1:35">
      <c r="A784" s="6"/>
      <c r="B784" s="6"/>
      <c r="C784" s="40"/>
      <c r="D784" s="41"/>
      <c r="E784" s="41"/>
      <c r="F784" s="34"/>
      <c r="G784" s="34"/>
      <c r="H784" s="34"/>
      <c r="I784" s="34"/>
      <c r="J784" s="34"/>
      <c r="K784" s="34"/>
      <c r="L784" s="34"/>
      <c r="M784" s="34"/>
      <c r="N784" s="34"/>
      <c r="O784" s="42"/>
      <c r="P784" s="34"/>
      <c r="Q784" s="34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1:35">
      <c r="A785" s="6"/>
      <c r="B785" s="6"/>
      <c r="C785" s="40"/>
      <c r="D785" s="41"/>
      <c r="E785" s="41"/>
      <c r="F785" s="34"/>
      <c r="G785" s="34"/>
      <c r="H785" s="34"/>
      <c r="I785" s="34"/>
      <c r="J785" s="34"/>
      <c r="K785" s="34"/>
      <c r="L785" s="34"/>
      <c r="M785" s="34"/>
      <c r="N785" s="34"/>
      <c r="O785" s="42"/>
      <c r="P785" s="34"/>
      <c r="Q785" s="34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1:35">
      <c r="A786" s="6"/>
      <c r="B786" s="6"/>
      <c r="C786" s="40"/>
      <c r="D786" s="41"/>
      <c r="E786" s="41"/>
      <c r="F786" s="34"/>
      <c r="G786" s="34"/>
      <c r="H786" s="34"/>
      <c r="I786" s="34"/>
      <c r="J786" s="34"/>
      <c r="K786" s="34"/>
      <c r="L786" s="34"/>
      <c r="M786" s="34"/>
      <c r="N786" s="34"/>
      <c r="O786" s="42"/>
      <c r="P786" s="34"/>
      <c r="Q786" s="34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1:35">
      <c r="A787" s="6"/>
      <c r="B787" s="6"/>
      <c r="C787" s="40"/>
      <c r="D787" s="41"/>
      <c r="E787" s="41"/>
      <c r="F787" s="34"/>
      <c r="G787" s="34"/>
      <c r="H787" s="34"/>
      <c r="I787" s="34"/>
      <c r="J787" s="34"/>
      <c r="K787" s="34"/>
      <c r="L787" s="34"/>
      <c r="M787" s="34"/>
      <c r="N787" s="34"/>
      <c r="O787" s="42"/>
      <c r="P787" s="34"/>
      <c r="Q787" s="34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1:35">
      <c r="A788" s="6"/>
      <c r="B788" s="6"/>
      <c r="C788" s="40"/>
      <c r="D788" s="41"/>
      <c r="E788" s="41"/>
      <c r="F788" s="34"/>
      <c r="G788" s="34"/>
      <c r="H788" s="34"/>
      <c r="I788" s="34"/>
      <c r="J788" s="34"/>
      <c r="K788" s="34"/>
      <c r="L788" s="34"/>
      <c r="M788" s="34"/>
      <c r="N788" s="34"/>
      <c r="O788" s="42"/>
      <c r="P788" s="34"/>
      <c r="Q788" s="34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1:35">
      <c r="A789" s="6"/>
      <c r="B789" s="6"/>
      <c r="C789" s="40"/>
      <c r="D789" s="41"/>
      <c r="E789" s="41"/>
      <c r="F789" s="34"/>
      <c r="G789" s="34"/>
      <c r="H789" s="34"/>
      <c r="I789" s="34"/>
      <c r="J789" s="34"/>
      <c r="K789" s="34"/>
      <c r="L789" s="34"/>
      <c r="M789" s="34"/>
      <c r="N789" s="34"/>
      <c r="O789" s="42"/>
      <c r="P789" s="34"/>
      <c r="Q789" s="34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1:35">
      <c r="A790" s="6"/>
      <c r="B790" s="6"/>
      <c r="C790" s="40"/>
      <c r="D790" s="41"/>
      <c r="E790" s="41"/>
      <c r="F790" s="34"/>
      <c r="G790" s="34"/>
      <c r="H790" s="34"/>
      <c r="I790" s="34"/>
      <c r="J790" s="34"/>
      <c r="K790" s="34"/>
      <c r="L790" s="34"/>
      <c r="M790" s="34"/>
      <c r="N790" s="34"/>
      <c r="O790" s="42"/>
      <c r="P790" s="34"/>
      <c r="Q790" s="34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1:35">
      <c r="A791" s="6"/>
      <c r="B791" s="6"/>
      <c r="C791" s="40"/>
      <c r="D791" s="41"/>
      <c r="E791" s="41"/>
      <c r="F791" s="34"/>
      <c r="G791" s="34"/>
      <c r="H791" s="34"/>
      <c r="I791" s="34"/>
      <c r="J791" s="34"/>
      <c r="K791" s="34"/>
      <c r="L791" s="34"/>
      <c r="M791" s="34"/>
      <c r="N791" s="34"/>
      <c r="O791" s="42"/>
      <c r="P791" s="34"/>
      <c r="Q791" s="34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1:35">
      <c r="A792" s="6"/>
      <c r="B792" s="6"/>
      <c r="C792" s="40"/>
      <c r="D792" s="41"/>
      <c r="E792" s="41"/>
      <c r="F792" s="34"/>
      <c r="G792" s="34"/>
      <c r="H792" s="34"/>
      <c r="I792" s="34"/>
      <c r="J792" s="34"/>
      <c r="K792" s="34"/>
      <c r="L792" s="34"/>
      <c r="M792" s="34"/>
      <c r="N792" s="34"/>
      <c r="O792" s="42"/>
      <c r="P792" s="34"/>
      <c r="Q792" s="34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1:35">
      <c r="A793" s="6"/>
      <c r="B793" s="6"/>
      <c r="C793" s="40"/>
      <c r="D793" s="41"/>
      <c r="E793" s="41"/>
      <c r="F793" s="34"/>
      <c r="G793" s="34"/>
      <c r="H793" s="34"/>
      <c r="I793" s="34"/>
      <c r="J793" s="34"/>
      <c r="K793" s="34"/>
      <c r="L793" s="34"/>
      <c r="M793" s="34"/>
      <c r="N793" s="34"/>
      <c r="O793" s="42"/>
      <c r="P793" s="34"/>
      <c r="Q793" s="34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1:35">
      <c r="A794" s="6"/>
      <c r="B794" s="6"/>
      <c r="C794" s="40"/>
      <c r="D794" s="41"/>
      <c r="E794" s="41"/>
      <c r="F794" s="34"/>
      <c r="G794" s="34"/>
      <c r="H794" s="34"/>
      <c r="I794" s="34"/>
      <c r="J794" s="34"/>
      <c r="K794" s="34"/>
      <c r="L794" s="34"/>
      <c r="M794" s="34"/>
      <c r="N794" s="34"/>
      <c r="O794" s="42"/>
      <c r="P794" s="34"/>
      <c r="Q794" s="34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1:35">
      <c r="A795" s="6"/>
      <c r="B795" s="6"/>
      <c r="C795" s="40"/>
      <c r="D795" s="41"/>
      <c r="E795" s="41"/>
      <c r="F795" s="34"/>
      <c r="G795" s="34"/>
      <c r="H795" s="34"/>
      <c r="I795" s="34"/>
      <c r="J795" s="34"/>
      <c r="K795" s="34"/>
      <c r="L795" s="34"/>
      <c r="M795" s="34"/>
      <c r="N795" s="34"/>
      <c r="O795" s="42"/>
      <c r="P795" s="34"/>
      <c r="Q795" s="34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1:35">
      <c r="A796" s="6"/>
      <c r="B796" s="6"/>
      <c r="C796" s="40"/>
      <c r="D796" s="41"/>
      <c r="E796" s="41"/>
      <c r="F796" s="34"/>
      <c r="G796" s="34"/>
      <c r="H796" s="34"/>
      <c r="I796" s="34"/>
      <c r="J796" s="34"/>
      <c r="K796" s="34"/>
      <c r="L796" s="34"/>
      <c r="M796" s="34"/>
      <c r="N796" s="34"/>
      <c r="O796" s="42"/>
      <c r="P796" s="34"/>
      <c r="Q796" s="34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1:35">
      <c r="A797" s="6"/>
      <c r="B797" s="6"/>
      <c r="C797" s="40"/>
      <c r="D797" s="41"/>
      <c r="E797" s="41"/>
      <c r="F797" s="34"/>
      <c r="G797" s="34"/>
      <c r="H797" s="34"/>
      <c r="I797" s="34"/>
      <c r="J797" s="34"/>
      <c r="K797" s="34"/>
      <c r="L797" s="34"/>
      <c r="M797" s="34"/>
      <c r="N797" s="34"/>
      <c r="O797" s="42"/>
      <c r="P797" s="34"/>
      <c r="Q797" s="34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1:35">
      <c r="A798" s="6"/>
      <c r="B798" s="6"/>
      <c r="C798" s="40"/>
      <c r="D798" s="41"/>
      <c r="E798" s="41"/>
      <c r="F798" s="34"/>
      <c r="G798" s="34"/>
      <c r="H798" s="34"/>
      <c r="I798" s="34"/>
      <c r="J798" s="34"/>
      <c r="K798" s="34"/>
      <c r="L798" s="34"/>
      <c r="M798" s="34"/>
      <c r="N798" s="34"/>
      <c r="O798" s="42"/>
      <c r="P798" s="34"/>
      <c r="Q798" s="34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1:35">
      <c r="A799" s="6"/>
      <c r="B799" s="6"/>
      <c r="C799" s="40"/>
      <c r="D799" s="41"/>
      <c r="E799" s="41"/>
      <c r="F799" s="34"/>
      <c r="G799" s="34"/>
      <c r="H799" s="34"/>
      <c r="I799" s="34"/>
      <c r="J799" s="34"/>
      <c r="K799" s="34"/>
      <c r="L799" s="34"/>
      <c r="M799" s="34"/>
      <c r="N799" s="34"/>
      <c r="O799" s="42"/>
      <c r="P799" s="34"/>
      <c r="Q799" s="34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>
      <c r="A800" s="6"/>
      <c r="B800" s="6"/>
      <c r="C800" s="40"/>
      <c r="D800" s="41"/>
      <c r="E800" s="41"/>
      <c r="F800" s="34"/>
      <c r="G800" s="34"/>
      <c r="H800" s="34"/>
      <c r="I800" s="34"/>
      <c r="J800" s="34"/>
      <c r="K800" s="34"/>
      <c r="L800" s="34"/>
      <c r="M800" s="34"/>
      <c r="N800" s="34"/>
      <c r="O800" s="42"/>
      <c r="P800" s="34"/>
      <c r="Q800" s="34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>
      <c r="A801" s="6"/>
      <c r="B801" s="6"/>
      <c r="C801" s="40"/>
      <c r="D801" s="41"/>
      <c r="E801" s="41"/>
      <c r="F801" s="34"/>
      <c r="G801" s="34"/>
      <c r="H801" s="34"/>
      <c r="I801" s="34"/>
      <c r="J801" s="34"/>
      <c r="K801" s="34"/>
      <c r="L801" s="34"/>
      <c r="M801" s="34"/>
      <c r="N801" s="34"/>
      <c r="O801" s="42"/>
      <c r="P801" s="34"/>
      <c r="Q801" s="34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1:35">
      <c r="A802" s="6"/>
      <c r="B802" s="6"/>
      <c r="C802" s="40"/>
      <c r="D802" s="41"/>
      <c r="E802" s="41"/>
      <c r="F802" s="34"/>
      <c r="G802" s="34"/>
      <c r="H802" s="34"/>
      <c r="I802" s="34"/>
      <c r="J802" s="34"/>
      <c r="K802" s="34"/>
      <c r="L802" s="34"/>
      <c r="M802" s="34"/>
      <c r="N802" s="34"/>
      <c r="O802" s="42"/>
      <c r="P802" s="34"/>
      <c r="Q802" s="34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1:35">
      <c r="A803" s="6"/>
      <c r="B803" s="6"/>
      <c r="C803" s="40"/>
      <c r="D803" s="41"/>
      <c r="E803" s="41"/>
      <c r="F803" s="34"/>
      <c r="G803" s="34"/>
      <c r="H803" s="34"/>
      <c r="I803" s="34"/>
      <c r="J803" s="34"/>
      <c r="K803" s="34"/>
      <c r="L803" s="34"/>
      <c r="M803" s="34"/>
      <c r="N803" s="34"/>
      <c r="O803" s="42"/>
      <c r="P803" s="34"/>
      <c r="Q803" s="34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1:35">
      <c r="A804" s="6"/>
      <c r="B804" s="6"/>
      <c r="C804" s="40"/>
      <c r="D804" s="41"/>
      <c r="E804" s="41"/>
      <c r="F804" s="34"/>
      <c r="G804" s="34"/>
      <c r="H804" s="34"/>
      <c r="I804" s="34"/>
      <c r="J804" s="34"/>
      <c r="K804" s="34"/>
      <c r="L804" s="34"/>
      <c r="M804" s="34"/>
      <c r="N804" s="34"/>
      <c r="O804" s="42"/>
      <c r="P804" s="34"/>
      <c r="Q804" s="34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1:35">
      <c r="A805" s="6"/>
      <c r="B805" s="6"/>
      <c r="C805" s="40"/>
      <c r="D805" s="41"/>
      <c r="E805" s="41"/>
      <c r="F805" s="34"/>
      <c r="G805" s="34"/>
      <c r="H805" s="34"/>
      <c r="I805" s="34"/>
      <c r="J805" s="34"/>
      <c r="K805" s="34"/>
      <c r="L805" s="34"/>
      <c r="M805" s="34"/>
      <c r="N805" s="34"/>
      <c r="O805" s="42"/>
      <c r="P805" s="34"/>
      <c r="Q805" s="34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1:35">
      <c r="A806" s="6"/>
      <c r="B806" s="6"/>
      <c r="C806" s="40"/>
      <c r="D806" s="41"/>
      <c r="E806" s="41"/>
      <c r="F806" s="34"/>
      <c r="G806" s="34"/>
      <c r="H806" s="34"/>
      <c r="I806" s="34"/>
      <c r="J806" s="34"/>
      <c r="K806" s="34"/>
      <c r="L806" s="34"/>
      <c r="M806" s="34"/>
      <c r="N806" s="34"/>
      <c r="O806" s="42"/>
      <c r="P806" s="34"/>
      <c r="Q806" s="34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1:35">
      <c r="A807" s="6"/>
      <c r="B807" s="6"/>
      <c r="C807" s="40"/>
      <c r="D807" s="41"/>
      <c r="E807" s="41"/>
      <c r="F807" s="34"/>
      <c r="G807" s="34"/>
      <c r="H807" s="34"/>
      <c r="I807" s="34"/>
      <c r="J807" s="34"/>
      <c r="K807" s="34"/>
      <c r="L807" s="34"/>
      <c r="M807" s="34"/>
      <c r="N807" s="34"/>
      <c r="O807" s="42"/>
      <c r="P807" s="34"/>
      <c r="Q807" s="34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1:35">
      <c r="A808" s="6"/>
      <c r="B808" s="6"/>
      <c r="C808" s="40"/>
      <c r="D808" s="41"/>
      <c r="E808" s="41"/>
      <c r="F808" s="34"/>
      <c r="G808" s="34"/>
      <c r="H808" s="34"/>
      <c r="I808" s="34"/>
      <c r="J808" s="34"/>
      <c r="K808" s="34"/>
      <c r="L808" s="34"/>
      <c r="M808" s="34"/>
      <c r="N808" s="34"/>
      <c r="O808" s="42"/>
      <c r="P808" s="34"/>
      <c r="Q808" s="34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1:35">
      <c r="A809" s="6"/>
      <c r="B809" s="6"/>
      <c r="C809" s="40"/>
      <c r="D809" s="41"/>
      <c r="E809" s="41"/>
      <c r="F809" s="34"/>
      <c r="G809" s="34"/>
      <c r="H809" s="34"/>
      <c r="I809" s="34"/>
      <c r="J809" s="34"/>
      <c r="K809" s="34"/>
      <c r="L809" s="34"/>
      <c r="M809" s="34"/>
      <c r="N809" s="34"/>
      <c r="O809" s="42"/>
      <c r="P809" s="34"/>
      <c r="Q809" s="34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1:35">
      <c r="A810" s="6"/>
      <c r="B810" s="6"/>
      <c r="C810" s="40"/>
      <c r="D810" s="41"/>
      <c r="E810" s="41"/>
      <c r="F810" s="34"/>
      <c r="G810" s="34"/>
      <c r="H810" s="34"/>
      <c r="I810" s="34"/>
      <c r="J810" s="34"/>
      <c r="K810" s="34"/>
      <c r="L810" s="34"/>
      <c r="M810" s="34"/>
      <c r="N810" s="34"/>
      <c r="O810" s="42"/>
      <c r="P810" s="34"/>
      <c r="Q810" s="34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1:35">
      <c r="A811" s="6"/>
      <c r="B811" s="6"/>
      <c r="C811" s="40"/>
      <c r="D811" s="41"/>
      <c r="E811" s="41"/>
      <c r="F811" s="34"/>
      <c r="G811" s="34"/>
      <c r="H811" s="34"/>
      <c r="I811" s="34"/>
      <c r="J811" s="34"/>
      <c r="K811" s="34"/>
      <c r="L811" s="34"/>
      <c r="M811" s="34"/>
      <c r="N811" s="34"/>
      <c r="O811" s="42"/>
      <c r="P811" s="34"/>
      <c r="Q811" s="34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1:35">
      <c r="A812" s="6"/>
      <c r="B812" s="6"/>
      <c r="C812" s="40"/>
      <c r="D812" s="41"/>
      <c r="E812" s="41"/>
      <c r="F812" s="34"/>
      <c r="G812" s="34"/>
      <c r="H812" s="34"/>
      <c r="I812" s="34"/>
      <c r="J812" s="34"/>
      <c r="K812" s="34"/>
      <c r="L812" s="34"/>
      <c r="M812" s="34"/>
      <c r="N812" s="34"/>
      <c r="O812" s="42"/>
      <c r="P812" s="34"/>
      <c r="Q812" s="34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1:35">
      <c r="A813" s="6"/>
      <c r="B813" s="6"/>
      <c r="C813" s="40"/>
      <c r="D813" s="41"/>
      <c r="E813" s="41"/>
      <c r="F813" s="34"/>
      <c r="G813" s="34"/>
      <c r="H813" s="34"/>
      <c r="I813" s="34"/>
      <c r="J813" s="34"/>
      <c r="K813" s="34"/>
      <c r="L813" s="34"/>
      <c r="M813" s="34"/>
      <c r="N813" s="34"/>
      <c r="O813" s="42"/>
      <c r="P813" s="34"/>
      <c r="Q813" s="34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1:35">
      <c r="A814" s="6"/>
      <c r="B814" s="6"/>
      <c r="C814" s="40"/>
      <c r="D814" s="41"/>
      <c r="E814" s="41"/>
      <c r="F814" s="34"/>
      <c r="G814" s="34"/>
      <c r="H814" s="34"/>
      <c r="I814" s="34"/>
      <c r="J814" s="34"/>
      <c r="K814" s="34"/>
      <c r="L814" s="34"/>
      <c r="M814" s="34"/>
      <c r="N814" s="34"/>
      <c r="O814" s="42"/>
      <c r="P814" s="34"/>
      <c r="Q814" s="34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1:35">
      <c r="A815" s="6"/>
      <c r="B815" s="6"/>
      <c r="C815" s="40"/>
      <c r="D815" s="41"/>
      <c r="E815" s="41"/>
      <c r="F815" s="34"/>
      <c r="G815" s="34"/>
      <c r="H815" s="34"/>
      <c r="I815" s="34"/>
      <c r="J815" s="34"/>
      <c r="K815" s="34"/>
      <c r="L815" s="34"/>
      <c r="M815" s="34"/>
      <c r="N815" s="34"/>
      <c r="O815" s="42"/>
      <c r="P815" s="34"/>
      <c r="Q815" s="34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1:35">
      <c r="A816" s="6"/>
      <c r="B816" s="6"/>
      <c r="C816" s="40"/>
      <c r="D816" s="41"/>
      <c r="E816" s="41"/>
      <c r="F816" s="34"/>
      <c r="G816" s="34"/>
      <c r="H816" s="34"/>
      <c r="I816" s="34"/>
      <c r="J816" s="34"/>
      <c r="K816" s="34"/>
      <c r="L816" s="34"/>
      <c r="M816" s="34"/>
      <c r="N816" s="34"/>
      <c r="O816" s="42"/>
      <c r="P816" s="34"/>
      <c r="Q816" s="34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1:35">
      <c r="A817" s="6"/>
      <c r="B817" s="6"/>
      <c r="C817" s="40"/>
      <c r="D817" s="41"/>
      <c r="E817" s="41"/>
      <c r="F817" s="34"/>
      <c r="G817" s="34"/>
      <c r="H817" s="34"/>
      <c r="I817" s="34"/>
      <c r="J817" s="34"/>
      <c r="K817" s="34"/>
      <c r="L817" s="34"/>
      <c r="M817" s="34"/>
      <c r="N817" s="34"/>
      <c r="O817" s="42"/>
      <c r="P817" s="34"/>
      <c r="Q817" s="34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1:35">
      <c r="A818" s="6"/>
      <c r="B818" s="6"/>
      <c r="C818" s="40"/>
      <c r="D818" s="41"/>
      <c r="E818" s="41"/>
      <c r="F818" s="34"/>
      <c r="G818" s="34"/>
      <c r="H818" s="34"/>
      <c r="I818" s="34"/>
      <c r="J818" s="34"/>
      <c r="K818" s="34"/>
      <c r="L818" s="34"/>
      <c r="M818" s="34"/>
      <c r="N818" s="34"/>
      <c r="O818" s="42"/>
      <c r="P818" s="34"/>
      <c r="Q818" s="34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1:35">
      <c r="A819" s="6"/>
      <c r="B819" s="6"/>
      <c r="C819" s="40"/>
      <c r="D819" s="41"/>
      <c r="E819" s="41"/>
      <c r="F819" s="34"/>
      <c r="G819" s="34"/>
      <c r="H819" s="34"/>
      <c r="I819" s="34"/>
      <c r="J819" s="34"/>
      <c r="K819" s="34"/>
      <c r="L819" s="34"/>
      <c r="M819" s="34"/>
      <c r="N819" s="34"/>
      <c r="O819" s="42"/>
      <c r="P819" s="34"/>
      <c r="Q819" s="34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1:35">
      <c r="A820" s="6"/>
      <c r="B820" s="6"/>
      <c r="C820" s="40"/>
      <c r="D820" s="41"/>
      <c r="E820" s="41"/>
      <c r="F820" s="34"/>
      <c r="G820" s="34"/>
      <c r="H820" s="34"/>
      <c r="I820" s="34"/>
      <c r="J820" s="34"/>
      <c r="K820" s="34"/>
      <c r="L820" s="34"/>
      <c r="M820" s="34"/>
      <c r="N820" s="34"/>
      <c r="O820" s="42"/>
      <c r="P820" s="34"/>
      <c r="Q820" s="34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1:35">
      <c r="A821" s="6"/>
      <c r="B821" s="6"/>
      <c r="C821" s="40"/>
      <c r="D821" s="41"/>
      <c r="E821" s="41"/>
      <c r="F821" s="34"/>
      <c r="G821" s="34"/>
      <c r="H821" s="34"/>
      <c r="I821" s="34"/>
      <c r="J821" s="34"/>
      <c r="K821" s="34"/>
      <c r="L821" s="34"/>
      <c r="M821" s="34"/>
      <c r="N821" s="34"/>
      <c r="O821" s="42"/>
      <c r="P821" s="34"/>
      <c r="Q821" s="34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1:35">
      <c r="A822" s="6"/>
      <c r="B822" s="6"/>
      <c r="C822" s="40"/>
      <c r="D822" s="41"/>
      <c r="E822" s="41"/>
      <c r="F822" s="34"/>
      <c r="G822" s="34"/>
      <c r="H822" s="34"/>
      <c r="I822" s="34"/>
      <c r="J822" s="34"/>
      <c r="K822" s="34"/>
      <c r="L822" s="34"/>
      <c r="M822" s="34"/>
      <c r="N822" s="34"/>
      <c r="O822" s="42"/>
      <c r="P822" s="34"/>
      <c r="Q822" s="34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1:35">
      <c r="A823" s="6"/>
      <c r="B823" s="6"/>
      <c r="C823" s="40"/>
      <c r="D823" s="41"/>
      <c r="E823" s="41"/>
      <c r="F823" s="34"/>
      <c r="G823" s="34"/>
      <c r="H823" s="34"/>
      <c r="I823" s="34"/>
      <c r="J823" s="34"/>
      <c r="K823" s="34"/>
      <c r="L823" s="34"/>
      <c r="M823" s="34"/>
      <c r="N823" s="34"/>
      <c r="O823" s="42"/>
      <c r="P823" s="34"/>
      <c r="Q823" s="34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1:35">
      <c r="A824" s="6"/>
      <c r="B824" s="6"/>
      <c r="C824" s="40"/>
      <c r="D824" s="41"/>
      <c r="E824" s="41"/>
      <c r="F824" s="34"/>
      <c r="G824" s="34"/>
      <c r="H824" s="34"/>
      <c r="I824" s="34"/>
      <c r="J824" s="34"/>
      <c r="K824" s="34"/>
      <c r="L824" s="34"/>
      <c r="M824" s="34"/>
      <c r="N824" s="34"/>
      <c r="O824" s="42"/>
      <c r="P824" s="34"/>
      <c r="Q824" s="34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1:35">
      <c r="A825" s="6"/>
      <c r="B825" s="6"/>
      <c r="C825" s="40"/>
      <c r="D825" s="41"/>
      <c r="E825" s="41"/>
      <c r="F825" s="34"/>
      <c r="G825" s="34"/>
      <c r="H825" s="34"/>
      <c r="I825" s="34"/>
      <c r="J825" s="34"/>
      <c r="K825" s="34"/>
      <c r="L825" s="34"/>
      <c r="M825" s="34"/>
      <c r="N825" s="34"/>
      <c r="O825" s="42"/>
      <c r="P825" s="34"/>
      <c r="Q825" s="34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1:35">
      <c r="A826" s="6"/>
      <c r="B826" s="6"/>
      <c r="C826" s="40"/>
      <c r="D826" s="41"/>
      <c r="E826" s="41"/>
      <c r="F826" s="34"/>
      <c r="G826" s="34"/>
      <c r="H826" s="34"/>
      <c r="I826" s="34"/>
      <c r="J826" s="34"/>
      <c r="K826" s="34"/>
      <c r="L826" s="34"/>
      <c r="M826" s="34"/>
      <c r="N826" s="34"/>
      <c r="O826" s="42"/>
      <c r="P826" s="34"/>
      <c r="Q826" s="34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1:35">
      <c r="A827" s="6"/>
      <c r="B827" s="6"/>
      <c r="C827" s="40"/>
      <c r="D827" s="41"/>
      <c r="E827" s="41"/>
      <c r="F827" s="34"/>
      <c r="G827" s="34"/>
      <c r="H827" s="34"/>
      <c r="I827" s="34"/>
      <c r="J827" s="34"/>
      <c r="K827" s="34"/>
      <c r="L827" s="34"/>
      <c r="M827" s="34"/>
      <c r="N827" s="34"/>
      <c r="O827" s="42"/>
      <c r="P827" s="34"/>
      <c r="Q827" s="34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1:35">
      <c r="A828" s="6"/>
      <c r="B828" s="6"/>
      <c r="C828" s="40"/>
      <c r="D828" s="41"/>
      <c r="E828" s="41"/>
      <c r="F828" s="34"/>
      <c r="G828" s="34"/>
      <c r="H828" s="34"/>
      <c r="I828" s="34"/>
      <c r="J828" s="34"/>
      <c r="K828" s="34"/>
      <c r="L828" s="34"/>
      <c r="M828" s="34"/>
      <c r="N828" s="34"/>
      <c r="O828" s="42"/>
      <c r="P828" s="34"/>
      <c r="Q828" s="34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1:35">
      <c r="A829" s="6"/>
      <c r="B829" s="6"/>
      <c r="C829" s="40"/>
      <c r="D829" s="41"/>
      <c r="E829" s="41"/>
      <c r="F829" s="34"/>
      <c r="G829" s="34"/>
      <c r="H829" s="34"/>
      <c r="I829" s="34"/>
      <c r="J829" s="34"/>
      <c r="K829" s="34"/>
      <c r="L829" s="34"/>
      <c r="M829" s="34"/>
      <c r="N829" s="34"/>
      <c r="O829" s="42"/>
      <c r="P829" s="34"/>
      <c r="Q829" s="34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1:35">
      <c r="A830" s="6"/>
      <c r="B830" s="6"/>
      <c r="C830" s="40"/>
      <c r="D830" s="41"/>
      <c r="E830" s="41"/>
      <c r="F830" s="34"/>
      <c r="G830" s="34"/>
      <c r="H830" s="34"/>
      <c r="I830" s="34"/>
      <c r="J830" s="34"/>
      <c r="K830" s="34"/>
      <c r="L830" s="34"/>
      <c r="M830" s="34"/>
      <c r="N830" s="34"/>
      <c r="O830" s="42"/>
      <c r="P830" s="34"/>
      <c r="Q830" s="34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1:35">
      <c r="A831" s="6"/>
      <c r="B831" s="6"/>
      <c r="C831" s="40"/>
      <c r="D831" s="41"/>
      <c r="E831" s="41"/>
      <c r="F831" s="34"/>
      <c r="G831" s="34"/>
      <c r="H831" s="34"/>
      <c r="I831" s="34"/>
      <c r="J831" s="34"/>
      <c r="K831" s="34"/>
      <c r="L831" s="34"/>
      <c r="M831" s="34"/>
      <c r="N831" s="34"/>
      <c r="O831" s="42"/>
      <c r="P831" s="34"/>
      <c r="Q831" s="34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1:35">
      <c r="A832" s="6"/>
      <c r="B832" s="6"/>
      <c r="C832" s="40"/>
      <c r="D832" s="41"/>
      <c r="E832" s="41"/>
      <c r="F832" s="34"/>
      <c r="G832" s="34"/>
      <c r="H832" s="34"/>
      <c r="I832" s="34"/>
      <c r="J832" s="34"/>
      <c r="K832" s="34"/>
      <c r="L832" s="34"/>
      <c r="M832" s="34"/>
      <c r="N832" s="34"/>
      <c r="O832" s="42"/>
      <c r="P832" s="34"/>
      <c r="Q832" s="34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1:35">
      <c r="A833" s="6"/>
      <c r="B833" s="6"/>
      <c r="C833" s="40"/>
      <c r="D833" s="41"/>
      <c r="E833" s="41"/>
      <c r="F833" s="34"/>
      <c r="G833" s="34"/>
      <c r="H833" s="34"/>
      <c r="I833" s="34"/>
      <c r="J833" s="34"/>
      <c r="K833" s="34"/>
      <c r="L833" s="34"/>
      <c r="M833" s="34"/>
      <c r="N833" s="34"/>
      <c r="O833" s="42"/>
      <c r="P833" s="34"/>
      <c r="Q833" s="34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1:35">
      <c r="A834" s="6"/>
      <c r="B834" s="6"/>
      <c r="C834" s="40"/>
      <c r="D834" s="41"/>
      <c r="E834" s="41"/>
      <c r="F834" s="34"/>
      <c r="G834" s="34"/>
      <c r="H834" s="34"/>
      <c r="I834" s="34"/>
      <c r="J834" s="34"/>
      <c r="K834" s="34"/>
      <c r="L834" s="34"/>
      <c r="M834" s="34"/>
      <c r="N834" s="34"/>
      <c r="O834" s="42"/>
      <c r="P834" s="34"/>
      <c r="Q834" s="34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1:35">
      <c r="A835" s="6"/>
      <c r="B835" s="6"/>
      <c r="C835" s="40"/>
      <c r="D835" s="41"/>
      <c r="E835" s="41"/>
      <c r="F835" s="34"/>
      <c r="G835" s="34"/>
      <c r="H835" s="34"/>
      <c r="I835" s="34"/>
      <c r="J835" s="34"/>
      <c r="K835" s="34"/>
      <c r="L835" s="34"/>
      <c r="M835" s="34"/>
      <c r="N835" s="34"/>
      <c r="O835" s="42"/>
      <c r="P835" s="34"/>
      <c r="Q835" s="34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1:35">
      <c r="A836" s="6"/>
      <c r="B836" s="6"/>
      <c r="C836" s="40"/>
      <c r="D836" s="41"/>
      <c r="E836" s="41"/>
      <c r="F836" s="34"/>
      <c r="G836" s="34"/>
      <c r="H836" s="34"/>
      <c r="I836" s="34"/>
      <c r="J836" s="34"/>
      <c r="K836" s="34"/>
      <c r="L836" s="34"/>
      <c r="M836" s="34"/>
      <c r="N836" s="34"/>
      <c r="O836" s="42"/>
      <c r="P836" s="34"/>
      <c r="Q836" s="34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1:35">
      <c r="A837" s="6"/>
      <c r="B837" s="6"/>
      <c r="C837" s="40"/>
      <c r="D837" s="41"/>
      <c r="E837" s="41"/>
      <c r="F837" s="34"/>
      <c r="G837" s="34"/>
      <c r="H837" s="34"/>
      <c r="I837" s="34"/>
      <c r="J837" s="34"/>
      <c r="K837" s="34"/>
      <c r="L837" s="34"/>
      <c r="M837" s="34"/>
      <c r="N837" s="34"/>
      <c r="O837" s="42"/>
      <c r="P837" s="34"/>
      <c r="Q837" s="34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1:35">
      <c r="A838" s="6"/>
      <c r="B838" s="6"/>
      <c r="C838" s="40"/>
      <c r="D838" s="41"/>
      <c r="E838" s="41"/>
      <c r="F838" s="34"/>
      <c r="G838" s="34"/>
      <c r="H838" s="34"/>
      <c r="I838" s="34"/>
      <c r="J838" s="34"/>
      <c r="K838" s="34"/>
      <c r="L838" s="34"/>
      <c r="M838" s="34"/>
      <c r="N838" s="34"/>
      <c r="O838" s="42"/>
      <c r="P838" s="34"/>
      <c r="Q838" s="34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1:35">
      <c r="A839" s="6"/>
      <c r="B839" s="6"/>
      <c r="C839" s="40"/>
      <c r="D839" s="41"/>
      <c r="E839" s="41"/>
      <c r="F839" s="34"/>
      <c r="G839" s="34"/>
      <c r="H839" s="34"/>
      <c r="I839" s="34"/>
      <c r="J839" s="34"/>
      <c r="K839" s="34"/>
      <c r="L839" s="34"/>
      <c r="M839" s="34"/>
      <c r="N839" s="34"/>
      <c r="O839" s="42"/>
      <c r="P839" s="34"/>
      <c r="Q839" s="34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1:35">
      <c r="A840" s="6"/>
      <c r="B840" s="6"/>
      <c r="C840" s="40"/>
      <c r="D840" s="41"/>
      <c r="E840" s="41"/>
      <c r="F840" s="34"/>
      <c r="G840" s="34"/>
      <c r="H840" s="34"/>
      <c r="I840" s="34"/>
      <c r="J840" s="34"/>
      <c r="K840" s="34"/>
      <c r="L840" s="34"/>
      <c r="M840" s="34"/>
      <c r="N840" s="34"/>
      <c r="O840" s="42"/>
      <c r="P840" s="34"/>
      <c r="Q840" s="34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1:35">
      <c r="A841" s="6"/>
      <c r="B841" s="6"/>
      <c r="C841" s="40"/>
      <c r="D841" s="41"/>
      <c r="E841" s="41"/>
      <c r="F841" s="34"/>
      <c r="G841" s="34"/>
      <c r="H841" s="34"/>
      <c r="I841" s="34"/>
      <c r="J841" s="34"/>
      <c r="K841" s="34"/>
      <c r="L841" s="34"/>
      <c r="M841" s="34"/>
      <c r="N841" s="34"/>
      <c r="O841" s="42"/>
      <c r="P841" s="34"/>
      <c r="Q841" s="34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1:35">
      <c r="A842" s="6"/>
      <c r="B842" s="6"/>
      <c r="C842" s="40"/>
      <c r="D842" s="41"/>
      <c r="E842" s="41"/>
      <c r="F842" s="34"/>
      <c r="G842" s="34"/>
      <c r="H842" s="34"/>
      <c r="I842" s="34"/>
      <c r="J842" s="34"/>
      <c r="K842" s="34"/>
      <c r="L842" s="34"/>
      <c r="M842" s="34"/>
      <c r="N842" s="34"/>
      <c r="O842" s="42"/>
      <c r="P842" s="34"/>
      <c r="Q842" s="34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  <row r="843" spans="1:35">
      <c r="A843" s="6"/>
      <c r="B843" s="6"/>
      <c r="C843" s="40"/>
      <c r="D843" s="41"/>
      <c r="E843" s="41"/>
      <c r="F843" s="34"/>
      <c r="G843" s="34"/>
      <c r="H843" s="34"/>
      <c r="I843" s="34"/>
      <c r="J843" s="34"/>
      <c r="K843" s="34"/>
      <c r="L843" s="34"/>
      <c r="M843" s="34"/>
      <c r="N843" s="34"/>
      <c r="O843" s="42"/>
      <c r="P843" s="34"/>
      <c r="Q843" s="34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</row>
    <row r="844" spans="1:35">
      <c r="A844" s="6"/>
      <c r="B844" s="6"/>
      <c r="C844" s="40"/>
      <c r="D844" s="41"/>
      <c r="E844" s="41"/>
      <c r="F844" s="34"/>
      <c r="G844" s="34"/>
      <c r="H844" s="34"/>
      <c r="I844" s="34"/>
      <c r="J844" s="34"/>
      <c r="K844" s="34"/>
      <c r="L844" s="34"/>
      <c r="M844" s="34"/>
      <c r="N844" s="34"/>
      <c r="O844" s="42"/>
      <c r="P844" s="34"/>
      <c r="Q844" s="34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</row>
    <row r="845" spans="1:35">
      <c r="A845" s="6"/>
      <c r="B845" s="6"/>
      <c r="C845" s="40"/>
      <c r="D845" s="41"/>
      <c r="E845" s="41"/>
      <c r="F845" s="34"/>
      <c r="G845" s="34"/>
      <c r="H845" s="34"/>
      <c r="I845" s="34"/>
      <c r="J845" s="34"/>
      <c r="K845" s="34"/>
      <c r="L845" s="34"/>
      <c r="M845" s="34"/>
      <c r="N845" s="34"/>
      <c r="O845" s="42"/>
      <c r="P845" s="34"/>
      <c r="Q845" s="34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</row>
    <row r="846" spans="1:35">
      <c r="A846" s="6"/>
      <c r="B846" s="6"/>
      <c r="C846" s="40"/>
      <c r="D846" s="41"/>
      <c r="E846" s="41"/>
      <c r="F846" s="34"/>
      <c r="G846" s="34"/>
      <c r="H846" s="34"/>
      <c r="I846" s="34"/>
      <c r="J846" s="34"/>
      <c r="K846" s="34"/>
      <c r="L846" s="34"/>
      <c r="M846" s="34"/>
      <c r="N846" s="34"/>
      <c r="O846" s="42"/>
      <c r="P846" s="34"/>
      <c r="Q846" s="34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</row>
    <row r="847" spans="1:35">
      <c r="A847" s="6"/>
      <c r="B847" s="6"/>
      <c r="C847" s="40"/>
      <c r="D847" s="41"/>
      <c r="E847" s="41"/>
      <c r="F847" s="34"/>
      <c r="G847" s="34"/>
      <c r="H847" s="34"/>
      <c r="I847" s="34"/>
      <c r="J847" s="34"/>
      <c r="K847" s="34"/>
      <c r="L847" s="34"/>
      <c r="M847" s="34"/>
      <c r="N847" s="34"/>
      <c r="O847" s="42"/>
      <c r="P847" s="34"/>
      <c r="Q847" s="34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</row>
    <row r="848" spans="1:35">
      <c r="A848" s="6"/>
      <c r="B848" s="6"/>
      <c r="C848" s="40"/>
      <c r="D848" s="41"/>
      <c r="E848" s="41"/>
      <c r="F848" s="34"/>
      <c r="G848" s="34"/>
      <c r="H848" s="34"/>
      <c r="I848" s="34"/>
      <c r="J848" s="34"/>
      <c r="K848" s="34"/>
      <c r="L848" s="34"/>
      <c r="M848" s="34"/>
      <c r="N848" s="34"/>
      <c r="O848" s="42"/>
      <c r="P848" s="34"/>
      <c r="Q848" s="34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</row>
    <row r="849" spans="1:35">
      <c r="A849" s="6"/>
      <c r="B849" s="6"/>
      <c r="C849" s="40"/>
      <c r="D849" s="41"/>
      <c r="E849" s="41"/>
      <c r="F849" s="34"/>
      <c r="G849" s="34"/>
      <c r="H849" s="34"/>
      <c r="I849" s="34"/>
      <c r="J849" s="34"/>
      <c r="K849" s="34"/>
      <c r="L849" s="34"/>
      <c r="M849" s="34"/>
      <c r="N849" s="34"/>
      <c r="O849" s="42"/>
      <c r="P849" s="34"/>
      <c r="Q849" s="34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</row>
    <row r="850" spans="1:35">
      <c r="A850" s="6"/>
      <c r="B850" s="6"/>
      <c r="C850" s="40"/>
      <c r="D850" s="41"/>
      <c r="E850" s="41"/>
      <c r="F850" s="34"/>
      <c r="G850" s="34"/>
      <c r="H850" s="34"/>
      <c r="I850" s="34"/>
      <c r="J850" s="34"/>
      <c r="K850" s="34"/>
      <c r="L850" s="34"/>
      <c r="M850" s="34"/>
      <c r="N850" s="34"/>
      <c r="O850" s="42"/>
      <c r="P850" s="34"/>
      <c r="Q850" s="34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</row>
    <row r="851" spans="1:35">
      <c r="A851" s="6"/>
      <c r="B851" s="6"/>
      <c r="C851" s="40"/>
      <c r="D851" s="41"/>
      <c r="E851" s="41"/>
      <c r="F851" s="34"/>
      <c r="G851" s="34"/>
      <c r="H851" s="34"/>
      <c r="I851" s="34"/>
      <c r="J851" s="34"/>
      <c r="K851" s="34"/>
      <c r="L851" s="34"/>
      <c r="M851" s="34"/>
      <c r="N851" s="34"/>
      <c r="O851" s="42"/>
      <c r="P851" s="34"/>
      <c r="Q851" s="34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</row>
    <row r="852" spans="1:35">
      <c r="A852" s="6"/>
      <c r="B852" s="6"/>
      <c r="C852" s="40"/>
      <c r="D852" s="41"/>
      <c r="E852" s="41"/>
      <c r="F852" s="34"/>
      <c r="G852" s="34"/>
      <c r="H852" s="34"/>
      <c r="I852" s="34"/>
      <c r="J852" s="34"/>
      <c r="K852" s="34"/>
      <c r="L852" s="34"/>
      <c r="M852" s="34"/>
      <c r="N852" s="34"/>
      <c r="O852" s="42"/>
      <c r="P852" s="34"/>
      <c r="Q852" s="34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</row>
    <row r="853" spans="1:35">
      <c r="A853" s="6"/>
      <c r="B853" s="6"/>
      <c r="C853" s="40"/>
      <c r="D853" s="41"/>
      <c r="E853" s="41"/>
      <c r="F853" s="34"/>
      <c r="G853" s="34"/>
      <c r="H853" s="34"/>
      <c r="I853" s="34"/>
      <c r="J853" s="34"/>
      <c r="K853" s="34"/>
      <c r="L853" s="34"/>
      <c r="M853" s="34"/>
      <c r="N853" s="34"/>
      <c r="O853" s="42"/>
      <c r="P853" s="34"/>
      <c r="Q853" s="34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</row>
    <row r="854" spans="1:35">
      <c r="A854" s="6"/>
      <c r="B854" s="6"/>
      <c r="C854" s="40"/>
      <c r="D854" s="41"/>
      <c r="E854" s="41"/>
      <c r="F854" s="34"/>
      <c r="G854" s="34"/>
      <c r="H854" s="34"/>
      <c r="I854" s="34"/>
      <c r="J854" s="34"/>
      <c r="K854" s="34"/>
      <c r="L854" s="34"/>
      <c r="M854" s="34"/>
      <c r="N854" s="34"/>
      <c r="O854" s="42"/>
      <c r="P854" s="34"/>
      <c r="Q854" s="34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</row>
    <row r="855" spans="1:35">
      <c r="A855" s="6"/>
      <c r="B855" s="6"/>
      <c r="C855" s="40"/>
      <c r="D855" s="41"/>
      <c r="E855" s="41"/>
      <c r="F855" s="34"/>
      <c r="G855" s="34"/>
      <c r="H855" s="34"/>
      <c r="I855" s="34"/>
      <c r="J855" s="34"/>
      <c r="K855" s="34"/>
      <c r="L855" s="34"/>
      <c r="M855" s="34"/>
      <c r="N855" s="34"/>
      <c r="O855" s="42"/>
      <c r="P855" s="34"/>
      <c r="Q855" s="34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</row>
    <row r="856" spans="1:35">
      <c r="A856" s="6"/>
      <c r="B856" s="6"/>
      <c r="C856" s="40"/>
      <c r="D856" s="41"/>
      <c r="E856" s="41"/>
      <c r="F856" s="34"/>
      <c r="G856" s="34"/>
      <c r="H856" s="34"/>
      <c r="I856" s="34"/>
      <c r="J856" s="34"/>
      <c r="K856" s="34"/>
      <c r="L856" s="34"/>
      <c r="M856" s="34"/>
      <c r="N856" s="34"/>
      <c r="O856" s="42"/>
      <c r="P856" s="34"/>
      <c r="Q856" s="34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</row>
    <row r="857" spans="1:35">
      <c r="A857" s="6"/>
      <c r="B857" s="6"/>
      <c r="C857" s="40"/>
      <c r="D857" s="41"/>
      <c r="E857" s="41"/>
      <c r="F857" s="34"/>
      <c r="G857" s="34"/>
      <c r="H857" s="34"/>
      <c r="I857" s="34"/>
      <c r="J857" s="34"/>
      <c r="K857" s="34"/>
      <c r="L857" s="34"/>
      <c r="M857" s="34"/>
      <c r="N857" s="34"/>
      <c r="O857" s="42"/>
      <c r="P857" s="34"/>
      <c r="Q857" s="34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</row>
    <row r="858" spans="1:35">
      <c r="A858" s="6"/>
      <c r="B858" s="6"/>
      <c r="C858" s="40"/>
      <c r="D858" s="41"/>
      <c r="E858" s="41"/>
      <c r="F858" s="34"/>
      <c r="G858" s="34"/>
      <c r="H858" s="34"/>
      <c r="I858" s="34"/>
      <c r="J858" s="34"/>
      <c r="K858" s="34"/>
      <c r="L858" s="34"/>
      <c r="M858" s="34"/>
      <c r="N858" s="34"/>
      <c r="O858" s="42"/>
      <c r="P858" s="34"/>
      <c r="Q858" s="34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</row>
    <row r="859" spans="1:35">
      <c r="A859" s="6"/>
      <c r="B859" s="6"/>
      <c r="C859" s="40"/>
      <c r="D859" s="41"/>
      <c r="E859" s="41"/>
      <c r="F859" s="34"/>
      <c r="G859" s="34"/>
      <c r="H859" s="34"/>
      <c r="I859" s="34"/>
      <c r="J859" s="34"/>
      <c r="K859" s="34"/>
      <c r="L859" s="34"/>
      <c r="M859" s="34"/>
      <c r="N859" s="34"/>
      <c r="O859" s="42"/>
      <c r="P859" s="34"/>
      <c r="Q859" s="34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</row>
    <row r="860" spans="1:35">
      <c r="A860" s="6"/>
      <c r="B860" s="6"/>
      <c r="C860" s="40"/>
      <c r="D860" s="41"/>
      <c r="E860" s="41"/>
      <c r="F860" s="34"/>
      <c r="G860" s="34"/>
      <c r="H860" s="34"/>
      <c r="I860" s="34"/>
      <c r="J860" s="34"/>
      <c r="K860" s="34"/>
      <c r="L860" s="34"/>
      <c r="M860" s="34"/>
      <c r="N860" s="34"/>
      <c r="O860" s="42"/>
      <c r="P860" s="34"/>
      <c r="Q860" s="34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</row>
    <row r="861" spans="1:35">
      <c r="A861" s="6"/>
      <c r="B861" s="6"/>
      <c r="C861" s="40"/>
      <c r="D861" s="41"/>
      <c r="E861" s="41"/>
      <c r="F861" s="34"/>
      <c r="G861" s="34"/>
      <c r="H861" s="34"/>
      <c r="I861" s="34"/>
      <c r="J861" s="34"/>
      <c r="K861" s="34"/>
      <c r="L861" s="34"/>
      <c r="M861" s="34"/>
      <c r="N861" s="34"/>
      <c r="O861" s="42"/>
      <c r="P861" s="34"/>
      <c r="Q861" s="34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</row>
    <row r="862" spans="1:35">
      <c r="A862" s="6"/>
      <c r="B862" s="6"/>
      <c r="C862" s="40"/>
      <c r="D862" s="41"/>
      <c r="E862" s="41"/>
      <c r="F862" s="34"/>
      <c r="G862" s="34"/>
      <c r="H862" s="34"/>
      <c r="I862" s="34"/>
      <c r="J862" s="34"/>
      <c r="K862" s="34"/>
      <c r="L862" s="34"/>
      <c r="M862" s="34"/>
      <c r="N862" s="34"/>
      <c r="O862" s="42"/>
      <c r="P862" s="34"/>
      <c r="Q862" s="34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</row>
    <row r="863" spans="1:35">
      <c r="A863" s="6"/>
      <c r="B863" s="6"/>
      <c r="C863" s="40"/>
      <c r="D863" s="41"/>
      <c r="E863" s="41"/>
      <c r="F863" s="34"/>
      <c r="G863" s="34"/>
      <c r="H863" s="34"/>
      <c r="I863" s="34"/>
      <c r="J863" s="34"/>
      <c r="K863" s="34"/>
      <c r="L863" s="34"/>
      <c r="M863" s="34"/>
      <c r="N863" s="34"/>
      <c r="O863" s="42"/>
      <c r="P863" s="34"/>
      <c r="Q863" s="34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</row>
    <row r="864" spans="1:35">
      <c r="A864" s="6"/>
      <c r="B864" s="6"/>
      <c r="C864" s="40"/>
      <c r="D864" s="41"/>
      <c r="E864" s="41"/>
      <c r="F864" s="34"/>
      <c r="G864" s="34"/>
      <c r="H864" s="34"/>
      <c r="I864" s="34"/>
      <c r="J864" s="34"/>
      <c r="K864" s="34"/>
      <c r="L864" s="34"/>
      <c r="M864" s="34"/>
      <c r="N864" s="34"/>
      <c r="O864" s="42"/>
      <c r="P864" s="34"/>
      <c r="Q864" s="34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</row>
    <row r="865" spans="1:35">
      <c r="A865" s="6"/>
      <c r="B865" s="6"/>
      <c r="C865" s="40"/>
      <c r="D865" s="41"/>
      <c r="E865" s="41"/>
      <c r="F865" s="34"/>
      <c r="G865" s="34"/>
      <c r="H865" s="34"/>
      <c r="I865" s="34"/>
      <c r="J865" s="34"/>
      <c r="K865" s="34"/>
      <c r="L865" s="34"/>
      <c r="M865" s="34"/>
      <c r="N865" s="34"/>
      <c r="O865" s="42"/>
      <c r="P865" s="34"/>
      <c r="Q865" s="34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1:35">
      <c r="A866" s="6"/>
      <c r="B866" s="6"/>
      <c r="C866" s="40"/>
      <c r="D866" s="41"/>
      <c r="E866" s="41"/>
      <c r="F866" s="34"/>
      <c r="G866" s="34"/>
      <c r="H866" s="34"/>
      <c r="I866" s="34"/>
      <c r="J866" s="34"/>
      <c r="K866" s="34"/>
      <c r="L866" s="34"/>
      <c r="M866" s="34"/>
      <c r="N866" s="34"/>
      <c r="O866" s="42"/>
      <c r="P866" s="34"/>
      <c r="Q866" s="34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</row>
    <row r="867" spans="1:35">
      <c r="A867" s="6"/>
      <c r="B867" s="6"/>
      <c r="C867" s="40"/>
      <c r="D867" s="41"/>
      <c r="E867" s="41"/>
      <c r="F867" s="34"/>
      <c r="G867" s="34"/>
      <c r="H867" s="34"/>
      <c r="I867" s="34"/>
      <c r="J867" s="34"/>
      <c r="K867" s="34"/>
      <c r="L867" s="34"/>
      <c r="M867" s="34"/>
      <c r="N867" s="34"/>
      <c r="O867" s="42"/>
      <c r="P867" s="34"/>
      <c r="Q867" s="34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</row>
    <row r="868" spans="1:35">
      <c r="A868" s="6"/>
      <c r="B868" s="6"/>
      <c r="C868" s="40"/>
      <c r="D868" s="41"/>
      <c r="E868" s="41"/>
      <c r="F868" s="34"/>
      <c r="G868" s="34"/>
      <c r="H868" s="34"/>
      <c r="I868" s="34"/>
      <c r="J868" s="34"/>
      <c r="K868" s="34"/>
      <c r="L868" s="34"/>
      <c r="M868" s="34"/>
      <c r="N868" s="34"/>
      <c r="O868" s="42"/>
      <c r="P868" s="34"/>
      <c r="Q868" s="34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</row>
    <row r="869" spans="1:35">
      <c r="A869" s="6"/>
      <c r="B869" s="6"/>
      <c r="C869" s="40"/>
      <c r="D869" s="41"/>
      <c r="E869" s="41"/>
      <c r="F869" s="34"/>
      <c r="G869" s="34"/>
      <c r="H869" s="34"/>
      <c r="I869" s="34"/>
      <c r="J869" s="34"/>
      <c r="K869" s="34"/>
      <c r="L869" s="34"/>
      <c r="M869" s="34"/>
      <c r="N869" s="34"/>
      <c r="O869" s="42"/>
      <c r="P869" s="34"/>
      <c r="Q869" s="34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</row>
    <row r="870" spans="1:35">
      <c r="A870" s="6"/>
      <c r="B870" s="6"/>
      <c r="C870" s="40"/>
      <c r="D870" s="41"/>
      <c r="E870" s="41"/>
      <c r="F870" s="34"/>
      <c r="G870" s="34"/>
      <c r="H870" s="34"/>
      <c r="I870" s="34"/>
      <c r="J870" s="34"/>
      <c r="K870" s="34"/>
      <c r="L870" s="34"/>
      <c r="M870" s="34"/>
      <c r="N870" s="34"/>
      <c r="O870" s="42"/>
      <c r="P870" s="34"/>
      <c r="Q870" s="34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</row>
    <row r="871" spans="1:35">
      <c r="A871" s="6"/>
      <c r="B871" s="6"/>
      <c r="C871" s="40"/>
      <c r="D871" s="41"/>
      <c r="E871" s="41"/>
      <c r="F871" s="34"/>
      <c r="G871" s="34"/>
      <c r="H871" s="34"/>
      <c r="I871" s="34"/>
      <c r="J871" s="34"/>
      <c r="K871" s="34"/>
      <c r="L871" s="34"/>
      <c r="M871" s="34"/>
      <c r="N871" s="34"/>
      <c r="O871" s="42"/>
      <c r="P871" s="34"/>
      <c r="Q871" s="34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</row>
    <row r="872" spans="1:35">
      <c r="A872" s="6"/>
      <c r="B872" s="6"/>
      <c r="C872" s="40"/>
      <c r="D872" s="41"/>
      <c r="E872" s="41"/>
      <c r="F872" s="34"/>
      <c r="G872" s="34"/>
      <c r="H872" s="34"/>
      <c r="I872" s="34"/>
      <c r="J872" s="34"/>
      <c r="K872" s="34"/>
      <c r="L872" s="34"/>
      <c r="M872" s="34"/>
      <c r="N872" s="34"/>
      <c r="O872" s="42"/>
      <c r="P872" s="34"/>
      <c r="Q872" s="34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</row>
    <row r="873" spans="1:35">
      <c r="A873" s="6"/>
      <c r="B873" s="6"/>
      <c r="C873" s="40"/>
      <c r="D873" s="41"/>
      <c r="E873" s="41"/>
      <c r="F873" s="34"/>
      <c r="G873" s="34"/>
      <c r="H873" s="34"/>
      <c r="I873" s="34"/>
      <c r="J873" s="34"/>
      <c r="K873" s="34"/>
      <c r="L873" s="34"/>
      <c r="M873" s="34"/>
      <c r="N873" s="34"/>
      <c r="O873" s="42"/>
      <c r="P873" s="34"/>
      <c r="Q873" s="34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</row>
    <row r="874" spans="1:35">
      <c r="A874" s="6"/>
      <c r="B874" s="6"/>
      <c r="C874" s="40"/>
      <c r="D874" s="41"/>
      <c r="E874" s="41"/>
      <c r="F874" s="34"/>
      <c r="G874" s="34"/>
      <c r="H874" s="34"/>
      <c r="I874" s="34"/>
      <c r="J874" s="34"/>
      <c r="K874" s="34"/>
      <c r="L874" s="34"/>
      <c r="M874" s="34"/>
      <c r="N874" s="34"/>
      <c r="O874" s="42"/>
      <c r="P874" s="34"/>
      <c r="Q874" s="34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</row>
    <row r="875" spans="1:35">
      <c r="A875" s="6"/>
      <c r="B875" s="6"/>
      <c r="C875" s="40"/>
      <c r="D875" s="41"/>
      <c r="E875" s="41"/>
      <c r="F875" s="34"/>
      <c r="G875" s="34"/>
      <c r="H875" s="34"/>
      <c r="I875" s="34"/>
      <c r="J875" s="34"/>
      <c r="K875" s="34"/>
      <c r="L875" s="34"/>
      <c r="M875" s="34"/>
      <c r="N875" s="34"/>
      <c r="O875" s="42"/>
      <c r="P875" s="34"/>
      <c r="Q875" s="34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</row>
    <row r="876" spans="1:35">
      <c r="A876" s="6"/>
      <c r="B876" s="6"/>
      <c r="C876" s="40"/>
      <c r="D876" s="41"/>
      <c r="E876" s="41"/>
      <c r="F876" s="34"/>
      <c r="G876" s="34"/>
      <c r="H876" s="34"/>
      <c r="I876" s="34"/>
      <c r="J876" s="34"/>
      <c r="K876" s="34"/>
      <c r="L876" s="34"/>
      <c r="M876" s="34"/>
      <c r="N876" s="34"/>
      <c r="O876" s="42"/>
      <c r="P876" s="34"/>
      <c r="Q876" s="34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</row>
    <row r="877" spans="1:35">
      <c r="A877" s="6"/>
      <c r="B877" s="6"/>
      <c r="C877" s="40"/>
      <c r="D877" s="41"/>
      <c r="E877" s="41"/>
      <c r="F877" s="34"/>
      <c r="G877" s="34"/>
      <c r="H877" s="34"/>
      <c r="I877" s="34"/>
      <c r="J877" s="34"/>
      <c r="K877" s="34"/>
      <c r="L877" s="34"/>
      <c r="M877" s="34"/>
      <c r="N877" s="34"/>
      <c r="O877" s="42"/>
      <c r="P877" s="34"/>
      <c r="Q877" s="34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</row>
    <row r="878" spans="1:35">
      <c r="A878" s="6"/>
      <c r="B878" s="6"/>
      <c r="C878" s="40"/>
      <c r="D878" s="41"/>
      <c r="E878" s="41"/>
      <c r="F878" s="34"/>
      <c r="G878" s="34"/>
      <c r="H878" s="34"/>
      <c r="I878" s="34"/>
      <c r="J878" s="34"/>
      <c r="K878" s="34"/>
      <c r="L878" s="34"/>
      <c r="M878" s="34"/>
      <c r="N878" s="34"/>
      <c r="O878" s="42"/>
      <c r="P878" s="34"/>
      <c r="Q878" s="34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</row>
    <row r="879" spans="1:35">
      <c r="A879" s="6"/>
      <c r="B879" s="6"/>
      <c r="C879" s="40"/>
      <c r="D879" s="41"/>
      <c r="E879" s="41"/>
      <c r="F879" s="34"/>
      <c r="G879" s="34"/>
      <c r="H879" s="34"/>
      <c r="I879" s="34"/>
      <c r="J879" s="34"/>
      <c r="K879" s="34"/>
      <c r="L879" s="34"/>
      <c r="M879" s="34"/>
      <c r="N879" s="34"/>
      <c r="O879" s="42"/>
      <c r="P879" s="34"/>
      <c r="Q879" s="34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</row>
    <row r="880" spans="1:35">
      <c r="A880" s="6"/>
      <c r="B880" s="6"/>
      <c r="C880" s="40"/>
      <c r="D880" s="41"/>
      <c r="E880" s="41"/>
      <c r="F880" s="34"/>
      <c r="G880" s="34"/>
      <c r="H880" s="34"/>
      <c r="I880" s="34"/>
      <c r="J880" s="34"/>
      <c r="K880" s="34"/>
      <c r="L880" s="34"/>
      <c r="M880" s="34"/>
      <c r="N880" s="34"/>
      <c r="O880" s="42"/>
      <c r="P880" s="34"/>
      <c r="Q880" s="34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</row>
    <row r="881" spans="1:35">
      <c r="A881" s="6"/>
      <c r="B881" s="6"/>
      <c r="C881" s="40"/>
      <c r="D881" s="41"/>
      <c r="E881" s="41"/>
      <c r="F881" s="34"/>
      <c r="G881" s="34"/>
      <c r="H881" s="34"/>
      <c r="I881" s="34"/>
      <c r="J881" s="34"/>
      <c r="K881" s="34"/>
      <c r="L881" s="34"/>
      <c r="M881" s="34"/>
      <c r="N881" s="34"/>
      <c r="O881" s="42"/>
      <c r="P881" s="34"/>
      <c r="Q881" s="34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</row>
    <row r="882" spans="1:35">
      <c r="A882" s="6"/>
      <c r="B882" s="6"/>
      <c r="C882" s="40"/>
      <c r="D882" s="41"/>
      <c r="E882" s="41"/>
      <c r="F882" s="34"/>
      <c r="G882" s="34"/>
      <c r="H882" s="34"/>
      <c r="I882" s="34"/>
      <c r="J882" s="34"/>
      <c r="K882" s="34"/>
      <c r="L882" s="34"/>
      <c r="M882" s="34"/>
      <c r="N882" s="34"/>
      <c r="O882" s="42"/>
      <c r="P882" s="34"/>
      <c r="Q882" s="34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</row>
    <row r="883" spans="1:35">
      <c r="A883" s="6"/>
      <c r="B883" s="6"/>
      <c r="C883" s="40"/>
      <c r="D883" s="41"/>
      <c r="E883" s="41"/>
      <c r="F883" s="34"/>
      <c r="G883" s="34"/>
      <c r="H883" s="34"/>
      <c r="I883" s="34"/>
      <c r="J883" s="34"/>
      <c r="K883" s="34"/>
      <c r="L883" s="34"/>
      <c r="M883" s="34"/>
      <c r="N883" s="34"/>
      <c r="O883" s="42"/>
      <c r="P883" s="34"/>
      <c r="Q883" s="34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</row>
    <row r="884" spans="1:35">
      <c r="A884" s="6"/>
      <c r="B884" s="6"/>
      <c r="C884" s="40"/>
      <c r="D884" s="41"/>
      <c r="E884" s="41"/>
      <c r="F884" s="34"/>
      <c r="G884" s="34"/>
      <c r="H884" s="34"/>
      <c r="I884" s="34"/>
      <c r="J884" s="34"/>
      <c r="K884" s="34"/>
      <c r="L884" s="34"/>
      <c r="M884" s="34"/>
      <c r="N884" s="34"/>
      <c r="O884" s="42"/>
      <c r="P884" s="34"/>
      <c r="Q884" s="34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</row>
    <row r="885" spans="1:35">
      <c r="A885" s="6"/>
      <c r="B885" s="6"/>
      <c r="C885" s="40"/>
      <c r="D885" s="41"/>
      <c r="E885" s="41"/>
      <c r="F885" s="34"/>
      <c r="G885" s="34"/>
      <c r="H885" s="34"/>
      <c r="I885" s="34"/>
      <c r="J885" s="34"/>
      <c r="K885" s="34"/>
      <c r="L885" s="34"/>
      <c r="M885" s="34"/>
      <c r="N885" s="34"/>
      <c r="O885" s="42"/>
      <c r="P885" s="34"/>
      <c r="Q885" s="34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</row>
    <row r="886" spans="1:35">
      <c r="A886" s="6"/>
      <c r="B886" s="6"/>
      <c r="C886" s="40"/>
      <c r="D886" s="41"/>
      <c r="E886" s="41"/>
      <c r="F886" s="34"/>
      <c r="G886" s="34"/>
      <c r="H886" s="34"/>
      <c r="I886" s="34"/>
      <c r="J886" s="34"/>
      <c r="K886" s="34"/>
      <c r="L886" s="34"/>
      <c r="M886" s="34"/>
      <c r="N886" s="34"/>
      <c r="O886" s="42"/>
      <c r="P886" s="34"/>
      <c r="Q886" s="34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</row>
    <row r="887" spans="1:35">
      <c r="A887" s="6"/>
      <c r="B887" s="6"/>
      <c r="C887" s="40"/>
      <c r="D887" s="41"/>
      <c r="E887" s="41"/>
      <c r="F887" s="34"/>
      <c r="G887" s="34"/>
      <c r="H887" s="34"/>
      <c r="I887" s="34"/>
      <c r="J887" s="34"/>
      <c r="K887" s="34"/>
      <c r="L887" s="34"/>
      <c r="M887" s="34"/>
      <c r="N887" s="34"/>
      <c r="O887" s="42"/>
      <c r="P887" s="34"/>
      <c r="Q887" s="34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</row>
    <row r="888" spans="1:35">
      <c r="A888" s="6"/>
      <c r="B888" s="6"/>
      <c r="C888" s="40"/>
      <c r="D888" s="41"/>
      <c r="E888" s="41"/>
      <c r="F888" s="34"/>
      <c r="G888" s="34"/>
      <c r="H888" s="34"/>
      <c r="I888" s="34"/>
      <c r="J888" s="34"/>
      <c r="K888" s="34"/>
      <c r="L888" s="34"/>
      <c r="M888" s="34"/>
      <c r="N888" s="34"/>
      <c r="O888" s="42"/>
      <c r="P888" s="34"/>
      <c r="Q888" s="34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</row>
    <row r="889" spans="1:35">
      <c r="A889" s="6"/>
      <c r="B889" s="6"/>
      <c r="C889" s="40"/>
      <c r="D889" s="41"/>
      <c r="E889" s="41"/>
      <c r="F889" s="34"/>
      <c r="G889" s="34"/>
      <c r="H889" s="34"/>
      <c r="I889" s="34"/>
      <c r="J889" s="34"/>
      <c r="K889" s="34"/>
      <c r="L889" s="34"/>
      <c r="M889" s="34"/>
      <c r="N889" s="34"/>
      <c r="O889" s="42"/>
      <c r="P889" s="34"/>
      <c r="Q889" s="34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</row>
    <row r="890" spans="1:35">
      <c r="A890" s="6"/>
      <c r="B890" s="6"/>
      <c r="C890" s="40"/>
      <c r="D890" s="41"/>
      <c r="E890" s="41"/>
      <c r="F890" s="34"/>
      <c r="G890" s="34"/>
      <c r="H890" s="34"/>
      <c r="I890" s="34"/>
      <c r="J890" s="34"/>
      <c r="K890" s="34"/>
      <c r="L890" s="34"/>
      <c r="M890" s="34"/>
      <c r="N890" s="34"/>
      <c r="O890" s="42"/>
      <c r="P890" s="34"/>
      <c r="Q890" s="34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</row>
    <row r="891" spans="1:35">
      <c r="A891" s="6"/>
      <c r="B891" s="6"/>
      <c r="C891" s="40"/>
      <c r="D891" s="41"/>
      <c r="E891" s="41"/>
      <c r="F891" s="34"/>
      <c r="G891" s="34"/>
      <c r="H891" s="34"/>
      <c r="I891" s="34"/>
      <c r="J891" s="34"/>
      <c r="K891" s="34"/>
      <c r="L891" s="34"/>
      <c r="M891" s="34"/>
      <c r="N891" s="34"/>
      <c r="O891" s="42"/>
      <c r="P891" s="34"/>
      <c r="Q891" s="34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</row>
    <row r="892" spans="1:35">
      <c r="A892" s="6"/>
      <c r="B892" s="6"/>
      <c r="C892" s="40"/>
      <c r="D892" s="41"/>
      <c r="E892" s="41"/>
      <c r="F892" s="34"/>
      <c r="G892" s="34"/>
      <c r="H892" s="34"/>
      <c r="I892" s="34"/>
      <c r="J892" s="34"/>
      <c r="K892" s="34"/>
      <c r="L892" s="34"/>
      <c r="M892" s="34"/>
      <c r="N892" s="34"/>
      <c r="O892" s="42"/>
      <c r="P892" s="34"/>
      <c r="Q892" s="34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</row>
    <row r="893" spans="1:35">
      <c r="A893" s="6"/>
      <c r="B893" s="6"/>
      <c r="C893" s="40"/>
      <c r="D893" s="41"/>
      <c r="E893" s="41"/>
      <c r="F893" s="34"/>
      <c r="G893" s="34"/>
      <c r="H893" s="34"/>
      <c r="I893" s="34"/>
      <c r="J893" s="34"/>
      <c r="K893" s="34"/>
      <c r="L893" s="34"/>
      <c r="M893" s="34"/>
      <c r="N893" s="34"/>
      <c r="O893" s="42"/>
      <c r="P893" s="34"/>
      <c r="Q893" s="34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</row>
    <row r="894" spans="1:35">
      <c r="A894" s="6"/>
      <c r="B894" s="6"/>
      <c r="C894" s="40"/>
      <c r="D894" s="41"/>
      <c r="E894" s="41"/>
      <c r="F894" s="34"/>
      <c r="G894" s="34"/>
      <c r="H894" s="34"/>
      <c r="I894" s="34"/>
      <c r="J894" s="34"/>
      <c r="K894" s="34"/>
      <c r="L894" s="34"/>
      <c r="M894" s="34"/>
      <c r="N894" s="34"/>
      <c r="O894" s="42"/>
      <c r="P894" s="34"/>
      <c r="Q894" s="34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</row>
    <row r="895" spans="1:35">
      <c r="A895" s="6"/>
      <c r="B895" s="6"/>
      <c r="C895" s="40"/>
      <c r="D895" s="41"/>
      <c r="E895" s="41"/>
      <c r="F895" s="34"/>
      <c r="G895" s="34"/>
      <c r="H895" s="34"/>
      <c r="I895" s="34"/>
      <c r="J895" s="34"/>
      <c r="K895" s="34"/>
      <c r="L895" s="34"/>
      <c r="M895" s="34"/>
      <c r="N895" s="34"/>
      <c r="O895" s="42"/>
      <c r="P895" s="34"/>
      <c r="Q895" s="34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</row>
    <row r="896" spans="1:35">
      <c r="A896" s="6"/>
      <c r="B896" s="6"/>
      <c r="C896" s="40"/>
      <c r="D896" s="41"/>
      <c r="E896" s="41"/>
      <c r="F896" s="34"/>
      <c r="G896" s="34"/>
      <c r="H896" s="34"/>
      <c r="I896" s="34"/>
      <c r="J896" s="34"/>
      <c r="K896" s="34"/>
      <c r="L896" s="34"/>
      <c r="M896" s="34"/>
      <c r="N896" s="34"/>
      <c r="O896" s="42"/>
      <c r="P896" s="34"/>
      <c r="Q896" s="34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</row>
    <row r="897" spans="1:35">
      <c r="A897" s="6"/>
      <c r="B897" s="6"/>
      <c r="C897" s="40"/>
      <c r="D897" s="41"/>
      <c r="E897" s="41"/>
      <c r="F897" s="34"/>
      <c r="G897" s="34"/>
      <c r="H897" s="34"/>
      <c r="I897" s="34"/>
      <c r="J897" s="34"/>
      <c r="K897" s="34"/>
      <c r="L897" s="34"/>
      <c r="M897" s="34"/>
      <c r="N897" s="34"/>
      <c r="O897" s="42"/>
      <c r="P897" s="34"/>
      <c r="Q897" s="34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</row>
    <row r="898" spans="1:35">
      <c r="A898" s="6"/>
      <c r="B898" s="6"/>
      <c r="C898" s="40"/>
      <c r="D898" s="41"/>
      <c r="E898" s="41"/>
      <c r="F898" s="34"/>
      <c r="G898" s="34"/>
      <c r="H898" s="34"/>
      <c r="I898" s="34"/>
      <c r="J898" s="34"/>
      <c r="K898" s="34"/>
      <c r="L898" s="34"/>
      <c r="M898" s="34"/>
      <c r="N898" s="34"/>
      <c r="O898" s="42"/>
      <c r="P898" s="34"/>
      <c r="Q898" s="34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</row>
    <row r="899" spans="1:35">
      <c r="A899" s="6"/>
      <c r="B899" s="6"/>
      <c r="C899" s="40"/>
      <c r="D899" s="41"/>
      <c r="E899" s="41"/>
      <c r="F899" s="34"/>
      <c r="G899" s="34"/>
      <c r="H899" s="34"/>
      <c r="I899" s="34"/>
      <c r="J899" s="34"/>
      <c r="K899" s="34"/>
      <c r="L899" s="34"/>
      <c r="M899" s="34"/>
      <c r="N899" s="34"/>
      <c r="O899" s="42"/>
      <c r="P899" s="34"/>
      <c r="Q899" s="34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</row>
    <row r="900" spans="1:35">
      <c r="A900" s="6"/>
      <c r="B900" s="6"/>
      <c r="C900" s="40"/>
      <c r="D900" s="41"/>
      <c r="E900" s="41"/>
      <c r="F900" s="34"/>
      <c r="G900" s="34"/>
      <c r="H900" s="34"/>
      <c r="I900" s="34"/>
      <c r="J900" s="34"/>
      <c r="K900" s="34"/>
      <c r="L900" s="34"/>
      <c r="M900" s="34"/>
      <c r="N900" s="34"/>
      <c r="O900" s="42"/>
      <c r="P900" s="34"/>
      <c r="Q900" s="34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</row>
    <row r="901" spans="1:35">
      <c r="A901" s="6"/>
      <c r="B901" s="6"/>
      <c r="C901" s="40"/>
      <c r="D901" s="41"/>
      <c r="E901" s="41"/>
      <c r="F901" s="34"/>
      <c r="G901" s="34"/>
      <c r="H901" s="34"/>
      <c r="I901" s="34"/>
      <c r="J901" s="34"/>
      <c r="K901" s="34"/>
      <c r="L901" s="34"/>
      <c r="M901" s="34"/>
      <c r="N901" s="34"/>
      <c r="O901" s="42"/>
      <c r="P901" s="34"/>
      <c r="Q901" s="34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</row>
    <row r="902" spans="1:35">
      <c r="A902" s="6"/>
      <c r="B902" s="6"/>
      <c r="C902" s="40"/>
      <c r="D902" s="41"/>
      <c r="E902" s="41"/>
      <c r="F902" s="34"/>
      <c r="G902" s="34"/>
      <c r="H902" s="34"/>
      <c r="I902" s="34"/>
      <c r="J902" s="34"/>
      <c r="K902" s="34"/>
      <c r="L902" s="34"/>
      <c r="M902" s="34"/>
      <c r="N902" s="34"/>
      <c r="O902" s="42"/>
      <c r="P902" s="34"/>
      <c r="Q902" s="34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</row>
    <row r="903" spans="1:35">
      <c r="A903" s="6"/>
      <c r="B903" s="6"/>
      <c r="C903" s="40"/>
      <c r="D903" s="41"/>
      <c r="E903" s="41"/>
      <c r="F903" s="34"/>
      <c r="G903" s="34"/>
      <c r="H903" s="34"/>
      <c r="I903" s="34"/>
      <c r="J903" s="34"/>
      <c r="K903" s="34"/>
      <c r="L903" s="34"/>
      <c r="M903" s="34"/>
      <c r="N903" s="34"/>
      <c r="O903" s="42"/>
      <c r="P903" s="34"/>
      <c r="Q903" s="34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</row>
    <row r="904" spans="1:35">
      <c r="A904" s="6"/>
      <c r="B904" s="6"/>
      <c r="C904" s="40"/>
      <c r="D904" s="41"/>
      <c r="E904" s="41"/>
      <c r="F904" s="34"/>
      <c r="G904" s="34"/>
      <c r="H904" s="34"/>
      <c r="I904" s="34"/>
      <c r="J904" s="34"/>
      <c r="K904" s="34"/>
      <c r="L904" s="34"/>
      <c r="M904" s="34"/>
      <c r="N904" s="34"/>
      <c r="O904" s="42"/>
      <c r="P904" s="34"/>
      <c r="Q904" s="34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</row>
    <row r="905" spans="1:35">
      <c r="A905" s="6"/>
      <c r="B905" s="6"/>
      <c r="C905" s="40"/>
      <c r="D905" s="41"/>
      <c r="E905" s="41"/>
      <c r="F905" s="34"/>
      <c r="G905" s="34"/>
      <c r="H905" s="34"/>
      <c r="I905" s="34"/>
      <c r="J905" s="34"/>
      <c r="K905" s="34"/>
      <c r="L905" s="34"/>
      <c r="M905" s="34"/>
      <c r="N905" s="34"/>
      <c r="O905" s="42"/>
      <c r="P905" s="34"/>
      <c r="Q905" s="34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</row>
    <row r="906" spans="1:35">
      <c r="A906" s="6"/>
      <c r="B906" s="6"/>
      <c r="C906" s="40"/>
      <c r="D906" s="41"/>
      <c r="E906" s="41"/>
      <c r="F906" s="34"/>
      <c r="G906" s="34"/>
      <c r="H906" s="34"/>
      <c r="I906" s="34"/>
      <c r="J906" s="34"/>
      <c r="K906" s="34"/>
      <c r="L906" s="34"/>
      <c r="M906" s="34"/>
      <c r="N906" s="34"/>
      <c r="O906" s="42"/>
      <c r="P906" s="34"/>
      <c r="Q906" s="34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</row>
    <row r="907" spans="1:35">
      <c r="A907" s="6"/>
      <c r="B907" s="6"/>
      <c r="C907" s="40"/>
      <c r="D907" s="41"/>
      <c r="E907" s="41"/>
      <c r="F907" s="34"/>
      <c r="G907" s="34"/>
      <c r="H907" s="34"/>
      <c r="I907" s="34"/>
      <c r="J907" s="34"/>
      <c r="K907" s="34"/>
      <c r="L907" s="34"/>
      <c r="M907" s="34"/>
      <c r="N907" s="34"/>
      <c r="O907" s="42"/>
      <c r="P907" s="34"/>
      <c r="Q907" s="34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</row>
    <row r="908" spans="1:35">
      <c r="A908" s="6"/>
      <c r="B908" s="6"/>
      <c r="C908" s="40"/>
      <c r="D908" s="41"/>
      <c r="E908" s="41"/>
      <c r="F908" s="34"/>
      <c r="G908" s="34"/>
      <c r="H908" s="34"/>
      <c r="I908" s="34"/>
      <c r="J908" s="34"/>
      <c r="K908" s="34"/>
      <c r="L908" s="34"/>
      <c r="M908" s="34"/>
      <c r="N908" s="34"/>
      <c r="O908" s="42"/>
      <c r="P908" s="34"/>
      <c r="Q908" s="34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</row>
    <row r="909" spans="1:35">
      <c r="A909" s="6"/>
      <c r="B909" s="6"/>
      <c r="C909" s="40"/>
      <c r="D909" s="41"/>
      <c r="E909" s="41"/>
      <c r="F909" s="34"/>
      <c r="G909" s="34"/>
      <c r="H909" s="34"/>
      <c r="I909" s="34"/>
      <c r="J909" s="34"/>
      <c r="K909" s="34"/>
      <c r="L909" s="34"/>
      <c r="M909" s="34"/>
      <c r="N909" s="34"/>
      <c r="O909" s="42"/>
      <c r="P909" s="34"/>
      <c r="Q909" s="34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</row>
    <row r="910" spans="1:35">
      <c r="A910" s="6"/>
      <c r="B910" s="6"/>
      <c r="C910" s="40"/>
      <c r="D910" s="41"/>
      <c r="E910" s="41"/>
      <c r="F910" s="34"/>
      <c r="G910" s="34"/>
      <c r="H910" s="34"/>
      <c r="I910" s="34"/>
      <c r="J910" s="34"/>
      <c r="K910" s="34"/>
      <c r="L910" s="34"/>
      <c r="M910" s="34"/>
      <c r="N910" s="34"/>
      <c r="O910" s="42"/>
      <c r="P910" s="34"/>
      <c r="Q910" s="34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</row>
    <row r="911" spans="1:35">
      <c r="A911" s="6"/>
      <c r="B911" s="6"/>
      <c r="C911" s="40"/>
      <c r="D911" s="41"/>
      <c r="E911" s="41"/>
      <c r="F911" s="34"/>
      <c r="G911" s="34"/>
      <c r="H911" s="34"/>
      <c r="I911" s="34"/>
      <c r="J911" s="34"/>
      <c r="K911" s="34"/>
      <c r="L911" s="34"/>
      <c r="M911" s="34"/>
      <c r="N911" s="34"/>
      <c r="O911" s="42"/>
      <c r="P911" s="34"/>
      <c r="Q911" s="34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</row>
    <row r="912" spans="1:35">
      <c r="A912" s="6"/>
      <c r="B912" s="6"/>
      <c r="C912" s="40"/>
      <c r="D912" s="41"/>
      <c r="E912" s="41"/>
      <c r="F912" s="34"/>
      <c r="G912" s="34"/>
      <c r="H912" s="34"/>
      <c r="I912" s="34"/>
      <c r="J912" s="34"/>
      <c r="K912" s="34"/>
      <c r="L912" s="34"/>
      <c r="M912" s="34"/>
      <c r="N912" s="34"/>
      <c r="O912" s="42"/>
      <c r="P912" s="34"/>
      <c r="Q912" s="34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</row>
    <row r="913" spans="1:35">
      <c r="A913" s="6"/>
      <c r="B913" s="6"/>
      <c r="C913" s="40"/>
      <c r="D913" s="41"/>
      <c r="E913" s="41"/>
      <c r="F913" s="34"/>
      <c r="G913" s="34"/>
      <c r="H913" s="34"/>
      <c r="I913" s="34"/>
      <c r="J913" s="34"/>
      <c r="K913" s="34"/>
      <c r="L913" s="34"/>
      <c r="M913" s="34"/>
      <c r="N913" s="34"/>
      <c r="O913" s="42"/>
      <c r="P913" s="34"/>
      <c r="Q913" s="34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</row>
    <row r="914" spans="1:35">
      <c r="A914" s="6"/>
      <c r="B914" s="6"/>
      <c r="C914" s="40"/>
      <c r="D914" s="41"/>
      <c r="E914" s="41"/>
      <c r="F914" s="34"/>
      <c r="G914" s="34"/>
      <c r="H914" s="34"/>
      <c r="I914" s="34"/>
      <c r="J914" s="34"/>
      <c r="K914" s="34"/>
      <c r="L914" s="34"/>
      <c r="M914" s="34"/>
      <c r="N914" s="34"/>
      <c r="O914" s="42"/>
      <c r="P914" s="34"/>
      <c r="Q914" s="34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</row>
    <row r="915" spans="1:35">
      <c r="A915" s="6"/>
      <c r="B915" s="6"/>
      <c r="C915" s="40"/>
      <c r="D915" s="41"/>
      <c r="E915" s="41"/>
      <c r="F915" s="34"/>
      <c r="G915" s="34"/>
      <c r="H915" s="34"/>
      <c r="I915" s="34"/>
      <c r="J915" s="34"/>
      <c r="K915" s="34"/>
      <c r="L915" s="34"/>
      <c r="M915" s="34"/>
      <c r="N915" s="34"/>
      <c r="O915" s="42"/>
      <c r="P915" s="34"/>
      <c r="Q915" s="34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</row>
    <row r="916" spans="1:35">
      <c r="A916" s="6"/>
      <c r="B916" s="6"/>
      <c r="C916" s="40"/>
      <c r="D916" s="41"/>
      <c r="E916" s="41"/>
      <c r="F916" s="34"/>
      <c r="G916" s="34"/>
      <c r="H916" s="34"/>
      <c r="I916" s="34"/>
      <c r="J916" s="34"/>
      <c r="K916" s="34"/>
      <c r="L916" s="34"/>
      <c r="M916" s="34"/>
      <c r="N916" s="34"/>
      <c r="O916" s="42"/>
      <c r="P916" s="34"/>
      <c r="Q916" s="34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</row>
    <row r="917" spans="1:35">
      <c r="A917" s="6"/>
      <c r="B917" s="6"/>
      <c r="C917" s="40"/>
      <c r="D917" s="41"/>
      <c r="E917" s="41"/>
      <c r="F917" s="34"/>
      <c r="G917" s="34"/>
      <c r="H917" s="34"/>
      <c r="I917" s="34"/>
      <c r="J917" s="34"/>
      <c r="K917" s="34"/>
      <c r="L917" s="34"/>
      <c r="M917" s="34"/>
      <c r="N917" s="34"/>
      <c r="O917" s="42"/>
      <c r="P917" s="34"/>
      <c r="Q917" s="34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</row>
    <row r="918" spans="1:35">
      <c r="A918" s="6"/>
      <c r="B918" s="6"/>
      <c r="C918" s="40"/>
      <c r="D918" s="41"/>
      <c r="E918" s="41"/>
      <c r="F918" s="34"/>
      <c r="G918" s="34"/>
      <c r="H918" s="34"/>
      <c r="I918" s="34"/>
      <c r="J918" s="34"/>
      <c r="K918" s="34"/>
      <c r="L918" s="34"/>
      <c r="M918" s="34"/>
      <c r="N918" s="34"/>
      <c r="O918" s="42"/>
      <c r="P918" s="34"/>
      <c r="Q918" s="34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</row>
    <row r="919" spans="1:35">
      <c r="A919" s="6"/>
      <c r="B919" s="6"/>
      <c r="C919" s="40"/>
      <c r="D919" s="41"/>
      <c r="E919" s="41"/>
      <c r="F919" s="34"/>
      <c r="G919" s="34"/>
      <c r="H919" s="34"/>
      <c r="I919" s="34"/>
      <c r="J919" s="34"/>
      <c r="K919" s="34"/>
      <c r="L919" s="34"/>
      <c r="M919" s="34"/>
      <c r="N919" s="34"/>
      <c r="O919" s="42"/>
      <c r="P919" s="34"/>
      <c r="Q919" s="34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</row>
    <row r="920" spans="1:35">
      <c r="A920" s="6"/>
      <c r="B920" s="6"/>
      <c r="C920" s="40"/>
      <c r="D920" s="41"/>
      <c r="E920" s="41"/>
      <c r="F920" s="34"/>
      <c r="G920" s="34"/>
      <c r="H920" s="34"/>
      <c r="I920" s="34"/>
      <c r="J920" s="34"/>
      <c r="K920" s="34"/>
      <c r="L920" s="34"/>
      <c r="M920" s="34"/>
      <c r="N920" s="34"/>
      <c r="O920" s="42"/>
      <c r="P920" s="34"/>
      <c r="Q920" s="34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</row>
    <row r="921" spans="1:35">
      <c r="A921" s="6"/>
      <c r="B921" s="6"/>
      <c r="C921" s="40"/>
      <c r="D921" s="41"/>
      <c r="E921" s="41"/>
      <c r="F921" s="34"/>
      <c r="G921" s="34"/>
      <c r="H921" s="34"/>
      <c r="I921" s="34"/>
      <c r="J921" s="34"/>
      <c r="K921" s="34"/>
      <c r="L921" s="34"/>
      <c r="M921" s="34"/>
      <c r="N921" s="34"/>
      <c r="O921" s="42"/>
      <c r="P921" s="34"/>
      <c r="Q921" s="34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</row>
    <row r="922" spans="1:35">
      <c r="A922" s="6"/>
      <c r="B922" s="6"/>
      <c r="C922" s="40"/>
      <c r="D922" s="41"/>
      <c r="E922" s="41"/>
      <c r="F922" s="34"/>
      <c r="G922" s="34"/>
      <c r="H922" s="34"/>
      <c r="I922" s="34"/>
      <c r="J922" s="34"/>
      <c r="K922" s="34"/>
      <c r="L922" s="34"/>
      <c r="M922" s="34"/>
      <c r="N922" s="34"/>
      <c r="O922" s="42"/>
      <c r="P922" s="34"/>
      <c r="Q922" s="34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</row>
    <row r="923" spans="1:35">
      <c r="A923" s="6"/>
      <c r="B923" s="6"/>
      <c r="C923" s="40"/>
      <c r="D923" s="41"/>
      <c r="E923" s="41"/>
      <c r="F923" s="34"/>
      <c r="G923" s="34"/>
      <c r="H923" s="34"/>
      <c r="I923" s="34"/>
      <c r="J923" s="34"/>
      <c r="K923" s="34"/>
      <c r="L923" s="34"/>
      <c r="M923" s="34"/>
      <c r="N923" s="34"/>
      <c r="O923" s="42"/>
      <c r="P923" s="34"/>
      <c r="Q923" s="34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</row>
    <row r="924" spans="1:35">
      <c r="A924" s="6"/>
      <c r="B924" s="6"/>
      <c r="C924" s="40"/>
      <c r="D924" s="41"/>
      <c r="E924" s="41"/>
      <c r="F924" s="34"/>
      <c r="G924" s="34"/>
      <c r="H924" s="34"/>
      <c r="I924" s="34"/>
      <c r="J924" s="34"/>
      <c r="K924" s="34"/>
      <c r="L924" s="34"/>
      <c r="M924" s="34"/>
      <c r="N924" s="34"/>
      <c r="O924" s="42"/>
      <c r="P924" s="34"/>
      <c r="Q924" s="34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</row>
    <row r="925" spans="1:35">
      <c r="A925" s="6"/>
      <c r="B925" s="6"/>
      <c r="C925" s="40"/>
      <c r="D925" s="41"/>
      <c r="E925" s="41"/>
      <c r="F925" s="34"/>
      <c r="G925" s="34"/>
      <c r="H925" s="34"/>
      <c r="I925" s="34"/>
      <c r="J925" s="34"/>
      <c r="K925" s="34"/>
      <c r="L925" s="34"/>
      <c r="M925" s="34"/>
      <c r="N925" s="34"/>
      <c r="O925" s="42"/>
      <c r="P925" s="34"/>
      <c r="Q925" s="34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</row>
    <row r="926" spans="1:35">
      <c r="A926" s="6"/>
      <c r="B926" s="6"/>
      <c r="C926" s="40"/>
      <c r="D926" s="41"/>
      <c r="E926" s="41"/>
      <c r="F926" s="34"/>
      <c r="G926" s="34"/>
      <c r="H926" s="34"/>
      <c r="I926" s="34"/>
      <c r="J926" s="34"/>
      <c r="K926" s="34"/>
      <c r="L926" s="34"/>
      <c r="M926" s="34"/>
      <c r="N926" s="34"/>
      <c r="O926" s="42"/>
      <c r="P926" s="34"/>
      <c r="Q926" s="34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</row>
    <row r="927" spans="1:35">
      <c r="A927" s="6"/>
      <c r="B927" s="6"/>
      <c r="C927" s="40"/>
      <c r="D927" s="41"/>
      <c r="E927" s="41"/>
      <c r="F927" s="34"/>
      <c r="G927" s="34"/>
      <c r="H927" s="34"/>
      <c r="I927" s="34"/>
      <c r="J927" s="34"/>
      <c r="K927" s="34"/>
      <c r="L927" s="34"/>
      <c r="M927" s="34"/>
      <c r="N927" s="34"/>
      <c r="O927" s="42"/>
      <c r="P927" s="34"/>
      <c r="Q927" s="34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</row>
    <row r="928" spans="1:35">
      <c r="A928" s="6"/>
      <c r="B928" s="6"/>
      <c r="C928" s="40"/>
      <c r="D928" s="41"/>
      <c r="E928" s="41"/>
      <c r="F928" s="34"/>
      <c r="G928" s="34"/>
      <c r="H928" s="34"/>
      <c r="I928" s="34"/>
      <c r="J928" s="34"/>
      <c r="K928" s="34"/>
      <c r="L928" s="34"/>
      <c r="M928" s="34"/>
      <c r="N928" s="34"/>
      <c r="O928" s="42"/>
      <c r="P928" s="34"/>
      <c r="Q928" s="34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</row>
    <row r="929" spans="1:35">
      <c r="A929" s="6"/>
      <c r="B929" s="6"/>
      <c r="C929" s="40"/>
      <c r="D929" s="41"/>
      <c r="E929" s="41"/>
      <c r="F929" s="34"/>
      <c r="G929" s="34"/>
      <c r="H929" s="34"/>
      <c r="I929" s="34"/>
      <c r="J929" s="34"/>
      <c r="K929" s="34"/>
      <c r="L929" s="34"/>
      <c r="M929" s="34"/>
      <c r="N929" s="34"/>
      <c r="O929" s="42"/>
      <c r="P929" s="34"/>
      <c r="Q929" s="34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</row>
    <row r="930" spans="1:35">
      <c r="A930" s="6"/>
      <c r="B930" s="6"/>
      <c r="C930" s="40"/>
      <c r="D930" s="41"/>
      <c r="E930" s="41"/>
      <c r="F930" s="34"/>
      <c r="G930" s="34"/>
      <c r="H930" s="34"/>
      <c r="I930" s="34"/>
      <c r="J930" s="34"/>
      <c r="K930" s="34"/>
      <c r="L930" s="34"/>
      <c r="M930" s="34"/>
      <c r="N930" s="34"/>
      <c r="O930" s="42"/>
      <c r="P930" s="34"/>
      <c r="Q930" s="34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</row>
    <row r="931" spans="1:35">
      <c r="A931" s="6"/>
      <c r="B931" s="6"/>
      <c r="C931" s="40"/>
      <c r="D931" s="41"/>
      <c r="E931" s="41"/>
      <c r="F931" s="34"/>
      <c r="G931" s="34"/>
      <c r="H931" s="34"/>
      <c r="I931" s="34"/>
      <c r="J931" s="34"/>
      <c r="K931" s="34"/>
      <c r="L931" s="34"/>
      <c r="M931" s="34"/>
      <c r="N931" s="34"/>
      <c r="O931" s="42"/>
      <c r="P931" s="34"/>
      <c r="Q931" s="34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</row>
    <row r="932" spans="1:35">
      <c r="A932" s="6"/>
      <c r="B932" s="6"/>
      <c r="C932" s="40"/>
      <c r="D932" s="41"/>
      <c r="E932" s="41"/>
      <c r="F932" s="34"/>
      <c r="G932" s="34"/>
      <c r="H932" s="34"/>
      <c r="I932" s="34"/>
      <c r="J932" s="34"/>
      <c r="K932" s="34"/>
      <c r="L932" s="34"/>
      <c r="M932" s="34"/>
      <c r="N932" s="34"/>
      <c r="O932" s="42"/>
      <c r="P932" s="34"/>
      <c r="Q932" s="34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</row>
    <row r="933" spans="1:35">
      <c r="A933" s="6"/>
      <c r="B933" s="6"/>
      <c r="C933" s="40"/>
      <c r="D933" s="41"/>
      <c r="E933" s="41"/>
      <c r="F933" s="34"/>
      <c r="G933" s="34"/>
      <c r="H933" s="34"/>
      <c r="I933" s="34"/>
      <c r="J933" s="34"/>
      <c r="K933" s="34"/>
      <c r="L933" s="34"/>
      <c r="M933" s="34"/>
      <c r="N933" s="34"/>
      <c r="O933" s="42"/>
      <c r="P933" s="34"/>
      <c r="Q933" s="34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</row>
    <row r="934" spans="1:35">
      <c r="A934" s="6"/>
      <c r="B934" s="6"/>
      <c r="C934" s="40"/>
      <c r="D934" s="41"/>
      <c r="E934" s="41"/>
      <c r="F934" s="34"/>
      <c r="G934" s="34"/>
      <c r="H934" s="34"/>
      <c r="I934" s="34"/>
      <c r="J934" s="34"/>
      <c r="K934" s="34"/>
      <c r="L934" s="34"/>
      <c r="M934" s="34"/>
      <c r="N934" s="34"/>
      <c r="O934" s="42"/>
      <c r="P934" s="34"/>
      <c r="Q934" s="34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</row>
    <row r="935" spans="1:35">
      <c r="A935" s="6"/>
      <c r="B935" s="6"/>
      <c r="C935" s="40"/>
      <c r="D935" s="41"/>
      <c r="E935" s="41"/>
      <c r="F935" s="34"/>
      <c r="G935" s="34"/>
      <c r="H935" s="34"/>
      <c r="I935" s="34"/>
      <c r="J935" s="34"/>
      <c r="K935" s="34"/>
      <c r="L935" s="34"/>
      <c r="M935" s="34"/>
      <c r="N935" s="34"/>
      <c r="O935" s="42"/>
      <c r="P935" s="34"/>
      <c r="Q935" s="34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</row>
    <row r="936" spans="1:35">
      <c r="A936" s="6"/>
      <c r="B936" s="6"/>
      <c r="C936" s="40"/>
      <c r="D936" s="41"/>
      <c r="E936" s="41"/>
      <c r="F936" s="34"/>
      <c r="G936" s="34"/>
      <c r="H936" s="34"/>
      <c r="I936" s="34"/>
      <c r="J936" s="34"/>
      <c r="K936" s="34"/>
      <c r="L936" s="34"/>
      <c r="M936" s="34"/>
      <c r="N936" s="34"/>
      <c r="O936" s="42"/>
      <c r="P936" s="34"/>
      <c r="Q936" s="34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</row>
    <row r="937" spans="1:35">
      <c r="A937" s="6"/>
      <c r="B937" s="6"/>
      <c r="C937" s="40"/>
      <c r="D937" s="41"/>
      <c r="E937" s="41"/>
      <c r="F937" s="34"/>
      <c r="G937" s="34"/>
      <c r="H937" s="34"/>
      <c r="I937" s="34"/>
      <c r="J937" s="34"/>
      <c r="K937" s="34"/>
      <c r="L937" s="34"/>
      <c r="M937" s="34"/>
      <c r="N937" s="34"/>
      <c r="O937" s="42"/>
      <c r="P937" s="34"/>
      <c r="Q937" s="34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1:35">
      <c r="A938" s="6"/>
      <c r="B938" s="6"/>
      <c r="C938" s="40"/>
      <c r="D938" s="41"/>
      <c r="E938" s="41"/>
      <c r="F938" s="34"/>
      <c r="G938" s="34"/>
      <c r="H938" s="34"/>
      <c r="I938" s="34"/>
      <c r="J938" s="34"/>
      <c r="K938" s="34"/>
      <c r="L938" s="34"/>
      <c r="M938" s="34"/>
      <c r="N938" s="34"/>
      <c r="O938" s="42"/>
      <c r="P938" s="34"/>
      <c r="Q938" s="34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</row>
    <row r="939" spans="1:35">
      <c r="A939" s="6"/>
      <c r="B939" s="6"/>
      <c r="C939" s="40"/>
      <c r="D939" s="41"/>
      <c r="E939" s="41"/>
      <c r="F939" s="34"/>
      <c r="G939" s="34"/>
      <c r="H939" s="34"/>
      <c r="I939" s="34"/>
      <c r="J939" s="34"/>
      <c r="K939" s="34"/>
      <c r="L939" s="34"/>
      <c r="M939" s="34"/>
      <c r="N939" s="34"/>
      <c r="O939" s="42"/>
      <c r="P939" s="34"/>
      <c r="Q939" s="34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</row>
    <row r="940" spans="1:35">
      <c r="A940" s="6"/>
      <c r="B940" s="6"/>
      <c r="C940" s="40"/>
      <c r="D940" s="41"/>
      <c r="E940" s="41"/>
      <c r="F940" s="34"/>
      <c r="G940" s="34"/>
      <c r="H940" s="34"/>
      <c r="I940" s="34"/>
      <c r="J940" s="34"/>
      <c r="K940" s="34"/>
      <c r="L940" s="34"/>
      <c r="M940" s="34"/>
      <c r="N940" s="34"/>
      <c r="O940" s="42"/>
      <c r="P940" s="34"/>
      <c r="Q940" s="34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</row>
    <row r="941" spans="1:35">
      <c r="A941" s="6"/>
      <c r="B941" s="6"/>
      <c r="C941" s="40"/>
      <c r="D941" s="41"/>
      <c r="E941" s="41"/>
      <c r="F941" s="34"/>
      <c r="G941" s="34"/>
      <c r="H941" s="34"/>
      <c r="I941" s="34"/>
      <c r="J941" s="34"/>
      <c r="K941" s="34"/>
      <c r="L941" s="34"/>
      <c r="M941" s="34"/>
      <c r="N941" s="34"/>
      <c r="O941" s="42"/>
      <c r="P941" s="34"/>
      <c r="Q941" s="34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</row>
    <row r="942" spans="1:35">
      <c r="A942" s="6"/>
      <c r="B942" s="6"/>
      <c r="C942" s="40"/>
      <c r="D942" s="41"/>
      <c r="E942" s="41"/>
      <c r="F942" s="34"/>
      <c r="G942" s="34"/>
      <c r="H942" s="34"/>
      <c r="I942" s="34"/>
      <c r="J942" s="34"/>
      <c r="K942" s="34"/>
      <c r="L942" s="34"/>
      <c r="M942" s="34"/>
      <c r="N942" s="34"/>
      <c r="O942" s="42"/>
      <c r="P942" s="34"/>
      <c r="Q942" s="34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</row>
    <row r="943" spans="1:35">
      <c r="A943" s="6"/>
      <c r="B943" s="6"/>
      <c r="C943" s="40"/>
      <c r="D943" s="41"/>
      <c r="E943" s="41"/>
      <c r="F943" s="34"/>
      <c r="G943" s="34"/>
      <c r="H943" s="34"/>
      <c r="I943" s="34"/>
      <c r="J943" s="34"/>
      <c r="K943" s="34"/>
      <c r="L943" s="34"/>
      <c r="M943" s="34"/>
      <c r="N943" s="34"/>
      <c r="O943" s="42"/>
      <c r="P943" s="34"/>
      <c r="Q943" s="34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</row>
    <row r="944" spans="1:35">
      <c r="A944" s="6"/>
      <c r="B944" s="6"/>
      <c r="C944" s="40"/>
      <c r="D944" s="41"/>
      <c r="E944" s="41"/>
      <c r="F944" s="34"/>
      <c r="G944" s="34"/>
      <c r="H944" s="34"/>
      <c r="I944" s="34"/>
      <c r="J944" s="34"/>
      <c r="K944" s="34"/>
      <c r="L944" s="34"/>
      <c r="M944" s="34"/>
      <c r="N944" s="34"/>
      <c r="O944" s="42"/>
      <c r="P944" s="34"/>
      <c r="Q944" s="34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</row>
    <row r="945" spans="1:35">
      <c r="A945" s="6"/>
      <c r="B945" s="6"/>
      <c r="C945" s="40"/>
      <c r="D945" s="41"/>
      <c r="E945" s="41"/>
      <c r="F945" s="34"/>
      <c r="G945" s="34"/>
      <c r="H945" s="34"/>
      <c r="I945" s="34"/>
      <c r="J945" s="34"/>
      <c r="K945" s="34"/>
      <c r="L945" s="34"/>
      <c r="M945" s="34"/>
      <c r="N945" s="34"/>
      <c r="O945" s="42"/>
      <c r="P945" s="34"/>
      <c r="Q945" s="34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</row>
    <row r="946" spans="1:35">
      <c r="A946" s="6"/>
      <c r="B946" s="6"/>
      <c r="C946" s="40"/>
      <c r="D946" s="41"/>
      <c r="E946" s="41"/>
      <c r="F946" s="34"/>
      <c r="G946" s="34"/>
      <c r="H946" s="34"/>
      <c r="I946" s="34"/>
      <c r="J946" s="34"/>
      <c r="K946" s="34"/>
      <c r="L946" s="34"/>
      <c r="M946" s="34"/>
      <c r="N946" s="34"/>
      <c r="O946" s="42"/>
      <c r="P946" s="34"/>
      <c r="Q946" s="34"/>
      <c r="R946" s="6"/>
    </row>
    <row r="947" spans="1:35">
      <c r="A947" s="6"/>
      <c r="B947" s="6"/>
      <c r="C947" s="40"/>
      <c r="D947" s="41"/>
      <c r="E947" s="41"/>
      <c r="F947" s="34"/>
      <c r="G947" s="34"/>
      <c r="H947" s="34"/>
      <c r="I947" s="34"/>
      <c r="J947" s="34"/>
      <c r="K947" s="34"/>
      <c r="L947" s="34"/>
      <c r="M947" s="34"/>
      <c r="N947" s="34"/>
      <c r="O947" s="42"/>
      <c r="P947" s="34"/>
      <c r="Q947" s="34"/>
      <c r="R947" s="6"/>
    </row>
    <row r="948" spans="1:35">
      <c r="A948" s="6"/>
      <c r="B948" s="6"/>
      <c r="C948" s="40"/>
      <c r="D948" s="41"/>
      <c r="E948" s="41"/>
      <c r="F948" s="34"/>
      <c r="G948" s="34"/>
      <c r="H948" s="34"/>
      <c r="I948" s="34"/>
      <c r="J948" s="34"/>
      <c r="K948" s="34"/>
      <c r="L948" s="34"/>
      <c r="M948" s="34"/>
      <c r="N948" s="34"/>
      <c r="O948" s="42"/>
      <c r="P948" s="34"/>
      <c r="Q948" s="34"/>
      <c r="R948" s="6"/>
    </row>
    <row r="949" spans="1:35">
      <c r="A949" s="6"/>
      <c r="B949" s="6"/>
      <c r="C949" s="40"/>
      <c r="D949" s="41"/>
      <c r="E949" s="41"/>
      <c r="F949" s="34"/>
      <c r="G949" s="34"/>
      <c r="H949" s="34"/>
      <c r="I949" s="34"/>
      <c r="J949" s="34"/>
      <c r="K949" s="34"/>
      <c r="L949" s="34"/>
      <c r="M949" s="34"/>
      <c r="N949" s="34"/>
      <c r="O949" s="42"/>
      <c r="P949" s="34"/>
      <c r="Q949" s="34"/>
      <c r="R949" s="6"/>
    </row>
    <row r="950" spans="1:35">
      <c r="A950" s="6"/>
      <c r="B950" s="6"/>
      <c r="C950" s="40"/>
      <c r="D950" s="41"/>
      <c r="E950" s="41"/>
      <c r="F950" s="34"/>
      <c r="G950" s="34"/>
      <c r="H950" s="34"/>
      <c r="I950" s="34"/>
      <c r="J950" s="34"/>
      <c r="K950" s="34"/>
      <c r="L950" s="34"/>
      <c r="M950" s="34"/>
      <c r="N950" s="34"/>
      <c r="O950" s="42"/>
      <c r="P950" s="34"/>
      <c r="Q950" s="34"/>
      <c r="R950" s="6"/>
    </row>
    <row r="951" spans="1:35">
      <c r="A951" s="6"/>
      <c r="B951" s="6"/>
      <c r="C951" s="40"/>
      <c r="D951" s="41"/>
      <c r="E951" s="41"/>
      <c r="F951" s="34"/>
      <c r="G951" s="34"/>
      <c r="H951" s="34"/>
      <c r="I951" s="34"/>
      <c r="J951" s="34"/>
      <c r="K951" s="34"/>
      <c r="L951" s="34"/>
      <c r="M951" s="34"/>
      <c r="N951" s="34"/>
      <c r="O951" s="42"/>
      <c r="P951" s="34"/>
      <c r="Q951" s="34"/>
      <c r="R951" s="6"/>
    </row>
    <row r="952" spans="1:35">
      <c r="A952" s="6"/>
      <c r="B952" s="6"/>
      <c r="C952" s="40"/>
      <c r="D952" s="41"/>
      <c r="E952" s="41"/>
      <c r="F952" s="34"/>
      <c r="G952" s="34"/>
      <c r="H952" s="34"/>
      <c r="I952" s="34"/>
      <c r="J952" s="34"/>
      <c r="K952" s="34"/>
      <c r="L952" s="34"/>
      <c r="M952" s="34"/>
      <c r="N952" s="34"/>
      <c r="O952" s="42"/>
      <c r="P952" s="34"/>
      <c r="Q952" s="34"/>
      <c r="R952" s="6"/>
    </row>
    <row r="953" spans="1:35">
      <c r="A953" s="6"/>
      <c r="B953" s="6"/>
      <c r="C953" s="40"/>
      <c r="D953" s="41"/>
      <c r="E953" s="41"/>
      <c r="F953" s="34"/>
      <c r="G953" s="34"/>
      <c r="H953" s="34"/>
      <c r="I953" s="34"/>
      <c r="J953" s="34"/>
      <c r="K953" s="34"/>
      <c r="L953" s="34"/>
      <c r="M953" s="34"/>
      <c r="N953" s="34"/>
      <c r="O953" s="42"/>
      <c r="P953" s="34"/>
      <c r="Q953" s="34"/>
      <c r="R953" s="6"/>
    </row>
    <row r="954" spans="1:35">
      <c r="A954" s="6"/>
      <c r="B954" s="6"/>
      <c r="C954" s="40"/>
      <c r="D954" s="41"/>
      <c r="E954" s="41"/>
      <c r="F954" s="34"/>
      <c r="G954" s="34"/>
      <c r="H954" s="34"/>
      <c r="I954" s="34"/>
      <c r="J954" s="34"/>
      <c r="K954" s="34"/>
      <c r="L954" s="34"/>
      <c r="M954" s="34"/>
      <c r="N954" s="34"/>
      <c r="O954" s="42"/>
      <c r="P954" s="34"/>
      <c r="Q954" s="34"/>
      <c r="R954" s="6"/>
    </row>
    <row r="955" spans="1:35">
      <c r="A955" s="6"/>
      <c r="B955" s="6"/>
      <c r="C955" s="40"/>
      <c r="D955" s="41"/>
      <c r="E955" s="41"/>
      <c r="F955" s="34"/>
      <c r="G955" s="34"/>
      <c r="H955" s="34"/>
      <c r="I955" s="34"/>
      <c r="J955" s="34"/>
      <c r="K955" s="34"/>
      <c r="L955" s="34"/>
      <c r="M955" s="34"/>
      <c r="N955" s="34"/>
      <c r="O955" s="42"/>
      <c r="P955" s="34"/>
      <c r="Q955" s="34"/>
      <c r="R955" s="6"/>
    </row>
    <row r="956" spans="1:35">
      <c r="A956" s="6"/>
      <c r="B956" s="6"/>
      <c r="C956" s="40"/>
      <c r="D956" s="41"/>
      <c r="E956" s="41"/>
      <c r="F956" s="34"/>
      <c r="G956" s="34"/>
      <c r="H956" s="34"/>
      <c r="I956" s="34"/>
      <c r="J956" s="34"/>
      <c r="K956" s="34"/>
      <c r="L956" s="34"/>
      <c r="M956" s="34"/>
      <c r="N956" s="34"/>
      <c r="O956" s="42"/>
      <c r="P956" s="34"/>
      <c r="Q956" s="34"/>
      <c r="R956" s="6"/>
    </row>
    <row r="957" spans="1:35">
      <c r="A957" s="6"/>
      <c r="B957" s="6"/>
      <c r="C957" s="40"/>
      <c r="D957" s="41"/>
      <c r="E957" s="41"/>
      <c r="F957" s="34"/>
      <c r="G957" s="34"/>
      <c r="H957" s="34"/>
      <c r="I957" s="34"/>
      <c r="J957" s="34"/>
      <c r="K957" s="34"/>
      <c r="L957" s="34"/>
      <c r="M957" s="34"/>
      <c r="N957" s="34"/>
      <c r="O957" s="42"/>
      <c r="P957" s="34"/>
      <c r="Q957" s="34"/>
      <c r="R957" s="6"/>
    </row>
    <row r="958" spans="1:35">
      <c r="A958" s="6"/>
      <c r="B958" s="6"/>
      <c r="C958" s="40"/>
      <c r="D958" s="41"/>
      <c r="E958" s="41"/>
      <c r="F958" s="34"/>
      <c r="G958" s="34"/>
      <c r="H958" s="34"/>
      <c r="I958" s="34"/>
      <c r="J958" s="34"/>
      <c r="K958" s="34"/>
      <c r="L958" s="34"/>
      <c r="M958" s="34"/>
      <c r="N958" s="34"/>
      <c r="O958" s="42"/>
      <c r="P958" s="34"/>
      <c r="Q958" s="34"/>
      <c r="R958" s="6"/>
    </row>
    <row r="959" spans="1:35">
      <c r="A959" s="6"/>
      <c r="B959" s="6"/>
      <c r="C959" s="40"/>
      <c r="D959" s="41"/>
      <c r="E959" s="41"/>
      <c r="F959" s="34"/>
      <c r="G959" s="34"/>
      <c r="H959" s="34"/>
      <c r="I959" s="34"/>
      <c r="J959" s="34"/>
      <c r="K959" s="34"/>
      <c r="L959" s="34"/>
      <c r="M959" s="34"/>
      <c r="N959" s="34"/>
      <c r="O959" s="42"/>
      <c r="P959" s="34"/>
      <c r="Q959" s="34"/>
      <c r="R959" s="6"/>
    </row>
    <row r="960" spans="1:35">
      <c r="A960" s="6"/>
      <c r="B960" s="6"/>
      <c r="C960" s="40"/>
      <c r="D960" s="41"/>
      <c r="E960" s="41"/>
      <c r="F960" s="34"/>
      <c r="G960" s="34"/>
      <c r="H960" s="34"/>
      <c r="I960" s="34"/>
      <c r="J960" s="34"/>
      <c r="K960" s="34"/>
      <c r="L960" s="34"/>
      <c r="M960" s="34"/>
      <c r="N960" s="34"/>
      <c r="O960" s="42"/>
      <c r="P960" s="34"/>
      <c r="Q960" s="34"/>
      <c r="R960" s="6"/>
    </row>
    <row r="961" spans="1:18">
      <c r="A961" s="6"/>
      <c r="B961" s="6"/>
      <c r="C961" s="40"/>
      <c r="D961" s="41"/>
      <c r="E961" s="41"/>
      <c r="F961" s="34"/>
      <c r="G961" s="34"/>
      <c r="H961" s="34"/>
      <c r="I961" s="34"/>
      <c r="J961" s="34"/>
      <c r="K961" s="34"/>
      <c r="L961" s="34"/>
      <c r="M961" s="34"/>
      <c r="N961" s="34"/>
      <c r="O961" s="42"/>
      <c r="P961" s="34"/>
      <c r="Q961" s="34"/>
      <c r="R961" s="6"/>
    </row>
    <row r="962" spans="1:18">
      <c r="A962" s="6"/>
      <c r="B962" s="6"/>
      <c r="C962" s="40"/>
      <c r="D962" s="41"/>
      <c r="E962" s="41"/>
      <c r="F962" s="34"/>
      <c r="G962" s="34"/>
      <c r="H962" s="34"/>
      <c r="I962" s="34"/>
      <c r="J962" s="34"/>
      <c r="K962" s="34"/>
      <c r="L962" s="34"/>
      <c r="M962" s="34"/>
      <c r="N962" s="34"/>
      <c r="O962" s="42"/>
      <c r="P962" s="34"/>
      <c r="Q962" s="34"/>
      <c r="R962" s="6"/>
    </row>
    <row r="963" spans="1:18">
      <c r="A963" s="6"/>
      <c r="B963" s="6"/>
      <c r="C963" s="40"/>
      <c r="D963" s="41"/>
      <c r="E963" s="41"/>
      <c r="F963" s="34"/>
      <c r="G963" s="34"/>
      <c r="H963" s="34"/>
      <c r="I963" s="34"/>
      <c r="J963" s="34"/>
      <c r="K963" s="34"/>
      <c r="L963" s="34"/>
      <c r="M963" s="34"/>
      <c r="N963" s="34"/>
      <c r="O963" s="42"/>
      <c r="P963" s="34"/>
      <c r="Q963" s="34"/>
      <c r="R963" s="6"/>
    </row>
    <row r="964" spans="1:18">
      <c r="A964" s="6"/>
      <c r="B964" s="6"/>
      <c r="C964" s="40"/>
      <c r="D964" s="41"/>
      <c r="E964" s="41"/>
      <c r="F964" s="34"/>
      <c r="G964" s="34"/>
      <c r="H964" s="34"/>
      <c r="I964" s="34"/>
      <c r="J964" s="34"/>
      <c r="K964" s="34"/>
      <c r="L964" s="34"/>
      <c r="M964" s="34"/>
      <c r="N964" s="34"/>
      <c r="O964" s="42"/>
      <c r="P964" s="34"/>
      <c r="Q964" s="34"/>
      <c r="R964" s="6"/>
    </row>
    <row r="965" spans="1:18">
      <c r="A965" s="6"/>
      <c r="B965" s="6"/>
      <c r="C965" s="40"/>
      <c r="D965" s="41"/>
      <c r="E965" s="41"/>
      <c r="F965" s="34"/>
      <c r="G965" s="34"/>
      <c r="H965" s="34"/>
      <c r="I965" s="34"/>
      <c r="J965" s="34"/>
      <c r="K965" s="34"/>
      <c r="L965" s="34"/>
      <c r="M965" s="34"/>
      <c r="N965" s="34"/>
      <c r="O965" s="42"/>
      <c r="P965" s="34"/>
      <c r="Q965" s="34"/>
      <c r="R965" s="6"/>
    </row>
    <row r="966" spans="1:18">
      <c r="A966" s="6"/>
      <c r="B966" s="6"/>
      <c r="C966" s="40"/>
      <c r="D966" s="41"/>
      <c r="E966" s="41"/>
      <c r="F966" s="34"/>
      <c r="G966" s="34"/>
      <c r="H966" s="34"/>
      <c r="I966" s="34"/>
      <c r="J966" s="34"/>
      <c r="K966" s="34"/>
      <c r="L966" s="34"/>
      <c r="M966" s="34"/>
      <c r="N966" s="34"/>
      <c r="O966" s="42"/>
      <c r="P966" s="34"/>
      <c r="Q966" s="34"/>
      <c r="R966" s="6"/>
    </row>
    <row r="967" spans="1:18">
      <c r="A967" s="6"/>
      <c r="B967" s="6"/>
      <c r="C967" s="40"/>
      <c r="D967" s="41"/>
      <c r="E967" s="41"/>
      <c r="F967" s="34"/>
      <c r="G967" s="34"/>
      <c r="H967" s="34"/>
      <c r="I967" s="34"/>
      <c r="J967" s="34"/>
      <c r="K967" s="34"/>
      <c r="L967" s="34"/>
      <c r="M967" s="34"/>
      <c r="N967" s="34"/>
      <c r="O967" s="42"/>
      <c r="P967" s="34"/>
      <c r="Q967" s="34"/>
      <c r="R967" s="6"/>
    </row>
    <row r="968" spans="1:18">
      <c r="A968" s="6"/>
      <c r="B968" s="6"/>
      <c r="C968" s="40"/>
      <c r="D968" s="41"/>
      <c r="E968" s="41"/>
      <c r="F968" s="34"/>
      <c r="G968" s="34"/>
      <c r="H968" s="34"/>
      <c r="I968" s="34"/>
      <c r="J968" s="34"/>
      <c r="K968" s="34"/>
      <c r="L968" s="34"/>
      <c r="M968" s="34"/>
      <c r="N968" s="34"/>
      <c r="O968" s="42"/>
      <c r="P968" s="34"/>
      <c r="Q968" s="34"/>
      <c r="R968" s="6"/>
    </row>
    <row r="969" spans="1:18">
      <c r="A969" s="6"/>
      <c r="B969" s="6"/>
      <c r="C969" s="40"/>
      <c r="D969" s="41"/>
      <c r="E969" s="41"/>
      <c r="F969" s="34"/>
      <c r="G969" s="34"/>
      <c r="H969" s="34"/>
      <c r="I969" s="34"/>
      <c r="J969" s="34"/>
      <c r="K969" s="34"/>
      <c r="L969" s="34"/>
      <c r="M969" s="34"/>
      <c r="N969" s="34"/>
      <c r="O969" s="42"/>
      <c r="P969" s="34"/>
      <c r="Q969" s="34"/>
      <c r="R969" s="6"/>
    </row>
    <row r="970" spans="1:18">
      <c r="A970" s="6"/>
      <c r="B970" s="6"/>
      <c r="C970" s="40"/>
      <c r="D970" s="41"/>
      <c r="E970" s="41"/>
      <c r="F970" s="34"/>
      <c r="G970" s="34"/>
      <c r="H970" s="34"/>
      <c r="I970" s="34"/>
      <c r="J970" s="34"/>
      <c r="K970" s="34"/>
      <c r="L970" s="34"/>
      <c r="M970" s="34"/>
      <c r="N970" s="34"/>
      <c r="O970" s="42"/>
      <c r="P970" s="34"/>
      <c r="Q970" s="34"/>
      <c r="R970" s="6"/>
    </row>
    <row r="971" spans="1:18">
      <c r="A971" s="6"/>
      <c r="B971" s="6"/>
      <c r="C971" s="40"/>
      <c r="D971" s="41"/>
      <c r="E971" s="41"/>
      <c r="F971" s="34"/>
      <c r="G971" s="34"/>
      <c r="H971" s="34"/>
      <c r="I971" s="34"/>
      <c r="J971" s="34"/>
      <c r="K971" s="34"/>
      <c r="L971" s="34"/>
      <c r="M971" s="34"/>
      <c r="N971" s="34"/>
      <c r="O971" s="42"/>
      <c r="P971" s="34"/>
      <c r="Q971" s="34"/>
      <c r="R971" s="6"/>
    </row>
    <row r="972" spans="1:18">
      <c r="A972" s="6"/>
      <c r="B972" s="6"/>
      <c r="C972" s="40"/>
      <c r="D972" s="41"/>
      <c r="E972" s="41"/>
      <c r="F972" s="34"/>
      <c r="G972" s="34"/>
      <c r="H972" s="34"/>
      <c r="I972" s="34"/>
      <c r="J972" s="34"/>
      <c r="K972" s="34"/>
      <c r="L972" s="34"/>
      <c r="M972" s="34"/>
      <c r="N972" s="34"/>
      <c r="O972" s="42"/>
      <c r="P972" s="34"/>
      <c r="Q972" s="34"/>
      <c r="R972" s="6"/>
    </row>
    <row r="973" spans="1:18">
      <c r="A973" s="6"/>
      <c r="B973" s="6"/>
      <c r="C973" s="40"/>
      <c r="D973" s="41"/>
      <c r="E973" s="41"/>
      <c r="F973" s="34"/>
      <c r="G973" s="34"/>
      <c r="H973" s="34"/>
      <c r="I973" s="34"/>
      <c r="J973" s="34"/>
      <c r="K973" s="34"/>
      <c r="L973" s="34"/>
      <c r="M973" s="34"/>
      <c r="N973" s="34"/>
      <c r="O973" s="42"/>
      <c r="P973" s="34"/>
      <c r="Q973" s="34"/>
      <c r="R973" s="6"/>
    </row>
    <row r="974" spans="1:18">
      <c r="A974" s="6"/>
      <c r="B974" s="6"/>
      <c r="C974" s="40"/>
      <c r="D974" s="41"/>
      <c r="E974" s="41"/>
      <c r="F974" s="34"/>
      <c r="G974" s="34"/>
      <c r="H974" s="34"/>
      <c r="I974" s="34"/>
      <c r="J974" s="34"/>
      <c r="K974" s="34"/>
      <c r="L974" s="34"/>
      <c r="M974" s="34"/>
      <c r="N974" s="34"/>
      <c r="O974" s="42"/>
      <c r="P974" s="34"/>
      <c r="Q974" s="34"/>
      <c r="R974" s="6"/>
    </row>
    <row r="975" spans="1:18">
      <c r="A975" s="6"/>
      <c r="B975" s="6"/>
      <c r="C975" s="40"/>
      <c r="D975" s="41"/>
      <c r="E975" s="41"/>
      <c r="F975" s="34"/>
      <c r="G975" s="34"/>
      <c r="H975" s="34"/>
      <c r="I975" s="34"/>
      <c r="J975" s="34"/>
      <c r="K975" s="34"/>
      <c r="L975" s="34"/>
      <c r="M975" s="34"/>
      <c r="N975" s="34"/>
      <c r="O975" s="42"/>
      <c r="P975" s="34"/>
      <c r="Q975" s="34"/>
      <c r="R975" s="6"/>
    </row>
    <row r="976" spans="1:18">
      <c r="A976" s="6"/>
      <c r="B976" s="6"/>
      <c r="C976" s="40"/>
      <c r="D976" s="41"/>
      <c r="E976" s="41"/>
      <c r="F976" s="34"/>
      <c r="G976" s="34"/>
      <c r="H976" s="34"/>
      <c r="I976" s="34"/>
      <c r="J976" s="34"/>
      <c r="K976" s="34"/>
      <c r="L976" s="34"/>
      <c r="M976" s="34"/>
      <c r="N976" s="34"/>
      <c r="O976" s="42"/>
      <c r="P976" s="34"/>
      <c r="Q976" s="34"/>
      <c r="R976" s="6"/>
    </row>
    <row r="977" spans="1:18">
      <c r="A977" s="6"/>
      <c r="B977" s="6"/>
      <c r="C977" s="40"/>
      <c r="D977" s="41"/>
      <c r="E977" s="41"/>
      <c r="F977" s="34"/>
      <c r="G977" s="34"/>
      <c r="H977" s="34"/>
      <c r="I977" s="34"/>
      <c r="J977" s="34"/>
      <c r="K977" s="34"/>
      <c r="L977" s="34"/>
      <c r="M977" s="34"/>
      <c r="N977" s="34"/>
      <c r="O977" s="42"/>
      <c r="P977" s="34"/>
      <c r="Q977" s="34"/>
      <c r="R977" s="6"/>
    </row>
    <row r="978" spans="1:18">
      <c r="A978" s="6"/>
      <c r="B978" s="6"/>
      <c r="C978" s="40"/>
      <c r="D978" s="41"/>
      <c r="E978" s="41"/>
      <c r="F978" s="34"/>
      <c r="G978" s="34"/>
      <c r="H978" s="34"/>
      <c r="I978" s="34"/>
      <c r="J978" s="34"/>
      <c r="K978" s="34"/>
      <c r="L978" s="34"/>
      <c r="M978" s="34"/>
      <c r="N978" s="34"/>
      <c r="O978" s="42"/>
      <c r="P978" s="34"/>
      <c r="Q978" s="34"/>
      <c r="R978" s="6"/>
    </row>
    <row r="979" spans="1:18">
      <c r="A979" s="6"/>
      <c r="B979" s="6"/>
      <c r="C979" s="40"/>
      <c r="D979" s="41"/>
      <c r="E979" s="41"/>
      <c r="F979" s="34"/>
      <c r="G979" s="34"/>
      <c r="H979" s="34"/>
      <c r="I979" s="34"/>
      <c r="J979" s="34"/>
      <c r="K979" s="34"/>
      <c r="L979" s="34"/>
      <c r="M979" s="34"/>
      <c r="N979" s="34"/>
      <c r="O979" s="42"/>
      <c r="P979" s="34"/>
      <c r="Q979" s="34"/>
      <c r="R979" s="6"/>
    </row>
    <row r="980" spans="1:18">
      <c r="A980" s="6"/>
      <c r="B980" s="6"/>
      <c r="C980" s="40"/>
      <c r="D980" s="41"/>
      <c r="E980" s="41"/>
      <c r="F980" s="34"/>
      <c r="G980" s="34"/>
      <c r="H980" s="34"/>
      <c r="I980" s="34"/>
      <c r="J980" s="34"/>
      <c r="K980" s="34"/>
      <c r="L980" s="34"/>
      <c r="M980" s="34"/>
      <c r="N980" s="34"/>
      <c r="O980" s="42"/>
      <c r="P980" s="34"/>
      <c r="Q980" s="34"/>
      <c r="R980" s="6"/>
    </row>
    <row r="981" spans="1:18">
      <c r="A981" s="6"/>
      <c r="B981" s="6"/>
      <c r="C981" s="40"/>
      <c r="D981" s="41"/>
      <c r="E981" s="41"/>
      <c r="F981" s="34"/>
      <c r="G981" s="34"/>
      <c r="H981" s="34"/>
      <c r="I981" s="34"/>
      <c r="J981" s="34"/>
      <c r="K981" s="34"/>
      <c r="L981" s="34"/>
      <c r="M981" s="34"/>
      <c r="N981" s="34"/>
      <c r="O981" s="42"/>
      <c r="P981" s="34"/>
      <c r="Q981" s="34"/>
      <c r="R981" s="6"/>
    </row>
    <row r="982" spans="1:18">
      <c r="A982" s="6"/>
      <c r="B982" s="6"/>
      <c r="C982" s="40"/>
      <c r="D982" s="41"/>
      <c r="E982" s="41"/>
      <c r="F982" s="34"/>
      <c r="G982" s="34"/>
      <c r="H982" s="34"/>
      <c r="I982" s="34"/>
      <c r="J982" s="34"/>
      <c r="K982" s="34"/>
      <c r="L982" s="34"/>
      <c r="M982" s="34"/>
      <c r="N982" s="34"/>
      <c r="O982" s="42"/>
      <c r="P982" s="34"/>
      <c r="Q982" s="34"/>
      <c r="R982" s="6"/>
    </row>
    <row r="983" spans="1:18">
      <c r="A983" s="6"/>
      <c r="B983" s="6"/>
      <c r="C983" s="40"/>
      <c r="D983" s="41"/>
      <c r="E983" s="41"/>
      <c r="F983" s="34"/>
      <c r="G983" s="34"/>
      <c r="H983" s="34"/>
      <c r="I983" s="34"/>
      <c r="J983" s="34"/>
      <c r="K983" s="34"/>
      <c r="L983" s="34"/>
      <c r="M983" s="34"/>
      <c r="N983" s="34"/>
      <c r="O983" s="42"/>
      <c r="P983" s="34"/>
      <c r="Q983" s="34"/>
      <c r="R983" s="6"/>
    </row>
    <row r="984" spans="1:18">
      <c r="A984" s="6"/>
      <c r="B984" s="6"/>
      <c r="C984" s="40"/>
      <c r="D984" s="41"/>
      <c r="E984" s="41"/>
      <c r="F984" s="34"/>
      <c r="G984" s="34"/>
      <c r="H984" s="34"/>
      <c r="I984" s="34"/>
      <c r="J984" s="34"/>
      <c r="K984" s="34"/>
      <c r="L984" s="34"/>
      <c r="M984" s="34"/>
      <c r="N984" s="34"/>
      <c r="O984" s="42"/>
      <c r="P984" s="34"/>
      <c r="Q984" s="34"/>
      <c r="R984" s="6"/>
    </row>
    <row r="985" spans="1:18">
      <c r="A985" s="6"/>
      <c r="B985" s="6"/>
      <c r="C985" s="40"/>
      <c r="D985" s="41"/>
      <c r="E985" s="41"/>
      <c r="F985" s="34"/>
      <c r="G985" s="34"/>
      <c r="H985" s="34"/>
      <c r="I985" s="34"/>
      <c r="J985" s="34"/>
      <c r="K985" s="34"/>
      <c r="L985" s="34"/>
      <c r="M985" s="34"/>
      <c r="N985" s="34"/>
      <c r="O985" s="42"/>
      <c r="P985" s="34"/>
      <c r="Q985" s="34"/>
      <c r="R985" s="6"/>
    </row>
    <row r="986" spans="1:18">
      <c r="A986" s="6"/>
      <c r="B986" s="6"/>
      <c r="C986" s="40"/>
      <c r="D986" s="41"/>
      <c r="E986" s="41"/>
      <c r="F986" s="34"/>
      <c r="G986" s="34"/>
      <c r="H986" s="34"/>
      <c r="I986" s="34"/>
      <c r="J986" s="34"/>
      <c r="K986" s="34"/>
      <c r="L986" s="34"/>
      <c r="M986" s="34"/>
      <c r="N986" s="34"/>
      <c r="O986" s="42"/>
      <c r="P986" s="34"/>
      <c r="Q986" s="34"/>
      <c r="R986" s="6"/>
    </row>
    <row r="987" spans="1:18">
      <c r="A987" s="6"/>
      <c r="B987" s="6"/>
      <c r="C987" s="40"/>
      <c r="D987" s="41"/>
      <c r="E987" s="41"/>
      <c r="F987" s="34"/>
      <c r="G987" s="34"/>
      <c r="H987" s="34"/>
      <c r="I987" s="34"/>
      <c r="J987" s="34"/>
      <c r="K987" s="34"/>
      <c r="L987" s="34"/>
      <c r="M987" s="34"/>
      <c r="N987" s="34"/>
      <c r="O987" s="42"/>
      <c r="P987" s="34"/>
      <c r="Q987" s="34"/>
      <c r="R987" s="6"/>
    </row>
    <row r="988" spans="1:18">
      <c r="A988" s="6"/>
      <c r="B988" s="6"/>
      <c r="C988" s="40"/>
      <c r="D988" s="41"/>
      <c r="E988" s="41"/>
      <c r="F988" s="34"/>
      <c r="G988" s="34"/>
      <c r="H988" s="34"/>
      <c r="I988" s="34"/>
      <c r="J988" s="34"/>
      <c r="K988" s="34"/>
      <c r="L988" s="34"/>
      <c r="M988" s="34"/>
      <c r="N988" s="34"/>
      <c r="O988" s="42"/>
      <c r="P988" s="34"/>
      <c r="Q988" s="34"/>
      <c r="R988" s="6"/>
    </row>
    <row r="989" spans="1:18">
      <c r="A989" s="6"/>
      <c r="B989" s="6"/>
      <c r="C989" s="40"/>
      <c r="D989" s="41"/>
      <c r="E989" s="41"/>
      <c r="F989" s="34"/>
      <c r="G989" s="34"/>
      <c r="H989" s="34"/>
      <c r="I989" s="34"/>
      <c r="J989" s="34"/>
      <c r="K989" s="34"/>
      <c r="L989" s="34"/>
      <c r="M989" s="34"/>
      <c r="N989" s="34"/>
      <c r="O989" s="42"/>
      <c r="P989" s="34"/>
      <c r="Q989" s="34"/>
      <c r="R989" s="6"/>
    </row>
    <row r="990" spans="1:18">
      <c r="A990" s="6"/>
      <c r="B990" s="6"/>
      <c r="C990" s="40"/>
      <c r="D990" s="41"/>
      <c r="E990" s="41"/>
      <c r="F990" s="34"/>
      <c r="G990" s="34"/>
      <c r="H990" s="34"/>
      <c r="I990" s="34"/>
      <c r="J990" s="34"/>
      <c r="K990" s="34"/>
      <c r="L990" s="34"/>
      <c r="M990" s="34"/>
      <c r="N990" s="34"/>
      <c r="O990" s="42"/>
      <c r="P990" s="34"/>
      <c r="Q990" s="34"/>
      <c r="R990" s="6"/>
    </row>
    <row r="991" spans="1:18">
      <c r="A991" s="6"/>
      <c r="B991" s="6"/>
      <c r="C991" s="40"/>
      <c r="D991" s="41"/>
      <c r="E991" s="41"/>
      <c r="F991" s="34"/>
      <c r="G991" s="34"/>
      <c r="H991" s="34"/>
      <c r="I991" s="34"/>
      <c r="J991" s="34"/>
      <c r="K991" s="34"/>
      <c r="L991" s="34"/>
      <c r="M991" s="34"/>
      <c r="N991" s="34"/>
      <c r="O991" s="42"/>
      <c r="P991" s="34"/>
      <c r="Q991" s="34"/>
      <c r="R991" s="6"/>
    </row>
    <row r="992" spans="1:18">
      <c r="A992" s="6"/>
      <c r="B992" s="6"/>
      <c r="C992" s="40"/>
      <c r="D992" s="41"/>
      <c r="E992" s="41"/>
      <c r="F992" s="34"/>
      <c r="G992" s="34"/>
      <c r="H992" s="34"/>
      <c r="I992" s="34"/>
      <c r="J992" s="34"/>
      <c r="K992" s="34"/>
      <c r="L992" s="34"/>
      <c r="M992" s="34"/>
      <c r="N992" s="34"/>
      <c r="O992" s="42"/>
      <c r="P992" s="34"/>
      <c r="Q992" s="34"/>
      <c r="R992" s="6"/>
    </row>
    <row r="993" spans="1:18">
      <c r="A993" s="6"/>
      <c r="B993" s="6"/>
      <c r="C993" s="40"/>
      <c r="D993" s="41"/>
      <c r="E993" s="41"/>
      <c r="F993" s="34"/>
      <c r="G993" s="34"/>
      <c r="H993" s="34"/>
      <c r="I993" s="34"/>
      <c r="J993" s="34"/>
      <c r="K993" s="34"/>
      <c r="L993" s="34"/>
      <c r="M993" s="34"/>
      <c r="N993" s="34"/>
      <c r="O993" s="42"/>
      <c r="P993" s="34"/>
      <c r="Q993" s="34"/>
      <c r="R993" s="6"/>
    </row>
    <row r="994" spans="1:18">
      <c r="A994" s="6"/>
      <c r="B994" s="6"/>
      <c r="C994" s="40"/>
      <c r="D994" s="41"/>
      <c r="E994" s="41"/>
      <c r="F994" s="34"/>
      <c r="G994" s="34"/>
      <c r="H994" s="34"/>
      <c r="I994" s="34"/>
      <c r="J994" s="34"/>
      <c r="K994" s="34"/>
      <c r="L994" s="34"/>
      <c r="M994" s="34"/>
      <c r="N994" s="34"/>
      <c r="O994" s="42"/>
      <c r="P994" s="34"/>
      <c r="Q994" s="34"/>
      <c r="R994" s="6"/>
    </row>
    <row r="995" spans="1:18">
      <c r="A995" s="6"/>
      <c r="B995" s="6"/>
      <c r="C995" s="40"/>
      <c r="D995" s="41"/>
      <c r="E995" s="41"/>
      <c r="F995" s="34"/>
      <c r="G995" s="34"/>
      <c r="H995" s="34"/>
      <c r="I995" s="34"/>
      <c r="J995" s="34"/>
      <c r="K995" s="34"/>
      <c r="L995" s="34"/>
      <c r="M995" s="34"/>
      <c r="N995" s="34"/>
      <c r="O995" s="42"/>
      <c r="P995" s="34"/>
      <c r="Q995" s="34"/>
      <c r="R995" s="6"/>
    </row>
    <row r="996" spans="1:18">
      <c r="A996" s="6"/>
      <c r="B996" s="6"/>
      <c r="C996" s="40"/>
      <c r="D996" s="41"/>
      <c r="E996" s="41"/>
      <c r="F996" s="34"/>
      <c r="G996" s="34"/>
      <c r="H996" s="34"/>
      <c r="I996" s="34"/>
      <c r="J996" s="34"/>
      <c r="K996" s="34"/>
      <c r="L996" s="34"/>
      <c r="M996" s="34"/>
      <c r="N996" s="34"/>
      <c r="O996" s="42"/>
      <c r="P996" s="34"/>
      <c r="Q996" s="34"/>
      <c r="R996" s="6"/>
    </row>
    <row r="997" spans="1:18">
      <c r="A997" s="6"/>
      <c r="B997" s="6"/>
      <c r="C997" s="40"/>
      <c r="D997" s="41"/>
      <c r="E997" s="41"/>
      <c r="F997" s="34"/>
      <c r="G997" s="34"/>
      <c r="H997" s="34"/>
      <c r="I997" s="34"/>
      <c r="J997" s="34"/>
      <c r="K997" s="34"/>
      <c r="L997" s="34"/>
      <c r="M997" s="34"/>
      <c r="N997" s="34"/>
      <c r="O997" s="42"/>
      <c r="P997" s="34"/>
      <c r="Q997" s="34"/>
      <c r="R997" s="6"/>
    </row>
    <row r="998" spans="1:18">
      <c r="A998" s="6"/>
      <c r="B998" s="6"/>
      <c r="C998" s="40"/>
      <c r="D998" s="41"/>
      <c r="E998" s="41"/>
      <c r="F998" s="34"/>
      <c r="G998" s="34"/>
      <c r="H998" s="34"/>
      <c r="I998" s="34"/>
      <c r="J998" s="34"/>
      <c r="K998" s="34"/>
      <c r="L998" s="34"/>
      <c r="M998" s="34"/>
      <c r="N998" s="34"/>
      <c r="O998" s="42"/>
      <c r="P998" s="34"/>
      <c r="Q998" s="34"/>
      <c r="R998" s="6"/>
    </row>
    <row r="999" spans="1:18">
      <c r="A999" s="6"/>
      <c r="B999" s="6"/>
      <c r="C999" s="40"/>
      <c r="D999" s="41"/>
      <c r="E999" s="41"/>
      <c r="F999" s="34"/>
      <c r="G999" s="34"/>
      <c r="H999" s="34"/>
      <c r="I999" s="34"/>
      <c r="J999" s="34"/>
      <c r="K999" s="34"/>
      <c r="L999" s="34"/>
      <c r="M999" s="34"/>
      <c r="N999" s="34"/>
      <c r="O999" s="42"/>
      <c r="P999" s="34"/>
      <c r="Q999" s="34"/>
      <c r="R999" s="6"/>
    </row>
    <row r="1000" spans="1:18">
      <c r="A1000" s="6"/>
      <c r="B1000" s="6"/>
      <c r="C1000" s="40"/>
      <c r="D1000" s="41"/>
      <c r="E1000" s="41"/>
      <c r="F1000" s="34"/>
      <c r="G1000" s="34"/>
      <c r="H1000" s="34"/>
      <c r="I1000" s="34"/>
      <c r="J1000" s="34"/>
      <c r="K1000" s="34"/>
      <c r="L1000" s="34"/>
      <c r="M1000" s="34"/>
      <c r="N1000" s="34"/>
      <c r="O1000" s="42"/>
      <c r="P1000" s="34"/>
      <c r="Q1000" s="34"/>
      <c r="R1000" s="6"/>
    </row>
    <row r="1001" spans="1:18">
      <c r="A1001" s="6"/>
      <c r="B1001" s="6"/>
      <c r="C1001" s="40"/>
      <c r="D1001" s="41"/>
      <c r="E1001" s="41"/>
      <c r="F1001" s="34"/>
      <c r="G1001" s="34"/>
      <c r="H1001" s="34"/>
      <c r="I1001" s="34"/>
      <c r="J1001" s="34"/>
      <c r="K1001" s="34"/>
      <c r="L1001" s="34"/>
      <c r="M1001" s="34"/>
      <c r="N1001" s="34"/>
      <c r="O1001" s="42"/>
      <c r="P1001" s="34"/>
      <c r="Q1001" s="34"/>
      <c r="R1001" s="6"/>
    </row>
    <row r="1002" spans="1:18">
      <c r="A1002" s="6"/>
      <c r="B1002" s="6"/>
      <c r="C1002" s="40"/>
      <c r="D1002" s="41"/>
      <c r="E1002" s="41"/>
      <c r="F1002" s="34"/>
      <c r="G1002" s="34"/>
      <c r="H1002" s="34"/>
      <c r="I1002" s="34"/>
      <c r="J1002" s="34"/>
      <c r="K1002" s="34"/>
      <c r="L1002" s="34"/>
      <c r="M1002" s="34"/>
      <c r="N1002" s="34"/>
      <c r="O1002" s="42"/>
      <c r="P1002" s="34"/>
      <c r="Q1002" s="34"/>
      <c r="R1002" s="6"/>
    </row>
    <row r="1003" spans="1:18">
      <c r="A1003" s="6"/>
      <c r="B1003" s="6"/>
      <c r="C1003" s="40"/>
      <c r="D1003" s="41"/>
      <c r="E1003" s="41"/>
      <c r="F1003" s="34"/>
      <c r="G1003" s="34"/>
      <c r="H1003" s="34"/>
      <c r="I1003" s="34"/>
      <c r="J1003" s="34"/>
      <c r="K1003" s="34"/>
      <c r="L1003" s="34"/>
      <c r="M1003" s="34"/>
      <c r="N1003" s="34"/>
      <c r="O1003" s="42"/>
      <c r="P1003" s="34"/>
      <c r="Q1003" s="34"/>
      <c r="R1003" s="6"/>
    </row>
    <row r="1004" spans="1:18">
      <c r="A1004" s="6"/>
      <c r="B1004" s="6"/>
      <c r="C1004" s="40"/>
      <c r="D1004" s="41"/>
      <c r="E1004" s="41"/>
      <c r="F1004" s="34"/>
      <c r="G1004" s="34"/>
      <c r="H1004" s="34"/>
      <c r="I1004" s="34"/>
      <c r="J1004" s="34"/>
      <c r="K1004" s="34"/>
      <c r="L1004" s="34"/>
      <c r="M1004" s="34"/>
      <c r="N1004" s="34"/>
      <c r="O1004" s="42"/>
      <c r="P1004" s="34"/>
      <c r="Q1004" s="34"/>
      <c r="R1004" s="6"/>
    </row>
    <row r="1005" spans="1:18">
      <c r="A1005" s="6"/>
      <c r="B1005" s="6"/>
      <c r="C1005" s="40"/>
      <c r="D1005" s="41"/>
      <c r="E1005" s="41"/>
      <c r="F1005" s="34"/>
      <c r="G1005" s="34"/>
      <c r="H1005" s="34"/>
      <c r="I1005" s="34"/>
      <c r="J1005" s="34"/>
      <c r="K1005" s="34"/>
      <c r="L1005" s="34"/>
      <c r="M1005" s="34"/>
      <c r="N1005" s="34"/>
      <c r="O1005" s="42"/>
      <c r="P1005" s="34"/>
      <c r="Q1005" s="34"/>
      <c r="R1005" s="6"/>
    </row>
    <row r="1006" spans="1:18">
      <c r="A1006" s="6"/>
      <c r="B1006" s="6"/>
      <c r="C1006" s="40"/>
      <c r="D1006" s="41"/>
      <c r="E1006" s="41"/>
      <c r="F1006" s="34"/>
      <c r="G1006" s="34"/>
      <c r="H1006" s="34"/>
      <c r="I1006" s="34"/>
      <c r="J1006" s="34"/>
      <c r="K1006" s="34"/>
      <c r="L1006" s="34"/>
      <c r="M1006" s="34"/>
      <c r="N1006" s="34"/>
      <c r="O1006" s="42"/>
      <c r="P1006" s="34"/>
      <c r="Q1006" s="34"/>
      <c r="R1006" s="6"/>
    </row>
    <row r="1007" spans="1:18">
      <c r="A1007" s="6"/>
      <c r="B1007" s="6"/>
      <c r="C1007" s="40"/>
      <c r="D1007" s="41"/>
      <c r="E1007" s="41"/>
      <c r="F1007" s="34"/>
      <c r="G1007" s="34"/>
      <c r="H1007" s="34"/>
      <c r="I1007" s="34"/>
      <c r="J1007" s="34"/>
      <c r="K1007" s="34"/>
      <c r="L1007" s="34"/>
      <c r="M1007" s="34"/>
      <c r="N1007" s="34"/>
      <c r="O1007" s="42"/>
      <c r="P1007" s="34"/>
      <c r="Q1007" s="34"/>
      <c r="R1007" s="6"/>
    </row>
    <row r="1008" spans="1:18">
      <c r="A1008" s="6"/>
      <c r="B1008" s="6"/>
      <c r="C1008" s="40"/>
      <c r="D1008" s="41"/>
      <c r="E1008" s="41"/>
      <c r="F1008" s="34"/>
      <c r="G1008" s="34"/>
      <c r="H1008" s="34"/>
      <c r="I1008" s="34"/>
      <c r="J1008" s="34"/>
      <c r="K1008" s="34"/>
      <c r="L1008" s="34"/>
      <c r="M1008" s="34"/>
      <c r="N1008" s="34"/>
      <c r="O1008" s="42"/>
      <c r="P1008" s="34"/>
      <c r="Q1008" s="34"/>
      <c r="R1008" s="6"/>
    </row>
    <row r="1009" spans="1:18">
      <c r="A1009" s="6"/>
      <c r="B1009" s="6"/>
      <c r="C1009" s="40"/>
      <c r="D1009" s="41"/>
      <c r="E1009" s="41"/>
      <c r="F1009" s="34"/>
      <c r="G1009" s="34"/>
      <c r="H1009" s="34"/>
      <c r="I1009" s="34"/>
      <c r="J1009" s="34"/>
      <c r="K1009" s="34"/>
      <c r="L1009" s="34"/>
      <c r="M1009" s="34"/>
      <c r="N1009" s="34"/>
      <c r="O1009" s="42"/>
      <c r="P1009" s="34"/>
      <c r="Q1009" s="34"/>
      <c r="R1009" s="6"/>
    </row>
    <row r="1010" spans="1:18">
      <c r="A1010" s="6"/>
      <c r="B1010" s="6"/>
      <c r="C1010" s="40"/>
      <c r="D1010" s="41"/>
      <c r="E1010" s="41"/>
      <c r="F1010" s="34"/>
      <c r="G1010" s="34"/>
      <c r="H1010" s="34"/>
      <c r="I1010" s="34"/>
      <c r="J1010" s="34"/>
      <c r="K1010" s="34"/>
      <c r="L1010" s="34"/>
      <c r="M1010" s="34"/>
      <c r="N1010" s="34"/>
      <c r="O1010" s="42"/>
      <c r="P1010" s="34"/>
      <c r="Q1010" s="34"/>
      <c r="R1010" s="6"/>
    </row>
    <row r="1011" spans="1:18">
      <c r="A1011" s="6"/>
      <c r="B1011" s="6"/>
      <c r="C1011" s="40"/>
      <c r="D1011" s="41"/>
      <c r="E1011" s="41"/>
      <c r="F1011" s="34"/>
      <c r="G1011" s="34"/>
      <c r="H1011" s="34"/>
      <c r="I1011" s="34"/>
      <c r="J1011" s="34"/>
      <c r="K1011" s="34"/>
      <c r="L1011" s="34"/>
      <c r="M1011" s="34"/>
      <c r="N1011" s="34"/>
      <c r="O1011" s="42"/>
      <c r="P1011" s="34"/>
      <c r="Q1011" s="34"/>
      <c r="R1011" s="6"/>
    </row>
    <row r="1012" spans="1:18">
      <c r="A1012" s="6"/>
      <c r="B1012" s="6"/>
      <c r="C1012" s="40"/>
      <c r="D1012" s="41"/>
      <c r="E1012" s="41"/>
      <c r="F1012" s="34"/>
      <c r="G1012" s="34"/>
      <c r="H1012" s="34"/>
      <c r="I1012" s="34"/>
      <c r="J1012" s="34"/>
      <c r="K1012" s="34"/>
      <c r="L1012" s="34"/>
      <c r="M1012" s="34"/>
      <c r="N1012" s="34"/>
      <c r="O1012" s="42"/>
      <c r="P1012" s="34"/>
      <c r="Q1012" s="34"/>
      <c r="R1012" s="6"/>
    </row>
    <row r="1013" spans="1:18">
      <c r="A1013" s="6"/>
      <c r="B1013" s="6"/>
      <c r="C1013" s="40"/>
      <c r="D1013" s="41"/>
      <c r="E1013" s="41"/>
      <c r="F1013" s="34"/>
      <c r="G1013" s="34"/>
      <c r="H1013" s="34"/>
      <c r="I1013" s="34"/>
      <c r="J1013" s="34"/>
      <c r="K1013" s="34"/>
      <c r="L1013" s="34"/>
      <c r="M1013" s="34"/>
      <c r="N1013" s="34"/>
      <c r="O1013" s="42"/>
      <c r="P1013" s="34"/>
      <c r="Q1013" s="34"/>
      <c r="R1013" s="6"/>
    </row>
    <row r="1014" spans="1:18">
      <c r="A1014" s="6"/>
      <c r="B1014" s="6"/>
      <c r="C1014" s="40"/>
      <c r="D1014" s="41"/>
      <c r="E1014" s="41"/>
      <c r="F1014" s="34"/>
      <c r="G1014" s="34"/>
      <c r="H1014" s="34"/>
      <c r="I1014" s="34"/>
      <c r="J1014" s="34"/>
      <c r="K1014" s="34"/>
      <c r="L1014" s="34"/>
      <c r="M1014" s="34"/>
      <c r="N1014" s="34"/>
      <c r="O1014" s="42"/>
      <c r="P1014" s="34"/>
      <c r="Q1014" s="34"/>
      <c r="R1014" s="6"/>
    </row>
    <row r="1015" spans="1:18">
      <c r="A1015" s="6"/>
      <c r="B1015" s="6"/>
      <c r="C1015" s="40"/>
      <c r="D1015" s="41"/>
      <c r="E1015" s="41"/>
      <c r="F1015" s="34"/>
      <c r="G1015" s="34"/>
      <c r="H1015" s="34"/>
      <c r="I1015" s="34"/>
      <c r="J1015" s="34"/>
      <c r="K1015" s="34"/>
      <c r="L1015" s="34"/>
      <c r="M1015" s="34"/>
      <c r="N1015" s="34"/>
      <c r="O1015" s="42"/>
      <c r="P1015" s="34"/>
      <c r="Q1015" s="34"/>
      <c r="R1015" s="6"/>
    </row>
    <row r="1016" spans="1:18">
      <c r="A1016" s="6"/>
      <c r="B1016" s="6"/>
      <c r="C1016" s="40"/>
      <c r="D1016" s="41"/>
      <c r="E1016" s="41"/>
      <c r="F1016" s="34"/>
      <c r="G1016" s="34"/>
      <c r="H1016" s="34"/>
      <c r="I1016" s="34"/>
      <c r="J1016" s="34"/>
      <c r="K1016" s="34"/>
      <c r="L1016" s="34"/>
      <c r="M1016" s="34"/>
      <c r="N1016" s="34"/>
      <c r="O1016" s="42"/>
      <c r="P1016" s="34"/>
      <c r="Q1016" s="34"/>
      <c r="R1016" s="6"/>
    </row>
    <row r="1017" spans="1:18">
      <c r="A1017" s="6"/>
      <c r="B1017" s="6"/>
      <c r="C1017" s="40"/>
      <c r="D1017" s="41"/>
      <c r="E1017" s="41"/>
      <c r="F1017" s="34"/>
      <c r="G1017" s="34"/>
      <c r="H1017" s="34"/>
      <c r="I1017" s="34"/>
      <c r="J1017" s="34"/>
      <c r="K1017" s="34"/>
      <c r="L1017" s="34"/>
      <c r="M1017" s="34"/>
      <c r="N1017" s="34"/>
      <c r="O1017" s="42"/>
      <c r="P1017" s="34"/>
      <c r="Q1017" s="34"/>
      <c r="R1017" s="6"/>
    </row>
    <row r="1018" spans="1:18">
      <c r="A1018" s="6"/>
      <c r="B1018" s="6"/>
      <c r="C1018" s="40"/>
      <c r="D1018" s="41"/>
      <c r="E1018" s="41"/>
      <c r="F1018" s="34"/>
      <c r="G1018" s="34"/>
      <c r="H1018" s="34"/>
      <c r="I1018" s="34"/>
      <c r="J1018" s="34"/>
      <c r="K1018" s="34"/>
      <c r="L1018" s="34"/>
      <c r="M1018" s="34"/>
      <c r="N1018" s="34"/>
      <c r="O1018" s="42"/>
      <c r="P1018" s="34"/>
      <c r="Q1018" s="34"/>
      <c r="R1018" s="6"/>
    </row>
    <row r="1019" spans="1:18">
      <c r="A1019" s="6"/>
      <c r="B1019" s="6"/>
      <c r="C1019" s="40"/>
      <c r="D1019" s="41"/>
      <c r="E1019" s="41"/>
      <c r="F1019" s="34"/>
      <c r="G1019" s="34"/>
      <c r="H1019" s="34"/>
      <c r="I1019" s="34"/>
      <c r="J1019" s="34"/>
      <c r="K1019" s="34"/>
      <c r="L1019" s="34"/>
      <c r="M1019" s="34"/>
      <c r="N1019" s="34"/>
      <c r="O1019" s="42"/>
      <c r="P1019" s="34"/>
      <c r="Q1019" s="34"/>
      <c r="R1019" s="6"/>
    </row>
    <row r="1020" spans="1:18">
      <c r="A1020" s="6"/>
      <c r="B1020" s="6"/>
      <c r="C1020" s="40"/>
      <c r="D1020" s="41"/>
      <c r="E1020" s="41"/>
      <c r="F1020" s="34"/>
      <c r="G1020" s="34"/>
      <c r="H1020" s="34"/>
      <c r="I1020" s="34"/>
      <c r="J1020" s="34"/>
      <c r="K1020" s="34"/>
      <c r="L1020" s="34"/>
      <c r="M1020" s="34"/>
      <c r="N1020" s="34"/>
      <c r="O1020" s="42"/>
      <c r="P1020" s="34"/>
      <c r="Q1020" s="34"/>
      <c r="R1020" s="6"/>
    </row>
    <row r="1021" spans="1:18">
      <c r="A1021" s="6"/>
      <c r="B1021" s="6"/>
      <c r="C1021" s="40"/>
      <c r="D1021" s="41"/>
      <c r="E1021" s="41"/>
      <c r="F1021" s="34"/>
      <c r="G1021" s="34"/>
      <c r="H1021" s="34"/>
      <c r="I1021" s="34"/>
      <c r="J1021" s="34"/>
      <c r="K1021" s="34"/>
      <c r="L1021" s="34"/>
      <c r="M1021" s="34"/>
      <c r="N1021" s="34"/>
      <c r="O1021" s="42"/>
      <c r="P1021" s="34"/>
      <c r="Q1021" s="34"/>
      <c r="R1021" s="6"/>
    </row>
    <row r="1022" spans="1:18">
      <c r="A1022" s="6"/>
      <c r="B1022" s="6"/>
      <c r="C1022" s="40"/>
      <c r="D1022" s="41"/>
      <c r="E1022" s="41"/>
      <c r="F1022" s="34"/>
      <c r="G1022" s="34"/>
      <c r="H1022" s="34"/>
      <c r="I1022" s="34"/>
      <c r="J1022" s="34"/>
      <c r="K1022" s="34"/>
      <c r="L1022" s="34"/>
      <c r="M1022" s="34"/>
      <c r="N1022" s="34"/>
      <c r="O1022" s="42"/>
      <c r="P1022" s="34"/>
      <c r="Q1022" s="34"/>
      <c r="R1022" s="6"/>
    </row>
    <row r="1023" spans="1:18">
      <c r="A1023" s="6"/>
      <c r="B1023" s="6"/>
      <c r="C1023" s="40"/>
      <c r="D1023" s="41"/>
      <c r="E1023" s="41"/>
      <c r="F1023" s="34"/>
      <c r="G1023" s="34"/>
      <c r="H1023" s="34"/>
      <c r="I1023" s="34"/>
      <c r="J1023" s="34"/>
      <c r="K1023" s="34"/>
      <c r="L1023" s="34"/>
      <c r="M1023" s="34"/>
      <c r="N1023" s="34"/>
      <c r="O1023" s="42"/>
      <c r="P1023" s="34"/>
      <c r="Q1023" s="34"/>
      <c r="R1023" s="6"/>
    </row>
    <row r="1024" spans="1:18">
      <c r="A1024" s="6"/>
      <c r="B1024" s="6"/>
      <c r="C1024" s="40"/>
      <c r="D1024" s="41"/>
      <c r="E1024" s="41"/>
      <c r="F1024" s="34"/>
      <c r="G1024" s="34"/>
      <c r="H1024" s="34"/>
      <c r="I1024" s="34"/>
      <c r="J1024" s="34"/>
      <c r="K1024" s="34"/>
      <c r="L1024" s="34"/>
      <c r="M1024" s="34"/>
      <c r="N1024" s="34"/>
      <c r="O1024" s="42"/>
      <c r="P1024" s="34"/>
      <c r="Q1024" s="34"/>
      <c r="R1024" s="6"/>
    </row>
    <row r="1025" spans="1:18">
      <c r="A1025" s="6"/>
      <c r="B1025" s="6"/>
      <c r="C1025" s="40"/>
      <c r="D1025" s="41"/>
      <c r="E1025" s="41"/>
      <c r="F1025" s="34"/>
      <c r="G1025" s="34"/>
      <c r="H1025" s="34"/>
      <c r="I1025" s="34"/>
      <c r="J1025" s="34"/>
      <c r="K1025" s="34"/>
      <c r="L1025" s="34"/>
      <c r="M1025" s="34"/>
      <c r="N1025" s="34"/>
      <c r="O1025" s="42"/>
      <c r="P1025" s="34"/>
      <c r="Q1025" s="34"/>
      <c r="R1025" s="6"/>
    </row>
    <row r="1026" spans="1:18">
      <c r="A1026" s="6"/>
      <c r="B1026" s="6"/>
      <c r="C1026" s="40"/>
      <c r="D1026" s="41"/>
      <c r="E1026" s="41"/>
      <c r="F1026" s="34"/>
      <c r="G1026" s="34"/>
      <c r="H1026" s="34"/>
      <c r="I1026" s="34"/>
      <c r="J1026" s="34"/>
      <c r="K1026" s="34"/>
      <c r="L1026" s="34"/>
      <c r="M1026" s="34"/>
      <c r="N1026" s="34"/>
      <c r="O1026" s="42"/>
      <c r="P1026" s="34"/>
      <c r="Q1026" s="34"/>
      <c r="R1026" s="6"/>
    </row>
    <row r="1027" spans="1:18">
      <c r="A1027" s="6"/>
      <c r="B1027" s="6"/>
      <c r="C1027" s="40"/>
      <c r="D1027" s="41"/>
      <c r="E1027" s="41"/>
      <c r="F1027" s="34"/>
      <c r="G1027" s="34"/>
      <c r="H1027" s="34"/>
      <c r="I1027" s="34"/>
      <c r="J1027" s="34"/>
      <c r="K1027" s="34"/>
      <c r="L1027" s="34"/>
      <c r="M1027" s="34"/>
      <c r="N1027" s="34"/>
      <c r="O1027" s="42"/>
      <c r="P1027" s="34"/>
      <c r="Q1027" s="34"/>
      <c r="R1027" s="6"/>
    </row>
    <row r="1028" spans="1:18">
      <c r="A1028" s="6"/>
      <c r="B1028" s="6"/>
      <c r="C1028" s="40"/>
      <c r="D1028" s="41"/>
      <c r="E1028" s="41"/>
      <c r="F1028" s="34"/>
      <c r="G1028" s="34"/>
      <c r="H1028" s="34"/>
      <c r="I1028" s="34"/>
      <c r="J1028" s="34"/>
      <c r="K1028" s="34"/>
      <c r="L1028" s="34"/>
      <c r="M1028" s="34"/>
      <c r="N1028" s="34"/>
      <c r="O1028" s="42"/>
      <c r="P1028" s="34"/>
      <c r="Q1028" s="34"/>
      <c r="R1028" s="6"/>
    </row>
    <row r="1029" spans="1:18">
      <c r="A1029" s="6"/>
      <c r="B1029" s="6"/>
      <c r="C1029" s="40"/>
      <c r="D1029" s="41"/>
      <c r="E1029" s="41"/>
      <c r="F1029" s="34"/>
      <c r="G1029" s="34"/>
      <c r="H1029" s="34"/>
      <c r="I1029" s="34"/>
      <c r="J1029" s="34"/>
      <c r="K1029" s="34"/>
      <c r="L1029" s="34"/>
      <c r="M1029" s="34"/>
      <c r="N1029" s="34"/>
      <c r="O1029" s="42"/>
      <c r="P1029" s="34"/>
      <c r="Q1029" s="34"/>
      <c r="R1029" s="6"/>
    </row>
    <row r="1030" spans="1:18">
      <c r="A1030" s="6"/>
      <c r="B1030" s="6"/>
      <c r="C1030" s="40"/>
      <c r="D1030" s="41"/>
      <c r="E1030" s="41"/>
      <c r="F1030" s="34"/>
      <c r="G1030" s="34"/>
      <c r="H1030" s="34"/>
      <c r="I1030" s="34"/>
      <c r="J1030" s="34"/>
      <c r="K1030" s="34"/>
      <c r="L1030" s="34"/>
      <c r="M1030" s="34"/>
      <c r="N1030" s="34"/>
      <c r="O1030" s="42"/>
      <c r="P1030" s="34"/>
      <c r="Q1030" s="34"/>
      <c r="R1030" s="6"/>
    </row>
    <row r="1031" spans="1:18">
      <c r="A1031" s="6"/>
      <c r="B1031" s="6"/>
      <c r="C1031" s="40"/>
      <c r="D1031" s="41"/>
      <c r="E1031" s="41"/>
      <c r="F1031" s="34"/>
      <c r="G1031" s="34"/>
      <c r="H1031" s="34"/>
      <c r="I1031" s="34"/>
      <c r="J1031" s="34"/>
      <c r="K1031" s="34"/>
      <c r="L1031" s="34"/>
      <c r="M1031" s="34"/>
      <c r="N1031" s="34"/>
      <c r="O1031" s="42"/>
      <c r="P1031" s="34"/>
      <c r="Q1031" s="34"/>
      <c r="R1031" s="6"/>
    </row>
    <row r="1032" spans="1:18">
      <c r="A1032" s="6"/>
      <c r="B1032" s="6"/>
      <c r="C1032" s="40"/>
      <c r="D1032" s="41"/>
      <c r="E1032" s="41"/>
      <c r="F1032" s="34"/>
      <c r="G1032" s="34"/>
      <c r="H1032" s="34"/>
      <c r="I1032" s="34"/>
      <c r="J1032" s="34"/>
      <c r="K1032" s="34"/>
      <c r="L1032" s="34"/>
      <c r="M1032" s="34"/>
      <c r="N1032" s="34"/>
      <c r="O1032" s="42"/>
      <c r="P1032" s="34"/>
      <c r="Q1032" s="34"/>
      <c r="R1032" s="6"/>
    </row>
    <row r="1033" spans="1:18">
      <c r="A1033" s="6"/>
      <c r="B1033" s="6"/>
      <c r="C1033" s="40"/>
      <c r="D1033" s="41"/>
      <c r="E1033" s="41"/>
      <c r="F1033" s="34"/>
      <c r="G1033" s="34"/>
      <c r="H1033" s="34"/>
      <c r="I1033" s="34"/>
      <c r="J1033" s="34"/>
      <c r="K1033" s="34"/>
      <c r="L1033" s="34"/>
      <c r="M1033" s="34"/>
      <c r="N1033" s="34"/>
      <c r="O1033" s="42"/>
      <c r="P1033" s="34"/>
      <c r="Q1033" s="34"/>
      <c r="R1033" s="6"/>
    </row>
    <row r="1034" spans="1:18">
      <c r="A1034" s="6"/>
      <c r="B1034" s="6"/>
      <c r="C1034" s="40"/>
      <c r="D1034" s="41"/>
      <c r="E1034" s="41"/>
      <c r="F1034" s="34"/>
      <c r="G1034" s="34"/>
      <c r="H1034" s="34"/>
      <c r="I1034" s="34"/>
      <c r="J1034" s="34"/>
      <c r="K1034" s="34"/>
      <c r="L1034" s="34"/>
      <c r="M1034" s="34"/>
      <c r="N1034" s="34"/>
      <c r="O1034" s="42"/>
      <c r="P1034" s="34"/>
      <c r="Q1034" s="34"/>
      <c r="R1034" s="6"/>
    </row>
    <row r="1035" spans="1:18">
      <c r="A1035" s="6"/>
      <c r="B1035" s="6"/>
      <c r="C1035" s="40"/>
      <c r="D1035" s="41"/>
      <c r="E1035" s="41"/>
      <c r="F1035" s="34"/>
      <c r="G1035" s="34"/>
      <c r="H1035" s="34"/>
      <c r="I1035" s="34"/>
      <c r="J1035" s="34"/>
      <c r="K1035" s="34"/>
      <c r="L1035" s="34"/>
      <c r="M1035" s="34"/>
      <c r="N1035" s="34"/>
      <c r="O1035" s="42"/>
      <c r="P1035" s="34"/>
      <c r="Q1035" s="34"/>
      <c r="R1035" s="6"/>
    </row>
    <row r="1036" spans="1:18">
      <c r="A1036" s="6"/>
      <c r="B1036" s="6"/>
      <c r="C1036" s="40"/>
      <c r="D1036" s="41"/>
      <c r="E1036" s="41"/>
      <c r="F1036" s="34"/>
      <c r="G1036" s="34"/>
      <c r="H1036" s="34"/>
      <c r="I1036" s="34"/>
      <c r="J1036" s="34"/>
      <c r="K1036" s="34"/>
      <c r="L1036" s="34"/>
      <c r="M1036" s="34"/>
      <c r="N1036" s="34"/>
      <c r="O1036" s="42"/>
      <c r="P1036" s="34"/>
      <c r="Q1036" s="34"/>
      <c r="R1036" s="6"/>
    </row>
    <row r="1037" spans="1:18">
      <c r="A1037" s="6"/>
      <c r="B1037" s="6"/>
      <c r="C1037" s="40"/>
      <c r="D1037" s="41"/>
      <c r="E1037" s="41"/>
      <c r="F1037" s="34"/>
      <c r="G1037" s="34"/>
      <c r="H1037" s="34"/>
      <c r="I1037" s="34"/>
      <c r="J1037" s="34"/>
      <c r="K1037" s="34"/>
      <c r="L1037" s="34"/>
      <c r="M1037" s="34"/>
      <c r="N1037" s="34"/>
      <c r="O1037" s="42"/>
      <c r="P1037" s="34"/>
      <c r="Q1037" s="34"/>
      <c r="R1037" s="6"/>
    </row>
    <row r="1038" spans="1:18">
      <c r="A1038" s="6"/>
      <c r="B1038" s="6"/>
      <c r="C1038" s="40"/>
      <c r="D1038" s="41"/>
      <c r="E1038" s="41"/>
      <c r="F1038" s="34"/>
      <c r="G1038" s="34"/>
      <c r="H1038" s="34"/>
      <c r="I1038" s="34"/>
      <c r="J1038" s="34"/>
      <c r="K1038" s="34"/>
      <c r="L1038" s="34"/>
      <c r="M1038" s="34"/>
      <c r="N1038" s="34"/>
      <c r="O1038" s="42"/>
      <c r="P1038" s="34"/>
      <c r="Q1038" s="34"/>
      <c r="R1038" s="6"/>
    </row>
    <row r="1039" spans="1:18">
      <c r="A1039" s="6"/>
      <c r="B1039" s="6"/>
      <c r="C1039" s="40"/>
      <c r="D1039" s="41"/>
      <c r="E1039" s="41"/>
      <c r="F1039" s="34"/>
      <c r="G1039" s="34"/>
      <c r="H1039" s="34"/>
      <c r="I1039" s="34"/>
      <c r="J1039" s="34"/>
      <c r="K1039" s="34"/>
      <c r="L1039" s="34"/>
      <c r="M1039" s="34"/>
      <c r="N1039" s="34"/>
      <c r="O1039" s="42"/>
      <c r="P1039" s="34"/>
      <c r="Q1039" s="34"/>
      <c r="R1039" s="6"/>
    </row>
    <row r="1040" spans="1:18">
      <c r="A1040" s="6"/>
      <c r="B1040" s="6"/>
      <c r="C1040" s="40"/>
      <c r="D1040" s="41"/>
      <c r="E1040" s="41"/>
      <c r="F1040" s="34"/>
      <c r="G1040" s="34"/>
      <c r="H1040" s="34"/>
      <c r="I1040" s="34"/>
      <c r="J1040" s="34"/>
      <c r="K1040" s="34"/>
      <c r="L1040" s="34"/>
      <c r="M1040" s="34"/>
      <c r="N1040" s="34"/>
      <c r="O1040" s="42"/>
      <c r="P1040" s="34"/>
      <c r="Q1040" s="34"/>
      <c r="R1040" s="6"/>
    </row>
    <row r="1041" spans="1:18">
      <c r="A1041" s="6"/>
      <c r="B1041" s="6"/>
      <c r="C1041" s="40"/>
      <c r="D1041" s="41"/>
      <c r="E1041" s="41"/>
      <c r="F1041" s="34"/>
      <c r="G1041" s="34"/>
      <c r="H1041" s="34"/>
      <c r="I1041" s="34"/>
      <c r="J1041" s="34"/>
      <c r="K1041" s="34"/>
      <c r="L1041" s="34"/>
      <c r="M1041" s="34"/>
      <c r="N1041" s="34"/>
      <c r="O1041" s="42"/>
      <c r="P1041" s="34"/>
      <c r="Q1041" s="34"/>
      <c r="R1041" s="6"/>
    </row>
    <row r="1042" spans="1:18">
      <c r="A1042" s="6"/>
      <c r="B1042" s="6"/>
      <c r="C1042" s="40"/>
      <c r="D1042" s="41"/>
      <c r="E1042" s="41"/>
      <c r="F1042" s="34"/>
      <c r="G1042" s="34"/>
      <c r="H1042" s="34"/>
      <c r="I1042" s="34"/>
      <c r="J1042" s="34"/>
      <c r="K1042" s="34"/>
      <c r="L1042" s="34"/>
      <c r="M1042" s="34"/>
      <c r="N1042" s="34"/>
      <c r="O1042" s="42"/>
      <c r="P1042" s="34"/>
      <c r="Q1042" s="34"/>
      <c r="R1042" s="6"/>
    </row>
    <row r="1043" spans="1:18">
      <c r="A1043" s="6"/>
      <c r="B1043" s="6"/>
      <c r="C1043" s="40"/>
      <c r="D1043" s="41"/>
      <c r="E1043" s="41"/>
      <c r="F1043" s="34"/>
      <c r="G1043" s="34"/>
      <c r="H1043" s="34"/>
      <c r="I1043" s="34"/>
      <c r="J1043" s="34"/>
      <c r="K1043" s="34"/>
      <c r="L1043" s="34"/>
      <c r="M1043" s="34"/>
      <c r="N1043" s="34"/>
      <c r="O1043" s="42"/>
      <c r="P1043" s="34"/>
      <c r="Q1043" s="34"/>
      <c r="R1043" s="6"/>
    </row>
    <row r="1044" spans="1:18">
      <c r="A1044" s="6"/>
      <c r="B1044" s="6"/>
      <c r="C1044" s="40"/>
      <c r="D1044" s="41"/>
      <c r="E1044" s="41"/>
      <c r="F1044" s="34"/>
      <c r="G1044" s="34"/>
      <c r="H1044" s="34"/>
      <c r="I1044" s="34"/>
      <c r="J1044" s="34"/>
      <c r="K1044" s="34"/>
      <c r="L1044" s="34"/>
      <c r="M1044" s="34"/>
      <c r="N1044" s="34"/>
      <c r="O1044" s="42"/>
      <c r="P1044" s="34"/>
      <c r="Q1044" s="34"/>
      <c r="R1044" s="6"/>
    </row>
    <row r="1045" spans="1:18">
      <c r="A1045" s="6"/>
      <c r="B1045" s="6"/>
      <c r="C1045" s="40"/>
      <c r="D1045" s="41"/>
      <c r="E1045" s="41"/>
      <c r="F1045" s="34"/>
      <c r="G1045" s="34"/>
      <c r="H1045" s="34"/>
      <c r="I1045" s="34"/>
      <c r="J1045" s="34"/>
      <c r="K1045" s="34"/>
      <c r="L1045" s="34"/>
      <c r="M1045" s="34"/>
      <c r="N1045" s="34"/>
      <c r="O1045" s="42"/>
      <c r="P1045" s="34"/>
      <c r="Q1045" s="34"/>
      <c r="R1045" s="6"/>
    </row>
    <row r="1046" spans="1:18">
      <c r="A1046" s="6"/>
      <c r="B1046" s="6"/>
      <c r="C1046" s="40"/>
      <c r="D1046" s="41"/>
      <c r="E1046" s="41"/>
      <c r="F1046" s="34"/>
      <c r="G1046" s="34"/>
      <c r="H1046" s="34"/>
      <c r="I1046" s="34"/>
      <c r="J1046" s="34"/>
      <c r="K1046" s="34"/>
      <c r="L1046" s="34"/>
      <c r="M1046" s="34"/>
      <c r="N1046" s="34"/>
      <c r="O1046" s="42"/>
      <c r="P1046" s="34"/>
      <c r="Q1046" s="34"/>
      <c r="R1046" s="6"/>
    </row>
    <row r="1047" spans="1:18">
      <c r="A1047" s="6"/>
      <c r="B1047" s="6"/>
      <c r="C1047" s="40"/>
      <c r="D1047" s="41"/>
      <c r="E1047" s="41"/>
      <c r="F1047" s="34"/>
      <c r="G1047" s="34"/>
      <c r="H1047" s="34"/>
      <c r="I1047" s="34"/>
      <c r="J1047" s="34"/>
      <c r="K1047" s="34"/>
      <c r="L1047" s="34"/>
      <c r="M1047" s="34"/>
      <c r="N1047" s="34"/>
      <c r="O1047" s="42"/>
      <c r="P1047" s="34"/>
      <c r="Q1047" s="34"/>
      <c r="R1047" s="6"/>
    </row>
    <row r="1048" spans="1:18">
      <c r="A1048" s="6"/>
      <c r="B1048" s="6"/>
      <c r="C1048" s="40"/>
      <c r="D1048" s="41"/>
      <c r="E1048" s="41"/>
      <c r="F1048" s="34"/>
      <c r="G1048" s="34"/>
      <c r="H1048" s="34"/>
      <c r="I1048" s="34"/>
      <c r="J1048" s="34"/>
      <c r="K1048" s="34"/>
      <c r="L1048" s="34"/>
      <c r="M1048" s="34"/>
      <c r="N1048" s="34"/>
      <c r="O1048" s="42"/>
      <c r="P1048" s="34"/>
      <c r="Q1048" s="34"/>
      <c r="R1048" s="6"/>
    </row>
    <row r="1049" spans="1:18">
      <c r="A1049" s="6"/>
      <c r="B1049" s="6"/>
      <c r="C1049" s="40"/>
      <c r="D1049" s="41"/>
      <c r="E1049" s="41"/>
      <c r="F1049" s="34"/>
      <c r="G1049" s="34"/>
      <c r="H1049" s="34"/>
      <c r="I1049" s="34"/>
      <c r="J1049" s="34"/>
      <c r="K1049" s="34"/>
      <c r="L1049" s="34"/>
      <c r="M1049" s="34"/>
      <c r="N1049" s="34"/>
      <c r="O1049" s="42"/>
      <c r="P1049" s="34"/>
      <c r="Q1049" s="34"/>
      <c r="R1049" s="6"/>
    </row>
    <row r="1050" spans="1:18">
      <c r="A1050" s="6"/>
      <c r="B1050" s="6"/>
      <c r="C1050" s="40"/>
      <c r="D1050" s="41"/>
      <c r="E1050" s="41"/>
      <c r="F1050" s="34"/>
      <c r="G1050" s="34"/>
      <c r="H1050" s="34"/>
      <c r="I1050" s="34"/>
      <c r="J1050" s="34"/>
      <c r="K1050" s="34"/>
      <c r="L1050" s="34"/>
      <c r="M1050" s="34"/>
      <c r="N1050" s="34"/>
      <c r="O1050" s="42"/>
      <c r="P1050" s="34"/>
      <c r="Q1050" s="34"/>
      <c r="R1050" s="6"/>
    </row>
    <row r="1051" spans="1:18">
      <c r="A1051" s="6"/>
      <c r="B1051" s="6"/>
      <c r="C1051" s="40"/>
      <c r="D1051" s="41"/>
      <c r="E1051" s="41"/>
      <c r="F1051" s="34"/>
      <c r="G1051" s="34"/>
      <c r="H1051" s="34"/>
      <c r="I1051" s="34"/>
      <c r="J1051" s="34"/>
      <c r="K1051" s="34"/>
      <c r="L1051" s="34"/>
      <c r="M1051" s="34"/>
      <c r="N1051" s="34"/>
      <c r="O1051" s="42"/>
      <c r="P1051" s="34"/>
      <c r="Q1051" s="34"/>
      <c r="R1051" s="6"/>
    </row>
    <row r="1052" spans="1:18">
      <c r="A1052" s="6"/>
      <c r="B1052" s="6"/>
      <c r="C1052" s="40"/>
      <c r="D1052" s="41"/>
      <c r="E1052" s="41"/>
      <c r="F1052" s="34"/>
      <c r="G1052" s="34"/>
      <c r="H1052" s="34"/>
      <c r="I1052" s="34"/>
      <c r="J1052" s="34"/>
      <c r="K1052" s="34"/>
      <c r="L1052" s="34"/>
      <c r="M1052" s="34"/>
      <c r="N1052" s="34"/>
      <c r="O1052" s="42"/>
      <c r="P1052" s="34"/>
      <c r="Q1052" s="34"/>
      <c r="R1052" s="6"/>
    </row>
    <row r="1053" spans="1:18">
      <c r="A1053" s="6"/>
      <c r="B1053" s="6"/>
      <c r="C1053" s="40"/>
      <c r="D1053" s="41"/>
      <c r="E1053" s="41"/>
      <c r="F1053" s="34"/>
      <c r="G1053" s="34"/>
      <c r="H1053" s="34"/>
      <c r="I1053" s="34"/>
      <c r="J1053" s="34"/>
      <c r="K1053" s="34"/>
      <c r="L1053" s="34"/>
      <c r="M1053" s="34"/>
      <c r="N1053" s="34"/>
      <c r="O1053" s="42"/>
      <c r="P1053" s="34"/>
      <c r="Q1053" s="34"/>
      <c r="R1053" s="6"/>
    </row>
    <row r="1054" spans="1:18">
      <c r="A1054" s="6"/>
      <c r="B1054" s="6"/>
      <c r="C1054" s="40"/>
      <c r="D1054" s="41"/>
      <c r="E1054" s="41"/>
      <c r="F1054" s="34"/>
      <c r="G1054" s="34"/>
      <c r="H1054" s="34"/>
      <c r="I1054" s="34"/>
      <c r="J1054" s="34"/>
      <c r="K1054" s="34"/>
      <c r="L1054" s="34"/>
      <c r="M1054" s="34"/>
      <c r="N1054" s="34"/>
      <c r="O1054" s="42"/>
      <c r="P1054" s="34"/>
      <c r="Q1054" s="34"/>
      <c r="R1054" s="6"/>
    </row>
    <row r="1055" spans="1:18">
      <c r="A1055" s="6"/>
      <c r="B1055" s="6"/>
      <c r="C1055" s="40"/>
      <c r="D1055" s="41"/>
      <c r="E1055" s="41"/>
      <c r="F1055" s="34"/>
      <c r="G1055" s="34"/>
      <c r="H1055" s="34"/>
      <c r="I1055" s="34"/>
      <c r="J1055" s="34"/>
      <c r="K1055" s="34"/>
      <c r="L1055" s="34"/>
      <c r="M1055" s="34"/>
      <c r="N1055" s="34"/>
      <c r="O1055" s="42"/>
      <c r="P1055" s="34"/>
      <c r="Q1055" s="34"/>
      <c r="R1055" s="6"/>
    </row>
    <row r="1056" spans="1:18">
      <c r="A1056" s="6"/>
      <c r="B1056" s="6"/>
      <c r="C1056" s="40"/>
      <c r="D1056" s="41"/>
      <c r="E1056" s="41"/>
      <c r="F1056" s="34"/>
      <c r="G1056" s="34"/>
      <c r="H1056" s="34"/>
      <c r="I1056" s="34"/>
      <c r="J1056" s="34"/>
      <c r="K1056" s="34"/>
      <c r="L1056" s="34"/>
      <c r="M1056" s="34"/>
      <c r="N1056" s="34"/>
      <c r="O1056" s="42"/>
      <c r="P1056" s="34"/>
      <c r="Q1056" s="34"/>
      <c r="R1056" s="6"/>
    </row>
    <row r="1057" spans="1:18">
      <c r="A1057" s="6"/>
      <c r="B1057" s="6"/>
      <c r="C1057" s="40"/>
      <c r="D1057" s="41"/>
      <c r="E1057" s="41"/>
      <c r="F1057" s="34"/>
      <c r="G1057" s="34"/>
      <c r="H1057" s="34"/>
      <c r="I1057" s="34"/>
      <c r="J1057" s="34"/>
      <c r="K1057" s="34"/>
      <c r="L1057" s="34"/>
      <c r="M1057" s="34"/>
      <c r="N1057" s="34"/>
      <c r="O1057" s="42"/>
      <c r="P1057" s="34"/>
      <c r="Q1057" s="34"/>
      <c r="R1057" s="6"/>
    </row>
    <row r="1058" spans="1:18">
      <c r="A1058" s="6"/>
      <c r="B1058" s="6"/>
      <c r="C1058" s="40"/>
      <c r="D1058" s="41"/>
      <c r="E1058" s="41"/>
      <c r="F1058" s="34"/>
      <c r="G1058" s="34"/>
      <c r="H1058" s="34"/>
      <c r="I1058" s="34"/>
      <c r="J1058" s="34"/>
      <c r="K1058" s="34"/>
      <c r="L1058" s="34"/>
      <c r="M1058" s="34"/>
      <c r="N1058" s="34"/>
      <c r="O1058" s="42"/>
      <c r="P1058" s="34"/>
      <c r="Q1058" s="34"/>
      <c r="R1058" s="6"/>
    </row>
    <row r="1059" spans="1:18">
      <c r="A1059" s="6"/>
      <c r="B1059" s="6"/>
      <c r="C1059" s="40"/>
      <c r="D1059" s="41"/>
      <c r="E1059" s="41"/>
      <c r="F1059" s="34"/>
      <c r="G1059" s="34"/>
      <c r="H1059" s="34"/>
      <c r="I1059" s="34"/>
      <c r="J1059" s="34"/>
      <c r="K1059" s="34"/>
      <c r="L1059" s="34"/>
      <c r="M1059" s="34"/>
      <c r="N1059" s="34"/>
      <c r="O1059" s="42"/>
      <c r="P1059" s="34"/>
      <c r="Q1059" s="34"/>
      <c r="R1059" s="6"/>
    </row>
    <row r="1060" spans="1:18">
      <c r="A1060" s="6"/>
      <c r="B1060" s="6"/>
      <c r="C1060" s="40"/>
      <c r="D1060" s="41"/>
      <c r="E1060" s="41"/>
      <c r="F1060" s="34"/>
      <c r="G1060" s="34"/>
      <c r="H1060" s="34"/>
      <c r="I1060" s="34"/>
      <c r="J1060" s="34"/>
      <c r="K1060" s="34"/>
      <c r="L1060" s="34"/>
      <c r="M1060" s="34"/>
      <c r="N1060" s="34"/>
      <c r="O1060" s="42"/>
      <c r="P1060" s="34"/>
      <c r="Q1060" s="34"/>
      <c r="R1060" s="6"/>
    </row>
    <row r="1061" spans="1:18">
      <c r="A1061" s="6"/>
      <c r="B1061" s="6"/>
      <c r="C1061" s="40"/>
      <c r="D1061" s="41"/>
      <c r="E1061" s="41"/>
      <c r="F1061" s="34"/>
      <c r="G1061" s="34"/>
      <c r="H1061" s="34"/>
      <c r="I1061" s="34"/>
      <c r="J1061" s="34"/>
      <c r="K1061" s="34"/>
      <c r="L1061" s="34"/>
      <c r="M1061" s="34"/>
      <c r="N1061" s="34"/>
      <c r="O1061" s="42"/>
      <c r="P1061" s="34"/>
      <c r="Q1061" s="34"/>
      <c r="R1061" s="6"/>
    </row>
    <row r="1062" spans="1:18">
      <c r="A1062" s="6"/>
      <c r="B1062" s="6"/>
      <c r="C1062" s="40"/>
      <c r="D1062" s="41"/>
      <c r="E1062" s="41"/>
      <c r="F1062" s="34"/>
      <c r="G1062" s="34"/>
      <c r="H1062" s="34"/>
      <c r="I1062" s="34"/>
      <c r="J1062" s="34"/>
      <c r="K1062" s="34"/>
      <c r="L1062" s="34"/>
      <c r="M1062" s="34"/>
      <c r="N1062" s="34"/>
      <c r="O1062" s="42"/>
      <c r="P1062" s="34"/>
      <c r="Q1062" s="34"/>
      <c r="R1062" s="6"/>
    </row>
    <row r="1063" spans="1:18">
      <c r="A1063" s="6"/>
      <c r="B1063" s="6"/>
      <c r="C1063" s="40"/>
      <c r="D1063" s="41"/>
      <c r="E1063" s="41"/>
      <c r="F1063" s="34"/>
      <c r="G1063" s="34"/>
      <c r="H1063" s="34"/>
      <c r="I1063" s="34"/>
      <c r="J1063" s="34"/>
      <c r="K1063" s="34"/>
      <c r="L1063" s="34"/>
      <c r="M1063" s="34"/>
      <c r="N1063" s="34"/>
      <c r="O1063" s="42"/>
      <c r="P1063" s="34"/>
      <c r="Q1063" s="34"/>
      <c r="R1063" s="6"/>
    </row>
    <row r="1064" spans="1:18">
      <c r="A1064" s="6"/>
      <c r="B1064" s="6"/>
      <c r="C1064" s="40"/>
      <c r="D1064" s="41"/>
      <c r="E1064" s="41"/>
      <c r="F1064" s="34"/>
      <c r="G1064" s="34"/>
      <c r="H1064" s="34"/>
      <c r="I1064" s="34"/>
      <c r="J1064" s="34"/>
      <c r="K1064" s="34"/>
      <c r="L1064" s="34"/>
      <c r="M1064" s="34"/>
      <c r="N1064" s="34"/>
      <c r="O1064" s="42"/>
      <c r="P1064" s="34"/>
      <c r="Q1064" s="34"/>
      <c r="R1064" s="6"/>
    </row>
    <row r="1065" spans="1:18">
      <c r="A1065" s="6"/>
      <c r="B1065" s="6"/>
      <c r="C1065" s="40"/>
      <c r="D1065" s="41"/>
      <c r="E1065" s="41"/>
      <c r="F1065" s="34"/>
      <c r="G1065" s="34"/>
      <c r="H1065" s="34"/>
      <c r="I1065" s="34"/>
      <c r="J1065" s="34"/>
      <c r="K1065" s="34"/>
      <c r="L1065" s="34"/>
      <c r="M1065" s="34"/>
      <c r="N1065" s="34"/>
      <c r="O1065" s="42"/>
      <c r="P1065" s="34"/>
      <c r="Q1065" s="34"/>
      <c r="R1065" s="6"/>
    </row>
    <row r="1066" spans="1:18">
      <c r="A1066" s="6"/>
      <c r="B1066" s="6"/>
      <c r="C1066" s="40"/>
      <c r="D1066" s="41"/>
      <c r="E1066" s="41"/>
      <c r="F1066" s="34"/>
      <c r="G1066" s="34"/>
      <c r="H1066" s="34"/>
      <c r="I1066" s="34"/>
      <c r="J1066" s="34"/>
      <c r="K1066" s="34"/>
      <c r="L1066" s="34"/>
      <c r="M1066" s="34"/>
      <c r="N1066" s="34"/>
      <c r="O1066" s="42"/>
      <c r="P1066" s="34"/>
      <c r="Q1066" s="34"/>
      <c r="R1066" s="6"/>
    </row>
    <row r="1067" spans="1:18">
      <c r="A1067" s="6"/>
      <c r="B1067" s="6"/>
      <c r="C1067" s="40"/>
      <c r="D1067" s="41"/>
      <c r="E1067" s="41"/>
      <c r="F1067" s="34"/>
      <c r="G1067" s="34"/>
      <c r="H1067" s="34"/>
      <c r="I1067" s="34"/>
      <c r="J1067" s="34"/>
      <c r="K1067" s="34"/>
      <c r="L1067" s="34"/>
      <c r="M1067" s="34"/>
      <c r="N1067" s="34"/>
      <c r="O1067" s="42"/>
      <c r="P1067" s="34"/>
      <c r="Q1067" s="34"/>
      <c r="R1067" s="6"/>
    </row>
    <row r="1068" spans="1:18">
      <c r="A1068" s="6"/>
      <c r="B1068" s="6"/>
      <c r="C1068" s="40"/>
      <c r="D1068" s="41"/>
      <c r="E1068" s="41"/>
      <c r="F1068" s="34"/>
      <c r="G1068" s="34"/>
      <c r="H1068" s="34"/>
      <c r="I1068" s="34"/>
      <c r="J1068" s="34"/>
      <c r="K1068" s="34"/>
      <c r="L1068" s="34"/>
      <c r="M1068" s="34"/>
      <c r="N1068" s="34"/>
      <c r="O1068" s="42"/>
      <c r="P1068" s="34"/>
      <c r="Q1068" s="34"/>
      <c r="R1068" s="6"/>
    </row>
    <row r="1069" spans="1:18">
      <c r="A1069" s="6"/>
      <c r="B1069" s="6"/>
      <c r="C1069" s="40"/>
      <c r="D1069" s="41"/>
      <c r="E1069" s="41"/>
      <c r="F1069" s="34"/>
      <c r="G1069" s="34"/>
      <c r="H1069" s="34"/>
      <c r="I1069" s="34"/>
      <c r="J1069" s="34"/>
      <c r="K1069" s="34"/>
      <c r="L1069" s="34"/>
      <c r="M1069" s="34"/>
      <c r="N1069" s="34"/>
      <c r="O1069" s="42"/>
      <c r="P1069" s="34"/>
      <c r="Q1069" s="34"/>
      <c r="R1069" s="6"/>
    </row>
    <row r="1070" spans="1:18">
      <c r="A1070" s="6"/>
      <c r="B1070" s="6"/>
      <c r="C1070" s="40"/>
      <c r="D1070" s="41"/>
      <c r="E1070" s="41"/>
      <c r="F1070" s="34"/>
      <c r="G1070" s="34"/>
      <c r="H1070" s="34"/>
      <c r="I1070" s="34"/>
      <c r="J1070" s="34"/>
      <c r="K1070" s="34"/>
      <c r="L1070" s="34"/>
      <c r="M1070" s="34"/>
      <c r="N1070" s="34"/>
      <c r="O1070" s="42"/>
      <c r="P1070" s="34"/>
      <c r="Q1070" s="34"/>
      <c r="R1070" s="6"/>
    </row>
    <row r="1071" spans="1:18">
      <c r="A1071" s="6"/>
      <c r="B1071" s="6"/>
      <c r="C1071" s="40"/>
      <c r="D1071" s="41"/>
      <c r="E1071" s="41"/>
      <c r="F1071" s="34"/>
      <c r="G1071" s="34"/>
      <c r="H1071" s="34"/>
      <c r="I1071" s="34"/>
      <c r="J1071" s="34"/>
      <c r="K1071" s="34"/>
      <c r="L1071" s="34"/>
      <c r="M1071" s="34"/>
      <c r="N1071" s="34"/>
      <c r="O1071" s="42"/>
      <c r="P1071" s="34"/>
      <c r="Q1071" s="34"/>
      <c r="R1071" s="6"/>
    </row>
    <row r="1072" spans="1:18">
      <c r="A1072" s="6"/>
      <c r="B1072" s="6"/>
      <c r="C1072" s="40"/>
      <c r="D1072" s="41"/>
      <c r="E1072" s="41"/>
      <c r="F1072" s="34"/>
      <c r="G1072" s="34"/>
      <c r="H1072" s="34"/>
      <c r="I1072" s="34"/>
      <c r="J1072" s="34"/>
      <c r="K1072" s="34"/>
      <c r="L1072" s="34"/>
      <c r="M1072" s="34"/>
      <c r="N1072" s="34"/>
      <c r="O1072" s="42"/>
      <c r="P1072" s="34"/>
      <c r="Q1072" s="34"/>
      <c r="R1072" s="6"/>
    </row>
    <row r="1073" spans="1:18">
      <c r="A1073" s="6"/>
      <c r="B1073" s="6"/>
      <c r="C1073" s="40"/>
      <c r="D1073" s="41"/>
      <c r="E1073" s="41"/>
      <c r="F1073" s="34"/>
      <c r="G1073" s="34"/>
      <c r="H1073" s="34"/>
      <c r="I1073" s="34"/>
      <c r="J1073" s="34"/>
      <c r="K1073" s="34"/>
      <c r="L1073" s="34"/>
      <c r="M1073" s="34"/>
      <c r="N1073" s="34"/>
      <c r="O1073" s="42"/>
      <c r="P1073" s="34"/>
      <c r="Q1073" s="34"/>
      <c r="R1073" s="6"/>
    </row>
    <row r="1074" spans="1:18">
      <c r="A1074" s="6"/>
      <c r="B1074" s="6"/>
      <c r="C1074" s="40"/>
      <c r="D1074" s="41"/>
      <c r="E1074" s="41"/>
      <c r="F1074" s="34"/>
      <c r="G1074" s="34"/>
      <c r="H1074" s="34"/>
      <c r="I1074" s="34"/>
      <c r="J1074" s="34"/>
      <c r="K1074" s="34"/>
      <c r="L1074" s="34"/>
      <c r="M1074" s="34"/>
      <c r="N1074" s="34"/>
      <c r="O1074" s="42"/>
      <c r="P1074" s="34"/>
      <c r="Q1074" s="34"/>
      <c r="R1074" s="6"/>
    </row>
    <row r="1075" spans="1:18">
      <c r="A1075" s="6"/>
      <c r="B1075" s="6"/>
      <c r="C1075" s="40"/>
      <c r="D1075" s="41"/>
      <c r="E1075" s="41"/>
      <c r="F1075" s="34"/>
      <c r="G1075" s="34"/>
      <c r="H1075" s="34"/>
      <c r="I1075" s="34"/>
      <c r="J1075" s="34"/>
      <c r="K1075" s="34"/>
      <c r="L1075" s="34"/>
      <c r="M1075" s="34"/>
      <c r="N1075" s="34"/>
      <c r="O1075" s="42"/>
      <c r="P1075" s="34"/>
      <c r="Q1075" s="34"/>
      <c r="R1075" s="6"/>
    </row>
    <row r="1076" spans="1:18">
      <c r="A1076" s="6"/>
      <c r="B1076" s="6"/>
      <c r="C1076" s="40"/>
      <c r="D1076" s="41"/>
      <c r="E1076" s="41"/>
      <c r="F1076" s="34"/>
      <c r="G1076" s="34"/>
      <c r="H1076" s="34"/>
      <c r="I1076" s="34"/>
      <c r="J1076" s="34"/>
      <c r="K1076" s="34"/>
      <c r="L1076" s="34"/>
      <c r="M1076" s="34"/>
      <c r="N1076" s="34"/>
      <c r="O1076" s="42"/>
      <c r="P1076" s="34"/>
      <c r="Q1076" s="34"/>
      <c r="R1076" s="6"/>
    </row>
    <row r="1077" spans="1:18">
      <c r="A1077" s="6"/>
      <c r="B1077" s="6"/>
      <c r="C1077" s="40"/>
      <c r="D1077" s="41"/>
      <c r="E1077" s="41"/>
      <c r="F1077" s="34"/>
      <c r="G1077" s="34"/>
      <c r="H1077" s="34"/>
      <c r="I1077" s="34"/>
      <c r="J1077" s="34"/>
      <c r="K1077" s="34"/>
      <c r="L1077" s="34"/>
      <c r="M1077" s="34"/>
      <c r="N1077" s="34"/>
      <c r="O1077" s="42"/>
      <c r="P1077" s="34"/>
      <c r="Q1077" s="34"/>
      <c r="R1077" s="6"/>
    </row>
    <row r="1078" spans="1:18">
      <c r="A1078" s="6"/>
      <c r="B1078" s="6"/>
      <c r="C1078" s="40"/>
      <c r="D1078" s="41"/>
      <c r="E1078" s="41"/>
      <c r="F1078" s="34"/>
      <c r="G1078" s="34"/>
      <c r="H1078" s="34"/>
      <c r="I1078" s="34"/>
      <c r="J1078" s="34"/>
      <c r="K1078" s="34"/>
      <c r="L1078" s="34"/>
      <c r="M1078" s="34"/>
      <c r="N1078" s="34"/>
      <c r="O1078" s="42"/>
      <c r="P1078" s="34"/>
      <c r="Q1078" s="34"/>
      <c r="R1078" s="6"/>
    </row>
    <row r="1079" spans="1:18">
      <c r="A1079" s="6"/>
      <c r="B1079" s="6"/>
      <c r="C1079" s="40"/>
      <c r="D1079" s="41"/>
      <c r="E1079" s="41"/>
      <c r="F1079" s="34"/>
      <c r="G1079" s="34"/>
      <c r="H1079" s="34"/>
      <c r="I1079" s="34"/>
      <c r="J1079" s="34"/>
      <c r="K1079" s="34"/>
      <c r="L1079" s="34"/>
      <c r="M1079" s="34"/>
      <c r="N1079" s="34"/>
      <c r="O1079" s="42"/>
      <c r="P1079" s="34"/>
      <c r="Q1079" s="34"/>
      <c r="R1079" s="6"/>
    </row>
    <row r="1080" spans="1:18">
      <c r="A1080" s="6"/>
      <c r="B1080" s="6"/>
      <c r="C1080" s="40"/>
      <c r="D1080" s="41"/>
      <c r="E1080" s="41"/>
      <c r="F1080" s="34"/>
      <c r="G1080" s="34"/>
      <c r="H1080" s="34"/>
      <c r="I1080" s="34"/>
      <c r="J1080" s="34"/>
      <c r="K1080" s="34"/>
      <c r="L1080" s="34"/>
      <c r="M1080" s="34"/>
      <c r="N1080" s="34"/>
      <c r="O1080" s="42"/>
      <c r="P1080" s="34"/>
      <c r="Q1080" s="34"/>
      <c r="R1080" s="6"/>
    </row>
    <row r="1081" spans="1:18">
      <c r="A1081" s="6"/>
      <c r="B1081" s="6"/>
      <c r="C1081" s="40"/>
      <c r="D1081" s="41"/>
      <c r="E1081" s="41"/>
      <c r="F1081" s="34"/>
      <c r="G1081" s="34"/>
      <c r="H1081" s="34"/>
      <c r="I1081" s="34"/>
      <c r="J1081" s="34"/>
      <c r="K1081" s="34"/>
      <c r="L1081" s="34"/>
      <c r="M1081" s="34"/>
      <c r="N1081" s="34"/>
      <c r="O1081" s="42"/>
      <c r="P1081" s="34"/>
      <c r="Q1081" s="34"/>
      <c r="R1081" s="6"/>
    </row>
    <row r="1082" spans="1:18">
      <c r="A1082" s="6"/>
      <c r="B1082" s="6"/>
      <c r="C1082" s="40"/>
      <c r="D1082" s="41"/>
      <c r="E1082" s="41"/>
      <c r="F1082" s="34"/>
      <c r="G1082" s="34"/>
      <c r="H1082" s="34"/>
      <c r="I1082" s="34"/>
      <c r="J1082" s="34"/>
      <c r="K1082" s="34"/>
      <c r="L1082" s="34"/>
      <c r="M1082" s="34"/>
      <c r="N1082" s="34"/>
      <c r="O1082" s="42"/>
      <c r="P1082" s="34"/>
      <c r="Q1082" s="34"/>
      <c r="R1082" s="6"/>
    </row>
    <row r="1083" spans="1:18">
      <c r="A1083" s="6"/>
      <c r="B1083" s="6"/>
      <c r="C1083" s="40"/>
      <c r="D1083" s="41"/>
      <c r="E1083" s="41"/>
      <c r="F1083" s="34"/>
      <c r="G1083" s="34"/>
      <c r="H1083" s="34"/>
      <c r="I1083" s="34"/>
      <c r="J1083" s="34"/>
      <c r="K1083" s="34"/>
      <c r="L1083" s="34"/>
      <c r="M1083" s="34"/>
      <c r="N1083" s="34"/>
      <c r="O1083" s="42"/>
      <c r="P1083" s="34"/>
      <c r="Q1083" s="34"/>
      <c r="R1083" s="6"/>
    </row>
    <row r="1084" spans="1:18">
      <c r="A1084" s="6"/>
      <c r="B1084" s="6"/>
      <c r="C1084" s="40"/>
      <c r="D1084" s="41"/>
      <c r="E1084" s="41"/>
      <c r="F1084" s="34"/>
      <c r="G1084" s="34"/>
      <c r="H1084" s="34"/>
      <c r="I1084" s="34"/>
      <c r="J1084" s="34"/>
      <c r="K1084" s="34"/>
      <c r="L1084" s="34"/>
      <c r="M1084" s="34"/>
      <c r="N1084" s="34"/>
      <c r="O1084" s="42"/>
      <c r="P1084" s="34"/>
      <c r="Q1084" s="34"/>
      <c r="R1084" s="6"/>
    </row>
    <row r="1085" spans="1:18">
      <c r="A1085" s="6"/>
      <c r="B1085" s="6"/>
      <c r="C1085" s="40"/>
      <c r="D1085" s="41"/>
      <c r="E1085" s="41"/>
      <c r="F1085" s="34"/>
      <c r="G1085" s="34"/>
      <c r="H1085" s="34"/>
      <c r="I1085" s="34"/>
      <c r="J1085" s="34"/>
      <c r="K1085" s="34"/>
      <c r="L1085" s="34"/>
      <c r="M1085" s="34"/>
      <c r="N1085" s="34"/>
      <c r="O1085" s="42"/>
      <c r="P1085" s="34"/>
      <c r="Q1085" s="34"/>
      <c r="R1085" s="6"/>
    </row>
    <row r="1086" spans="1:18">
      <c r="A1086" s="6"/>
      <c r="B1086" s="6"/>
      <c r="C1086" s="40"/>
      <c r="D1086" s="41"/>
      <c r="E1086" s="41"/>
      <c r="F1086" s="34"/>
      <c r="G1086" s="34"/>
      <c r="H1086" s="34"/>
      <c r="I1086" s="34"/>
      <c r="J1086" s="34"/>
      <c r="K1086" s="34"/>
      <c r="L1086" s="34"/>
      <c r="M1086" s="34"/>
      <c r="N1086" s="34"/>
      <c r="O1086" s="42"/>
      <c r="P1086" s="34"/>
      <c r="Q1086" s="34"/>
      <c r="R1086" s="6"/>
    </row>
    <row r="1087" spans="1:18">
      <c r="A1087" s="6"/>
      <c r="B1087" s="6"/>
      <c r="C1087" s="40"/>
      <c r="D1087" s="41"/>
      <c r="E1087" s="41"/>
      <c r="F1087" s="34"/>
      <c r="G1087" s="34"/>
      <c r="H1087" s="34"/>
      <c r="I1087" s="34"/>
      <c r="J1087" s="34"/>
      <c r="K1087" s="34"/>
      <c r="L1087" s="34"/>
      <c r="M1087" s="34"/>
      <c r="N1087" s="34"/>
      <c r="O1087" s="42"/>
      <c r="P1087" s="34"/>
      <c r="Q1087" s="34"/>
      <c r="R1087" s="6"/>
    </row>
    <row r="1088" spans="1:18">
      <c r="A1088" s="6"/>
      <c r="B1088" s="6"/>
      <c r="C1088" s="40"/>
      <c r="D1088" s="41"/>
      <c r="E1088" s="41"/>
      <c r="F1088" s="34"/>
      <c r="G1088" s="34"/>
      <c r="H1088" s="34"/>
      <c r="I1088" s="34"/>
      <c r="J1088" s="34"/>
      <c r="K1088" s="34"/>
      <c r="L1088" s="34"/>
      <c r="M1088" s="34"/>
      <c r="N1088" s="34"/>
      <c r="O1088" s="42"/>
      <c r="P1088" s="34"/>
      <c r="Q1088" s="34"/>
      <c r="R1088" s="6"/>
    </row>
    <row r="1089" spans="1:18">
      <c r="A1089" s="6"/>
      <c r="B1089" s="6"/>
      <c r="C1089" s="40"/>
      <c r="D1089" s="41"/>
      <c r="E1089" s="41"/>
      <c r="F1089" s="34"/>
      <c r="G1089" s="34"/>
      <c r="H1089" s="34"/>
      <c r="I1089" s="34"/>
      <c r="J1089" s="34"/>
      <c r="K1089" s="34"/>
      <c r="L1089" s="34"/>
      <c r="M1089" s="34"/>
      <c r="N1089" s="34"/>
      <c r="O1089" s="42"/>
      <c r="P1089" s="34"/>
      <c r="Q1089" s="34"/>
      <c r="R1089" s="6"/>
    </row>
    <row r="1090" spans="1:18">
      <c r="A1090" s="6"/>
      <c r="B1090" s="6"/>
      <c r="C1090" s="40"/>
      <c r="D1090" s="41"/>
      <c r="E1090" s="41"/>
      <c r="F1090" s="34"/>
      <c r="G1090" s="34"/>
      <c r="H1090" s="34"/>
      <c r="I1090" s="34"/>
      <c r="J1090" s="34"/>
      <c r="K1090" s="34"/>
      <c r="L1090" s="34"/>
      <c r="M1090" s="34"/>
      <c r="N1090" s="34"/>
      <c r="O1090" s="42"/>
      <c r="P1090" s="34"/>
      <c r="Q1090" s="34"/>
      <c r="R1090" s="6"/>
    </row>
    <row r="1091" spans="1:18">
      <c r="A1091" s="6"/>
      <c r="B1091" s="6"/>
      <c r="C1091" s="40"/>
      <c r="D1091" s="41"/>
      <c r="E1091" s="41"/>
      <c r="F1091" s="34"/>
      <c r="G1091" s="34"/>
      <c r="H1091" s="34"/>
      <c r="I1091" s="34"/>
      <c r="J1091" s="34"/>
      <c r="K1091" s="34"/>
      <c r="L1091" s="34"/>
      <c r="M1091" s="34"/>
      <c r="N1091" s="34"/>
      <c r="O1091" s="42"/>
      <c r="P1091" s="34"/>
      <c r="Q1091" s="34"/>
      <c r="R1091" s="6"/>
    </row>
    <row r="1092" spans="1:18">
      <c r="A1092" s="6"/>
      <c r="B1092" s="6"/>
      <c r="C1092" s="40"/>
      <c r="D1092" s="41"/>
      <c r="E1092" s="41"/>
      <c r="F1092" s="34"/>
      <c r="G1092" s="34"/>
      <c r="H1092" s="34"/>
      <c r="I1092" s="34"/>
      <c r="J1092" s="34"/>
      <c r="K1092" s="34"/>
      <c r="L1092" s="34"/>
      <c r="M1092" s="34"/>
      <c r="N1092" s="34"/>
      <c r="O1092" s="42"/>
      <c r="P1092" s="34"/>
      <c r="Q1092" s="34"/>
      <c r="R1092" s="6"/>
    </row>
    <row r="1093" spans="1:18">
      <c r="A1093" s="6"/>
      <c r="B1093" s="6"/>
      <c r="C1093" s="40"/>
      <c r="D1093" s="41"/>
      <c r="E1093" s="41"/>
      <c r="F1093" s="34"/>
      <c r="G1093" s="34"/>
      <c r="H1093" s="34"/>
      <c r="I1093" s="34"/>
      <c r="J1093" s="34"/>
      <c r="K1093" s="34"/>
      <c r="L1093" s="34"/>
      <c r="M1093" s="34"/>
      <c r="N1093" s="34"/>
      <c r="O1093" s="42"/>
      <c r="P1093" s="34"/>
      <c r="Q1093" s="34"/>
      <c r="R1093" s="6"/>
    </row>
    <row r="1094" spans="1:18">
      <c r="A1094" s="6"/>
      <c r="B1094" s="6"/>
      <c r="C1094" s="40"/>
      <c r="D1094" s="41"/>
      <c r="E1094" s="41"/>
      <c r="F1094" s="34"/>
      <c r="G1094" s="34"/>
      <c r="H1094" s="34"/>
      <c r="I1094" s="34"/>
      <c r="J1094" s="34"/>
      <c r="K1094" s="34"/>
      <c r="L1094" s="34"/>
      <c r="M1094" s="34"/>
      <c r="N1094" s="34"/>
      <c r="O1094" s="42"/>
      <c r="P1094" s="34"/>
      <c r="Q1094" s="34"/>
      <c r="R1094" s="6"/>
    </row>
    <row r="1095" spans="1:18">
      <c r="A1095" s="6"/>
      <c r="B1095" s="6"/>
      <c r="C1095" s="40"/>
      <c r="D1095" s="41"/>
      <c r="E1095" s="41"/>
      <c r="F1095" s="34"/>
      <c r="G1095" s="34"/>
      <c r="H1095" s="34"/>
      <c r="I1095" s="34"/>
      <c r="J1095" s="34"/>
      <c r="K1095" s="34"/>
      <c r="L1095" s="34"/>
      <c r="M1095" s="34"/>
      <c r="N1095" s="34"/>
      <c r="O1095" s="42"/>
      <c r="P1095" s="34"/>
      <c r="Q1095" s="34"/>
      <c r="R1095" s="6"/>
    </row>
    <row r="1096" spans="1:18">
      <c r="A1096" s="6"/>
      <c r="B1096" s="6"/>
      <c r="C1096" s="40"/>
      <c r="D1096" s="41"/>
      <c r="E1096" s="41"/>
      <c r="F1096" s="34"/>
      <c r="G1096" s="34"/>
      <c r="H1096" s="34"/>
      <c r="I1096" s="34"/>
      <c r="J1096" s="34"/>
      <c r="K1096" s="34"/>
      <c r="L1096" s="34"/>
      <c r="M1096" s="34"/>
      <c r="N1096" s="34"/>
      <c r="O1096" s="42"/>
      <c r="P1096" s="34"/>
      <c r="Q1096" s="34"/>
      <c r="R1096" s="6"/>
    </row>
    <row r="1097" spans="1:18">
      <c r="A1097" s="6"/>
      <c r="B1097" s="6"/>
      <c r="C1097" s="40"/>
      <c r="D1097" s="41"/>
      <c r="E1097" s="41"/>
      <c r="F1097" s="34"/>
      <c r="G1097" s="34"/>
      <c r="H1097" s="34"/>
      <c r="I1097" s="34"/>
      <c r="J1097" s="34"/>
      <c r="K1097" s="34"/>
      <c r="L1097" s="34"/>
      <c r="M1097" s="34"/>
      <c r="N1097" s="34"/>
      <c r="O1097" s="42"/>
      <c r="P1097" s="34"/>
      <c r="Q1097" s="34"/>
      <c r="R1097" s="6"/>
    </row>
    <row r="1098" spans="1:18">
      <c r="A1098" s="6"/>
      <c r="B1098" s="6"/>
      <c r="C1098" s="40"/>
      <c r="D1098" s="41"/>
      <c r="E1098" s="41"/>
      <c r="F1098" s="34"/>
      <c r="G1098" s="34"/>
      <c r="H1098" s="34"/>
      <c r="I1098" s="34"/>
      <c r="J1098" s="34"/>
      <c r="K1098" s="34"/>
      <c r="L1098" s="34"/>
      <c r="M1098" s="34"/>
      <c r="N1098" s="34"/>
      <c r="O1098" s="42"/>
      <c r="P1098" s="34"/>
      <c r="Q1098" s="34"/>
      <c r="R1098" s="6"/>
    </row>
    <row r="1099" spans="1:18">
      <c r="A1099" s="6"/>
      <c r="B1099" s="6"/>
      <c r="C1099" s="40"/>
      <c r="D1099" s="41"/>
      <c r="E1099" s="41"/>
      <c r="F1099" s="34"/>
      <c r="G1099" s="34"/>
      <c r="H1099" s="34"/>
      <c r="I1099" s="34"/>
      <c r="J1099" s="34"/>
      <c r="K1099" s="34"/>
      <c r="L1099" s="34"/>
      <c r="M1099" s="34"/>
      <c r="N1099" s="34"/>
      <c r="O1099" s="42"/>
      <c r="P1099" s="34"/>
      <c r="Q1099" s="34"/>
      <c r="R1099" s="6"/>
    </row>
    <row r="1100" spans="1:18">
      <c r="A1100" s="6"/>
      <c r="B1100" s="6"/>
      <c r="C1100" s="40"/>
      <c r="D1100" s="41"/>
      <c r="E1100" s="41"/>
      <c r="F1100" s="34"/>
      <c r="G1100" s="34"/>
      <c r="H1100" s="34"/>
      <c r="I1100" s="34"/>
      <c r="J1100" s="34"/>
      <c r="K1100" s="34"/>
      <c r="L1100" s="34"/>
      <c r="M1100" s="34"/>
      <c r="N1100" s="34"/>
      <c r="O1100" s="42"/>
      <c r="P1100" s="34"/>
      <c r="Q1100" s="34"/>
      <c r="R1100" s="6"/>
    </row>
    <row r="1101" spans="1:18">
      <c r="A1101" s="6"/>
      <c r="B1101" s="6"/>
      <c r="C1101" s="40"/>
      <c r="D1101" s="41"/>
      <c r="E1101" s="41"/>
      <c r="F1101" s="34"/>
      <c r="G1101" s="34"/>
      <c r="H1101" s="34"/>
      <c r="I1101" s="34"/>
      <c r="J1101" s="34"/>
      <c r="K1101" s="34"/>
      <c r="L1101" s="34"/>
      <c r="M1101" s="34"/>
      <c r="N1101" s="34"/>
      <c r="O1101" s="42"/>
      <c r="P1101" s="34"/>
      <c r="Q1101" s="34"/>
      <c r="R1101" s="6"/>
    </row>
    <row r="1102" spans="1:18">
      <c r="A1102" s="6"/>
      <c r="B1102" s="6"/>
      <c r="C1102" s="40"/>
      <c r="D1102" s="41"/>
      <c r="E1102" s="41"/>
      <c r="F1102" s="34"/>
      <c r="G1102" s="34"/>
      <c r="H1102" s="34"/>
      <c r="I1102" s="34"/>
      <c r="J1102" s="34"/>
      <c r="K1102" s="34"/>
      <c r="L1102" s="34"/>
      <c r="M1102" s="34"/>
      <c r="N1102" s="34"/>
      <c r="O1102" s="42"/>
      <c r="P1102" s="34"/>
      <c r="Q1102" s="34"/>
      <c r="R1102" s="6"/>
    </row>
    <row r="1103" spans="1:18">
      <c r="A1103" s="6"/>
      <c r="B1103" s="6"/>
      <c r="C1103" s="40"/>
      <c r="D1103" s="41"/>
      <c r="E1103" s="41"/>
      <c r="F1103" s="34"/>
      <c r="G1103" s="34"/>
      <c r="H1103" s="34"/>
      <c r="I1103" s="34"/>
      <c r="J1103" s="34"/>
      <c r="K1103" s="34"/>
      <c r="L1103" s="34"/>
      <c r="M1103" s="34"/>
      <c r="N1103" s="34"/>
      <c r="O1103" s="42"/>
      <c r="P1103" s="34"/>
      <c r="Q1103" s="34"/>
      <c r="R1103" s="6"/>
    </row>
    <row r="1104" spans="1:18">
      <c r="A1104" s="6"/>
      <c r="B1104" s="6"/>
      <c r="C1104" s="40"/>
      <c r="D1104" s="41"/>
      <c r="E1104" s="41"/>
      <c r="F1104" s="34"/>
      <c r="G1104" s="34"/>
      <c r="H1104" s="34"/>
      <c r="I1104" s="34"/>
      <c r="J1104" s="34"/>
      <c r="K1104" s="34"/>
      <c r="L1104" s="34"/>
      <c r="M1104" s="34"/>
      <c r="N1104" s="34"/>
      <c r="O1104" s="42"/>
      <c r="P1104" s="34"/>
      <c r="Q1104" s="34"/>
      <c r="R1104" s="6"/>
    </row>
    <row r="1105" spans="1:18">
      <c r="A1105" s="6"/>
      <c r="B1105" s="6"/>
      <c r="C1105" s="40"/>
      <c r="D1105" s="41"/>
      <c r="E1105" s="41"/>
      <c r="F1105" s="34"/>
      <c r="G1105" s="34"/>
      <c r="H1105" s="34"/>
      <c r="I1105" s="34"/>
      <c r="J1105" s="34"/>
      <c r="K1105" s="34"/>
      <c r="L1105" s="34"/>
      <c r="M1105" s="34"/>
      <c r="N1105" s="34"/>
      <c r="O1105" s="42"/>
      <c r="P1105" s="34"/>
      <c r="Q1105" s="34"/>
      <c r="R1105" s="6"/>
    </row>
    <row r="1106" spans="1:18">
      <c r="A1106" s="6"/>
      <c r="B1106" s="6"/>
      <c r="C1106" s="40"/>
      <c r="D1106" s="41"/>
      <c r="E1106" s="41"/>
      <c r="F1106" s="34"/>
      <c r="G1106" s="34"/>
      <c r="H1106" s="34"/>
      <c r="I1106" s="34"/>
      <c r="J1106" s="34"/>
      <c r="K1106" s="34"/>
      <c r="L1106" s="34"/>
      <c r="M1106" s="34"/>
      <c r="N1106" s="34"/>
      <c r="O1106" s="42"/>
      <c r="P1106" s="34"/>
      <c r="Q1106" s="34"/>
      <c r="R1106" s="6"/>
    </row>
    <row r="1107" spans="1:18">
      <c r="A1107" s="6"/>
      <c r="B1107" s="6"/>
      <c r="C1107" s="40"/>
      <c r="D1107" s="41"/>
      <c r="E1107" s="41"/>
      <c r="F1107" s="34"/>
      <c r="G1107" s="34"/>
      <c r="H1107" s="34"/>
      <c r="I1107" s="34"/>
      <c r="J1107" s="34"/>
      <c r="K1107" s="34"/>
      <c r="L1107" s="34"/>
      <c r="M1107" s="34"/>
      <c r="N1107" s="34"/>
      <c r="O1107" s="42"/>
      <c r="P1107" s="34"/>
      <c r="Q1107" s="34"/>
      <c r="R1107" s="6"/>
    </row>
    <row r="1108" spans="1:18">
      <c r="A1108" s="6"/>
      <c r="B1108" s="6"/>
      <c r="C1108" s="40"/>
      <c r="D1108" s="41"/>
      <c r="E1108" s="41"/>
      <c r="F1108" s="34"/>
      <c r="G1108" s="34"/>
      <c r="H1108" s="34"/>
      <c r="I1108" s="34"/>
      <c r="J1108" s="34"/>
      <c r="K1108" s="34"/>
      <c r="L1108" s="34"/>
      <c r="M1108" s="34"/>
      <c r="N1108" s="34"/>
      <c r="O1108" s="42"/>
      <c r="P1108" s="34"/>
      <c r="Q1108" s="34"/>
      <c r="R1108" s="6"/>
    </row>
    <row r="1109" spans="1:18">
      <c r="A1109" s="6"/>
      <c r="B1109" s="6"/>
      <c r="C1109" s="40"/>
      <c r="D1109" s="41"/>
      <c r="E1109" s="41"/>
      <c r="F1109" s="34"/>
      <c r="G1109" s="34"/>
      <c r="H1109" s="34"/>
      <c r="I1109" s="34"/>
      <c r="J1109" s="34"/>
      <c r="K1109" s="34"/>
      <c r="L1109" s="34"/>
      <c r="M1109" s="34"/>
      <c r="N1109" s="34"/>
      <c r="O1109" s="42"/>
      <c r="P1109" s="34"/>
      <c r="Q1109" s="34"/>
      <c r="R1109" s="6"/>
    </row>
    <row r="1110" spans="1:18">
      <c r="A1110" s="6"/>
      <c r="B1110" s="6"/>
      <c r="C1110" s="40"/>
      <c r="D1110" s="41"/>
      <c r="E1110" s="41"/>
      <c r="F1110" s="34"/>
      <c r="G1110" s="34"/>
      <c r="H1110" s="34"/>
      <c r="I1110" s="34"/>
      <c r="J1110" s="34"/>
      <c r="K1110" s="34"/>
      <c r="L1110" s="34"/>
      <c r="M1110" s="34"/>
      <c r="N1110" s="34"/>
      <c r="O1110" s="42"/>
      <c r="P1110" s="34"/>
      <c r="Q1110" s="34"/>
      <c r="R1110" s="6"/>
    </row>
    <row r="1111" spans="1:18">
      <c r="A1111" s="6"/>
      <c r="B1111" s="6"/>
      <c r="C1111" s="40"/>
      <c r="D1111" s="41"/>
      <c r="E1111" s="41"/>
      <c r="F1111" s="34"/>
      <c r="G1111" s="34"/>
      <c r="H1111" s="34"/>
      <c r="I1111" s="34"/>
      <c r="J1111" s="34"/>
      <c r="K1111" s="34"/>
      <c r="L1111" s="34"/>
      <c r="M1111" s="34"/>
      <c r="N1111" s="34"/>
      <c r="O1111" s="42"/>
      <c r="P1111" s="34"/>
      <c r="Q1111" s="34"/>
      <c r="R1111" s="6"/>
    </row>
    <row r="1112" spans="1:18">
      <c r="A1112" s="6"/>
      <c r="B1112" s="6"/>
      <c r="C1112" s="40"/>
      <c r="D1112" s="41"/>
      <c r="E1112" s="41"/>
      <c r="F1112" s="34"/>
      <c r="G1112" s="34"/>
      <c r="H1112" s="34"/>
      <c r="I1112" s="34"/>
      <c r="J1112" s="34"/>
      <c r="K1112" s="34"/>
      <c r="L1112" s="34"/>
      <c r="M1112" s="34"/>
      <c r="N1112" s="34"/>
      <c r="O1112" s="42"/>
      <c r="P1112" s="34"/>
      <c r="Q1112" s="34"/>
      <c r="R1112" s="6"/>
    </row>
    <row r="1113" spans="1:18">
      <c r="A1113" s="6"/>
      <c r="B1113" s="6"/>
      <c r="C1113" s="40"/>
      <c r="D1113" s="41"/>
      <c r="E1113" s="41"/>
      <c r="F1113" s="34"/>
      <c r="G1113" s="34"/>
      <c r="H1113" s="34"/>
      <c r="I1113" s="34"/>
      <c r="J1113" s="34"/>
      <c r="K1113" s="34"/>
      <c r="L1113" s="34"/>
      <c r="M1113" s="34"/>
      <c r="N1113" s="34"/>
      <c r="O1113" s="42"/>
      <c r="P1113" s="34"/>
      <c r="Q1113" s="34"/>
      <c r="R1113" s="6"/>
    </row>
    <row r="1114" spans="1:18">
      <c r="A1114" s="6"/>
      <c r="B1114" s="6"/>
      <c r="C1114" s="40"/>
      <c r="D1114" s="41"/>
      <c r="E1114" s="41"/>
      <c r="F1114" s="34"/>
      <c r="G1114" s="34"/>
      <c r="H1114" s="34"/>
      <c r="I1114" s="34"/>
      <c r="J1114" s="34"/>
      <c r="K1114" s="34"/>
      <c r="L1114" s="34"/>
      <c r="M1114" s="34"/>
      <c r="N1114" s="34"/>
      <c r="O1114" s="42"/>
      <c r="P1114" s="34"/>
      <c r="Q1114" s="34"/>
      <c r="R1114" s="6"/>
    </row>
    <row r="1115" spans="1:18">
      <c r="A1115" s="6"/>
      <c r="B1115" s="6"/>
      <c r="C1115" s="40"/>
      <c r="D1115" s="41"/>
      <c r="E1115" s="41"/>
      <c r="F1115" s="34"/>
      <c r="G1115" s="34"/>
      <c r="H1115" s="34"/>
      <c r="I1115" s="34"/>
      <c r="J1115" s="34"/>
      <c r="K1115" s="34"/>
      <c r="L1115" s="34"/>
      <c r="M1115" s="34"/>
      <c r="N1115" s="34"/>
      <c r="O1115" s="42"/>
      <c r="P1115" s="34"/>
      <c r="Q1115" s="34"/>
      <c r="R1115" s="6"/>
    </row>
    <row r="1116" spans="1:18">
      <c r="A1116" s="6"/>
      <c r="B1116" s="6"/>
      <c r="C1116" s="40"/>
      <c r="D1116" s="41"/>
      <c r="E1116" s="41"/>
      <c r="F1116" s="34"/>
      <c r="G1116" s="34"/>
      <c r="H1116" s="34"/>
      <c r="I1116" s="34"/>
      <c r="J1116" s="34"/>
      <c r="K1116" s="34"/>
      <c r="L1116" s="34"/>
      <c r="M1116" s="34"/>
      <c r="N1116" s="34"/>
      <c r="O1116" s="42"/>
      <c r="P1116" s="34"/>
      <c r="Q1116" s="34"/>
      <c r="R1116" s="6"/>
    </row>
    <row r="1117" spans="1:18">
      <c r="A1117" s="6"/>
      <c r="B1117" s="6"/>
      <c r="C1117" s="40"/>
      <c r="D1117" s="41"/>
      <c r="E1117" s="41"/>
      <c r="F1117" s="34"/>
      <c r="G1117" s="34"/>
      <c r="H1117" s="34"/>
      <c r="I1117" s="34"/>
      <c r="J1117" s="34"/>
      <c r="K1117" s="34"/>
      <c r="L1117" s="34"/>
      <c r="M1117" s="34"/>
      <c r="N1117" s="34"/>
      <c r="O1117" s="42"/>
      <c r="P1117" s="34"/>
      <c r="Q1117" s="34"/>
      <c r="R1117" s="6"/>
    </row>
    <row r="1118" spans="1:18">
      <c r="A1118" s="6"/>
      <c r="B1118" s="6"/>
      <c r="C1118" s="40"/>
      <c r="D1118" s="41"/>
      <c r="E1118" s="41"/>
      <c r="F1118" s="34"/>
      <c r="G1118" s="34"/>
      <c r="H1118" s="34"/>
      <c r="I1118" s="34"/>
      <c r="J1118" s="34"/>
      <c r="K1118" s="34"/>
      <c r="L1118" s="34"/>
      <c r="M1118" s="34"/>
      <c r="N1118" s="34"/>
      <c r="O1118" s="42"/>
      <c r="P1118" s="34"/>
      <c r="Q1118" s="34"/>
      <c r="R1118" s="6"/>
    </row>
    <row r="1119" spans="1:18">
      <c r="A1119" s="6"/>
      <c r="B1119" s="6"/>
      <c r="C1119" s="40"/>
      <c r="D1119" s="41"/>
      <c r="E1119" s="41"/>
      <c r="F1119" s="34"/>
      <c r="G1119" s="34"/>
      <c r="H1119" s="34"/>
      <c r="I1119" s="34"/>
      <c r="J1119" s="34"/>
      <c r="K1119" s="34"/>
      <c r="L1119" s="34"/>
      <c r="M1119" s="34"/>
      <c r="N1119" s="34"/>
      <c r="O1119" s="42"/>
      <c r="P1119" s="34"/>
      <c r="Q1119" s="34"/>
      <c r="R1119" s="6"/>
    </row>
    <row r="1120" spans="1:18">
      <c r="A1120" s="6"/>
      <c r="B1120" s="6"/>
      <c r="C1120" s="40"/>
      <c r="D1120" s="41"/>
      <c r="E1120" s="41"/>
      <c r="F1120" s="34"/>
      <c r="G1120" s="34"/>
      <c r="H1120" s="34"/>
      <c r="I1120" s="34"/>
      <c r="J1120" s="34"/>
      <c r="K1120" s="34"/>
      <c r="L1120" s="34"/>
      <c r="M1120" s="34"/>
      <c r="N1120" s="34"/>
      <c r="O1120" s="42"/>
      <c r="P1120" s="34"/>
      <c r="Q1120" s="34"/>
      <c r="R1120" s="6"/>
    </row>
    <row r="1121" spans="1:18">
      <c r="A1121" s="6"/>
      <c r="B1121" s="6"/>
      <c r="C1121" s="40"/>
      <c r="D1121" s="41"/>
      <c r="E1121" s="41"/>
      <c r="F1121" s="34"/>
      <c r="G1121" s="34"/>
      <c r="H1121" s="34"/>
      <c r="I1121" s="34"/>
      <c r="J1121" s="34"/>
      <c r="K1121" s="34"/>
      <c r="L1121" s="34"/>
      <c r="M1121" s="34"/>
      <c r="N1121" s="34"/>
      <c r="O1121" s="42"/>
      <c r="P1121" s="34"/>
      <c r="Q1121" s="34"/>
      <c r="R1121" s="6"/>
    </row>
    <row r="1122" spans="1:18">
      <c r="A1122" s="6"/>
      <c r="B1122" s="6"/>
      <c r="C1122" s="40"/>
      <c r="D1122" s="41"/>
      <c r="E1122" s="41"/>
      <c r="F1122" s="34"/>
      <c r="G1122" s="34"/>
      <c r="H1122" s="34"/>
      <c r="I1122" s="34"/>
      <c r="J1122" s="34"/>
      <c r="K1122" s="34"/>
      <c r="L1122" s="34"/>
      <c r="M1122" s="34"/>
      <c r="N1122" s="34"/>
      <c r="O1122" s="42"/>
      <c r="P1122" s="34"/>
      <c r="Q1122" s="34"/>
      <c r="R1122" s="6"/>
    </row>
    <row r="1123" spans="1:18">
      <c r="A1123" s="6"/>
      <c r="B1123" s="6"/>
      <c r="C1123" s="40"/>
      <c r="D1123" s="41"/>
      <c r="E1123" s="41"/>
      <c r="F1123" s="34"/>
      <c r="G1123" s="34"/>
      <c r="H1123" s="34"/>
      <c r="I1123" s="34"/>
      <c r="J1123" s="34"/>
      <c r="K1123" s="34"/>
      <c r="L1123" s="34"/>
      <c r="M1123" s="34"/>
      <c r="N1123" s="34"/>
      <c r="O1123" s="42"/>
      <c r="P1123" s="34"/>
      <c r="Q1123" s="34"/>
      <c r="R1123" s="6"/>
    </row>
    <row r="1124" spans="1:18">
      <c r="A1124" s="6"/>
      <c r="B1124" s="6"/>
      <c r="C1124" s="40"/>
      <c r="D1124" s="41"/>
      <c r="E1124" s="41"/>
      <c r="F1124" s="34"/>
      <c r="G1124" s="34"/>
      <c r="H1124" s="34"/>
      <c r="I1124" s="34"/>
      <c r="J1124" s="34"/>
      <c r="K1124" s="34"/>
      <c r="L1124" s="34"/>
      <c r="M1124" s="34"/>
      <c r="N1124" s="34"/>
      <c r="O1124" s="42"/>
      <c r="P1124" s="34"/>
      <c r="Q1124" s="34"/>
      <c r="R1124" s="6"/>
    </row>
    <row r="1125" spans="1:18">
      <c r="A1125" s="6"/>
      <c r="B1125" s="6"/>
      <c r="C1125" s="40"/>
      <c r="D1125" s="41"/>
      <c r="E1125" s="41"/>
      <c r="F1125" s="34"/>
      <c r="G1125" s="34"/>
      <c r="H1125" s="34"/>
      <c r="I1125" s="34"/>
      <c r="J1125" s="34"/>
      <c r="K1125" s="34"/>
      <c r="L1125" s="34"/>
      <c r="M1125" s="34"/>
      <c r="N1125" s="34"/>
      <c r="O1125" s="42"/>
      <c r="P1125" s="34"/>
      <c r="Q1125" s="34"/>
      <c r="R1125" s="6"/>
    </row>
    <row r="1126" spans="1:18">
      <c r="A1126" s="6"/>
      <c r="B1126" s="6"/>
      <c r="C1126" s="40"/>
      <c r="D1126" s="41"/>
      <c r="E1126" s="41"/>
      <c r="F1126" s="34"/>
      <c r="G1126" s="34"/>
      <c r="H1126" s="34"/>
      <c r="I1126" s="34"/>
      <c r="J1126" s="34"/>
      <c r="K1126" s="34"/>
      <c r="L1126" s="34"/>
      <c r="M1126" s="34"/>
      <c r="N1126" s="34"/>
      <c r="O1126" s="42"/>
      <c r="P1126" s="34"/>
      <c r="Q1126" s="34"/>
      <c r="R1126" s="6"/>
    </row>
    <row r="1127" spans="1:18">
      <c r="A1127" s="6"/>
      <c r="B1127" s="6"/>
      <c r="C1127" s="40"/>
      <c r="D1127" s="41"/>
      <c r="E1127" s="41"/>
      <c r="F1127" s="34"/>
      <c r="G1127" s="34"/>
      <c r="H1127" s="34"/>
      <c r="I1127" s="34"/>
      <c r="J1127" s="34"/>
      <c r="K1127" s="34"/>
      <c r="L1127" s="34"/>
      <c r="M1127" s="34"/>
      <c r="N1127" s="34"/>
      <c r="O1127" s="42"/>
      <c r="P1127" s="34"/>
      <c r="Q1127" s="34"/>
      <c r="R1127" s="6"/>
    </row>
    <row r="1128" spans="1:18">
      <c r="A1128" s="6"/>
      <c r="B1128" s="6"/>
      <c r="C1128" s="40"/>
      <c r="D1128" s="41"/>
      <c r="E1128" s="41"/>
      <c r="F1128" s="34"/>
      <c r="G1128" s="34"/>
      <c r="H1128" s="34"/>
      <c r="I1128" s="34"/>
      <c r="J1128" s="34"/>
      <c r="K1128" s="34"/>
      <c r="L1128" s="34"/>
      <c r="M1128" s="34"/>
      <c r="N1128" s="34"/>
      <c r="O1128" s="42"/>
      <c r="P1128" s="34"/>
      <c r="Q1128" s="34"/>
      <c r="R1128" s="6"/>
    </row>
    <row r="1129" spans="1:18">
      <c r="A1129" s="6"/>
      <c r="B1129" s="6"/>
      <c r="C1129" s="40"/>
      <c r="D1129" s="41"/>
      <c r="E1129" s="41"/>
      <c r="F1129" s="34"/>
      <c r="G1129" s="34"/>
      <c r="H1129" s="34"/>
      <c r="I1129" s="34"/>
      <c r="J1129" s="34"/>
      <c r="K1129" s="34"/>
      <c r="L1129" s="34"/>
      <c r="M1129" s="34"/>
      <c r="N1129" s="34"/>
      <c r="O1129" s="42"/>
      <c r="P1129" s="34"/>
      <c r="Q1129" s="34"/>
      <c r="R1129" s="6"/>
    </row>
    <row r="1130" spans="1:18">
      <c r="A1130" s="6"/>
      <c r="B1130" s="6"/>
      <c r="C1130" s="40"/>
      <c r="D1130" s="41"/>
      <c r="E1130" s="41"/>
      <c r="F1130" s="34"/>
      <c r="G1130" s="34"/>
      <c r="H1130" s="34"/>
      <c r="I1130" s="34"/>
      <c r="J1130" s="34"/>
      <c r="K1130" s="34"/>
      <c r="L1130" s="34"/>
      <c r="M1130" s="34"/>
      <c r="N1130" s="34"/>
      <c r="O1130" s="42"/>
      <c r="P1130" s="34"/>
      <c r="Q1130" s="34"/>
      <c r="R1130" s="6"/>
    </row>
    <row r="1131" spans="1:18">
      <c r="A1131" s="6"/>
      <c r="B1131" s="6"/>
      <c r="C1131" s="40"/>
      <c r="D1131" s="41"/>
      <c r="E1131" s="41"/>
      <c r="F1131" s="34"/>
      <c r="G1131" s="34"/>
      <c r="H1131" s="34"/>
      <c r="I1131" s="34"/>
      <c r="J1131" s="34"/>
      <c r="K1131" s="34"/>
      <c r="L1131" s="34"/>
      <c r="M1131" s="34"/>
      <c r="N1131" s="34"/>
      <c r="O1131" s="42"/>
      <c r="P1131" s="34"/>
      <c r="Q1131" s="34"/>
      <c r="R1131" s="6"/>
    </row>
    <row r="1132" spans="1:18">
      <c r="A1132" s="6"/>
      <c r="B1132" s="6"/>
      <c r="C1132" s="40"/>
      <c r="D1132" s="41"/>
      <c r="E1132" s="41"/>
      <c r="F1132" s="34"/>
      <c r="G1132" s="34"/>
      <c r="H1132" s="34"/>
      <c r="I1132" s="34"/>
      <c r="J1132" s="34"/>
      <c r="K1132" s="34"/>
      <c r="L1132" s="34"/>
      <c r="M1132" s="34"/>
      <c r="N1132" s="34"/>
      <c r="O1132" s="42"/>
      <c r="P1132" s="34"/>
      <c r="Q1132" s="34"/>
      <c r="R1132" s="6"/>
    </row>
    <row r="1133" spans="1:18">
      <c r="A1133" s="6"/>
      <c r="B1133" s="6"/>
      <c r="C1133" s="40"/>
      <c r="D1133" s="41"/>
      <c r="E1133" s="41"/>
      <c r="F1133" s="34"/>
      <c r="G1133" s="34"/>
      <c r="H1133" s="34"/>
      <c r="I1133" s="34"/>
      <c r="J1133" s="34"/>
      <c r="K1133" s="34"/>
      <c r="L1133" s="34"/>
      <c r="M1133" s="34"/>
      <c r="N1133" s="34"/>
      <c r="O1133" s="42"/>
      <c r="P1133" s="34"/>
      <c r="Q1133" s="34"/>
      <c r="R1133" s="6"/>
    </row>
    <row r="1134" spans="1:18">
      <c r="A1134" s="6"/>
      <c r="B1134" s="6"/>
      <c r="C1134" s="40"/>
      <c r="D1134" s="41"/>
      <c r="E1134" s="41"/>
      <c r="F1134" s="34"/>
      <c r="G1134" s="34"/>
      <c r="H1134" s="34"/>
      <c r="I1134" s="34"/>
      <c r="J1134" s="34"/>
      <c r="K1134" s="34"/>
      <c r="L1134" s="34"/>
      <c r="M1134" s="34"/>
      <c r="N1134" s="34"/>
      <c r="O1134" s="42"/>
      <c r="P1134" s="34"/>
      <c r="Q1134" s="34"/>
      <c r="R1134" s="6"/>
    </row>
    <row r="1135" spans="1:18">
      <c r="A1135" s="6"/>
      <c r="B1135" s="6"/>
      <c r="C1135" s="40"/>
      <c r="D1135" s="41"/>
      <c r="E1135" s="41"/>
      <c r="F1135" s="34"/>
      <c r="G1135" s="34"/>
      <c r="H1135" s="34"/>
      <c r="I1135" s="34"/>
      <c r="J1135" s="34"/>
      <c r="K1135" s="34"/>
      <c r="L1135" s="34"/>
      <c r="M1135" s="34"/>
      <c r="N1135" s="34"/>
      <c r="O1135" s="42"/>
      <c r="P1135" s="34"/>
      <c r="Q1135" s="34"/>
      <c r="R1135" s="6"/>
    </row>
    <row r="1136" spans="1:18">
      <c r="A1136" s="6"/>
      <c r="B1136" s="6"/>
      <c r="C1136" s="40"/>
      <c r="D1136" s="41"/>
      <c r="E1136" s="41"/>
      <c r="F1136" s="34"/>
      <c r="G1136" s="34"/>
      <c r="H1136" s="34"/>
      <c r="I1136" s="34"/>
      <c r="J1136" s="34"/>
      <c r="K1136" s="34"/>
      <c r="L1136" s="34"/>
      <c r="M1136" s="34"/>
      <c r="N1136" s="34"/>
      <c r="O1136" s="42"/>
      <c r="P1136" s="34"/>
      <c r="Q1136" s="34"/>
      <c r="R1136" s="6"/>
    </row>
    <row r="1137" spans="1:18">
      <c r="A1137" s="6"/>
      <c r="B1137" s="6"/>
      <c r="C1137" s="40"/>
      <c r="D1137" s="41"/>
      <c r="E1137" s="41"/>
      <c r="F1137" s="34"/>
      <c r="G1137" s="34"/>
      <c r="H1137" s="34"/>
      <c r="I1137" s="34"/>
      <c r="J1137" s="34"/>
      <c r="K1137" s="34"/>
      <c r="L1137" s="34"/>
      <c r="M1137" s="34"/>
      <c r="N1137" s="34"/>
      <c r="O1137" s="42"/>
      <c r="P1137" s="34"/>
      <c r="Q1137" s="34"/>
      <c r="R1137" s="6"/>
    </row>
    <row r="1138" spans="1:18">
      <c r="A1138" s="6"/>
      <c r="B1138" s="6"/>
      <c r="C1138" s="40"/>
      <c r="D1138" s="41"/>
      <c r="E1138" s="41"/>
      <c r="F1138" s="34"/>
      <c r="G1138" s="34"/>
      <c r="H1138" s="34"/>
      <c r="I1138" s="34"/>
      <c r="J1138" s="34"/>
      <c r="K1138" s="34"/>
      <c r="L1138" s="34"/>
      <c r="M1138" s="34"/>
      <c r="N1138" s="34"/>
      <c r="O1138" s="42"/>
      <c r="P1138" s="34"/>
      <c r="Q1138" s="34"/>
      <c r="R1138" s="6"/>
    </row>
    <row r="1139" spans="1:18">
      <c r="A1139" s="6"/>
      <c r="B1139" s="6"/>
      <c r="C1139" s="40"/>
      <c r="D1139" s="41"/>
      <c r="E1139" s="41"/>
      <c r="F1139" s="34"/>
      <c r="G1139" s="34"/>
      <c r="H1139" s="34"/>
      <c r="I1139" s="34"/>
      <c r="J1139" s="34"/>
      <c r="K1139" s="34"/>
      <c r="L1139" s="34"/>
      <c r="M1139" s="34"/>
      <c r="N1139" s="34"/>
      <c r="O1139" s="42"/>
      <c r="P1139" s="34"/>
      <c r="Q1139" s="34"/>
      <c r="R1139" s="6"/>
    </row>
    <row r="1140" spans="1:18">
      <c r="A1140" s="6"/>
      <c r="B1140" s="6"/>
      <c r="C1140" s="40"/>
      <c r="D1140" s="41"/>
      <c r="E1140" s="41"/>
      <c r="F1140" s="34"/>
      <c r="G1140" s="34"/>
      <c r="H1140" s="34"/>
      <c r="I1140" s="34"/>
      <c r="J1140" s="34"/>
      <c r="K1140" s="34"/>
      <c r="L1140" s="34"/>
      <c r="M1140" s="34"/>
      <c r="N1140" s="34"/>
      <c r="O1140" s="42"/>
      <c r="P1140" s="34"/>
      <c r="Q1140" s="34"/>
      <c r="R1140" s="6"/>
    </row>
    <row r="1141" spans="1:18">
      <c r="A1141" s="6"/>
      <c r="B1141" s="6"/>
      <c r="C1141" s="40"/>
      <c r="D1141" s="41"/>
      <c r="E1141" s="41"/>
      <c r="F1141" s="34"/>
      <c r="G1141" s="34"/>
      <c r="H1141" s="34"/>
      <c r="I1141" s="34"/>
      <c r="J1141" s="34"/>
      <c r="K1141" s="34"/>
      <c r="L1141" s="34"/>
      <c r="M1141" s="34"/>
      <c r="N1141" s="34"/>
      <c r="O1141" s="42"/>
      <c r="P1141" s="34"/>
      <c r="Q1141" s="34"/>
      <c r="R1141" s="6"/>
    </row>
    <row r="1142" spans="1:18">
      <c r="A1142" s="6"/>
      <c r="B1142" s="6"/>
      <c r="C1142" s="40"/>
      <c r="D1142" s="41"/>
      <c r="E1142" s="41"/>
      <c r="F1142" s="34"/>
      <c r="G1142" s="34"/>
      <c r="H1142" s="34"/>
      <c r="I1142" s="34"/>
      <c r="J1142" s="34"/>
      <c r="K1142" s="34"/>
      <c r="L1142" s="34"/>
      <c r="M1142" s="34"/>
      <c r="N1142" s="34"/>
      <c r="O1142" s="42"/>
      <c r="P1142" s="34"/>
      <c r="Q1142" s="34"/>
      <c r="R1142" s="6"/>
    </row>
    <row r="1143" spans="1:18">
      <c r="A1143" s="6"/>
      <c r="B1143" s="6"/>
      <c r="C1143" s="40"/>
      <c r="D1143" s="41"/>
      <c r="E1143" s="41"/>
      <c r="F1143" s="34"/>
      <c r="G1143" s="34"/>
      <c r="H1143" s="34"/>
      <c r="I1143" s="34"/>
      <c r="J1143" s="34"/>
      <c r="K1143" s="34"/>
      <c r="L1143" s="34"/>
      <c r="M1143" s="34"/>
      <c r="N1143" s="34"/>
      <c r="O1143" s="42"/>
      <c r="P1143" s="34"/>
      <c r="Q1143" s="34"/>
      <c r="R1143" s="6"/>
    </row>
    <row r="1144" spans="1:18">
      <c r="A1144" s="6"/>
      <c r="B1144" s="6"/>
      <c r="C1144" s="40"/>
      <c r="D1144" s="41"/>
      <c r="E1144" s="41"/>
      <c r="F1144" s="34"/>
      <c r="G1144" s="34"/>
      <c r="H1144" s="34"/>
      <c r="I1144" s="34"/>
      <c r="J1144" s="34"/>
      <c r="K1144" s="34"/>
      <c r="L1144" s="34"/>
      <c r="M1144" s="34"/>
      <c r="N1144" s="34"/>
      <c r="O1144" s="42"/>
      <c r="P1144" s="34"/>
      <c r="Q1144" s="34"/>
      <c r="R1144" s="6"/>
    </row>
    <row r="1145" spans="1:18">
      <c r="A1145" s="6"/>
      <c r="B1145" s="6"/>
      <c r="C1145" s="40"/>
      <c r="D1145" s="41"/>
      <c r="E1145" s="41"/>
      <c r="F1145" s="34"/>
      <c r="G1145" s="34"/>
      <c r="H1145" s="34"/>
      <c r="I1145" s="34"/>
      <c r="J1145" s="34"/>
      <c r="K1145" s="34"/>
      <c r="L1145" s="34"/>
      <c r="M1145" s="34"/>
      <c r="N1145" s="34"/>
      <c r="O1145" s="42"/>
      <c r="P1145" s="34"/>
      <c r="Q1145" s="34"/>
      <c r="R1145" s="6"/>
    </row>
    <row r="1146" spans="1:18">
      <c r="A1146" s="6"/>
      <c r="B1146" s="6"/>
      <c r="C1146" s="40"/>
      <c r="D1146" s="41"/>
      <c r="E1146" s="41"/>
      <c r="F1146" s="34"/>
      <c r="G1146" s="34"/>
      <c r="H1146" s="34"/>
      <c r="I1146" s="34"/>
      <c r="J1146" s="34"/>
      <c r="K1146" s="34"/>
      <c r="L1146" s="34"/>
      <c r="M1146" s="34"/>
      <c r="N1146" s="34"/>
      <c r="O1146" s="42"/>
      <c r="P1146" s="34"/>
      <c r="Q1146" s="34"/>
      <c r="R1146" s="6"/>
    </row>
    <row r="1147" spans="1:18">
      <c r="A1147" s="6"/>
      <c r="B1147" s="6"/>
      <c r="C1147" s="40"/>
      <c r="D1147" s="41"/>
      <c r="E1147" s="41"/>
      <c r="F1147" s="34"/>
      <c r="G1147" s="34"/>
      <c r="H1147" s="34"/>
      <c r="I1147" s="34"/>
      <c r="J1147" s="34"/>
      <c r="K1147" s="34"/>
      <c r="L1147" s="34"/>
      <c r="M1147" s="34"/>
      <c r="N1147" s="34"/>
      <c r="O1147" s="42"/>
      <c r="P1147" s="34"/>
      <c r="Q1147" s="34"/>
      <c r="R1147" s="6"/>
    </row>
    <row r="1148" spans="1:18">
      <c r="A1148" s="6"/>
      <c r="B1148" s="6"/>
      <c r="C1148" s="40"/>
      <c r="D1148" s="41"/>
      <c r="E1148" s="41"/>
      <c r="F1148" s="34"/>
      <c r="G1148" s="34"/>
      <c r="H1148" s="34"/>
      <c r="I1148" s="34"/>
      <c r="J1148" s="34"/>
      <c r="K1148" s="34"/>
      <c r="L1148" s="34"/>
      <c r="M1148" s="34"/>
      <c r="N1148" s="34"/>
      <c r="O1148" s="42"/>
      <c r="P1148" s="34"/>
      <c r="Q1148" s="34"/>
      <c r="R1148" s="6"/>
    </row>
    <row r="1149" spans="1:18">
      <c r="A1149" s="6"/>
      <c r="B1149" s="6"/>
      <c r="C1149" s="40"/>
      <c r="D1149" s="41"/>
      <c r="E1149" s="41"/>
      <c r="F1149" s="34"/>
      <c r="G1149" s="34"/>
      <c r="H1149" s="34"/>
      <c r="I1149" s="34"/>
      <c r="J1149" s="34"/>
      <c r="K1149" s="34"/>
      <c r="L1149" s="34"/>
      <c r="M1149" s="34"/>
      <c r="N1149" s="34"/>
      <c r="O1149" s="42"/>
      <c r="P1149" s="34"/>
      <c r="Q1149" s="34"/>
      <c r="R1149" s="6"/>
    </row>
    <row r="1150" spans="1:18">
      <c r="A1150" s="6"/>
      <c r="B1150" s="6"/>
      <c r="C1150" s="40"/>
      <c r="D1150" s="41"/>
      <c r="E1150" s="41"/>
      <c r="F1150" s="34"/>
      <c r="G1150" s="34"/>
      <c r="H1150" s="34"/>
      <c r="I1150" s="34"/>
      <c r="J1150" s="34"/>
      <c r="K1150" s="34"/>
      <c r="L1150" s="34"/>
      <c r="M1150" s="34"/>
      <c r="N1150" s="34"/>
      <c r="O1150" s="42"/>
      <c r="P1150" s="34"/>
      <c r="Q1150" s="34"/>
      <c r="R1150" s="6"/>
    </row>
    <row r="1151" spans="1:18">
      <c r="A1151" s="6"/>
      <c r="B1151" s="6"/>
      <c r="C1151" s="40"/>
      <c r="D1151" s="41"/>
      <c r="E1151" s="41"/>
      <c r="F1151" s="34"/>
      <c r="G1151" s="34"/>
      <c r="H1151" s="34"/>
      <c r="I1151" s="34"/>
      <c r="J1151" s="34"/>
      <c r="K1151" s="34"/>
      <c r="L1151" s="34"/>
      <c r="M1151" s="34"/>
      <c r="N1151" s="34"/>
      <c r="O1151" s="42"/>
      <c r="P1151" s="34"/>
      <c r="Q1151" s="34"/>
      <c r="R1151" s="6"/>
    </row>
    <row r="1152" spans="1:18">
      <c r="A1152" s="6"/>
      <c r="B1152" s="6"/>
      <c r="C1152" s="40"/>
      <c r="D1152" s="41"/>
      <c r="E1152" s="41"/>
      <c r="F1152" s="34"/>
      <c r="G1152" s="34"/>
      <c r="H1152" s="34"/>
      <c r="I1152" s="34"/>
      <c r="J1152" s="34"/>
      <c r="K1152" s="34"/>
      <c r="L1152" s="34"/>
      <c r="M1152" s="34"/>
      <c r="N1152" s="34"/>
      <c r="O1152" s="42"/>
      <c r="P1152" s="34"/>
      <c r="Q1152" s="34"/>
      <c r="R1152" s="6"/>
    </row>
    <row r="1153" spans="1:18">
      <c r="A1153" s="6"/>
      <c r="B1153" s="6"/>
      <c r="C1153" s="40"/>
      <c r="D1153" s="41"/>
      <c r="E1153" s="41"/>
      <c r="F1153" s="34"/>
      <c r="G1153" s="34"/>
      <c r="H1153" s="34"/>
      <c r="I1153" s="34"/>
      <c r="J1153" s="34"/>
      <c r="K1153" s="34"/>
      <c r="L1153" s="34"/>
      <c r="M1153" s="34"/>
      <c r="N1153" s="34"/>
      <c r="O1153" s="42"/>
      <c r="P1153" s="34"/>
      <c r="Q1153" s="34"/>
      <c r="R1153" s="6"/>
    </row>
    <row r="1154" spans="1:18">
      <c r="A1154" s="6"/>
      <c r="B1154" s="6"/>
      <c r="C1154" s="40"/>
      <c r="D1154" s="41"/>
      <c r="E1154" s="41"/>
      <c r="F1154" s="34"/>
      <c r="G1154" s="34"/>
      <c r="H1154" s="34"/>
      <c r="I1154" s="34"/>
      <c r="J1154" s="34"/>
      <c r="K1154" s="34"/>
      <c r="L1154" s="34"/>
      <c r="M1154" s="34"/>
      <c r="N1154" s="34"/>
      <c r="O1154" s="42"/>
      <c r="P1154" s="34"/>
      <c r="Q1154" s="34"/>
      <c r="R1154" s="6"/>
    </row>
    <row r="1155" spans="1:18">
      <c r="A1155" s="6"/>
      <c r="B1155" s="6"/>
      <c r="C1155" s="40"/>
      <c r="D1155" s="41"/>
      <c r="E1155" s="41"/>
      <c r="F1155" s="34"/>
      <c r="G1155" s="34"/>
      <c r="H1155" s="34"/>
      <c r="I1155" s="34"/>
      <c r="J1155" s="34"/>
      <c r="K1155" s="34"/>
      <c r="L1155" s="34"/>
      <c r="M1155" s="34"/>
      <c r="N1155" s="34"/>
      <c r="O1155" s="42"/>
      <c r="P1155" s="34"/>
      <c r="Q1155" s="34"/>
      <c r="R1155" s="6"/>
    </row>
    <row r="1156" spans="1:18">
      <c r="A1156" s="6"/>
      <c r="B1156" s="6"/>
      <c r="C1156" s="40"/>
      <c r="D1156" s="41"/>
      <c r="E1156" s="41"/>
      <c r="F1156" s="34"/>
      <c r="G1156" s="34"/>
      <c r="H1156" s="34"/>
      <c r="I1156" s="34"/>
      <c r="J1156" s="34"/>
      <c r="K1156" s="34"/>
      <c r="L1156" s="34"/>
      <c r="M1156" s="34"/>
      <c r="N1156" s="34"/>
      <c r="O1156" s="42"/>
      <c r="P1156" s="34"/>
      <c r="Q1156" s="34"/>
      <c r="R1156" s="6"/>
    </row>
    <row r="1157" spans="1:18">
      <c r="A1157" s="6"/>
      <c r="B1157" s="6"/>
      <c r="C1157" s="40"/>
      <c r="D1157" s="41"/>
      <c r="E1157" s="41"/>
      <c r="F1157" s="34"/>
      <c r="G1157" s="34"/>
      <c r="H1157" s="34"/>
      <c r="I1157" s="34"/>
      <c r="J1157" s="34"/>
      <c r="K1157" s="34"/>
      <c r="L1157" s="34"/>
      <c r="M1157" s="34"/>
      <c r="N1157" s="34"/>
      <c r="O1157" s="42"/>
      <c r="P1157" s="34"/>
      <c r="Q1157" s="34"/>
      <c r="R1157" s="6"/>
    </row>
    <row r="1158" spans="1:18">
      <c r="A1158" s="6"/>
      <c r="B1158" s="6"/>
      <c r="C1158" s="40"/>
      <c r="D1158" s="41"/>
      <c r="E1158" s="41"/>
      <c r="F1158" s="34"/>
      <c r="G1158" s="34"/>
      <c r="H1158" s="34"/>
      <c r="I1158" s="34"/>
      <c r="J1158" s="34"/>
      <c r="K1158" s="34"/>
      <c r="L1158" s="34"/>
      <c r="M1158" s="34"/>
      <c r="N1158" s="34"/>
      <c r="O1158" s="42"/>
      <c r="P1158" s="34"/>
      <c r="Q1158" s="34"/>
      <c r="R1158" s="6"/>
    </row>
    <row r="1159" spans="1:18">
      <c r="A1159" s="6"/>
      <c r="B1159" s="6"/>
      <c r="C1159" s="40"/>
      <c r="D1159" s="41"/>
      <c r="E1159" s="41"/>
      <c r="F1159" s="34"/>
      <c r="G1159" s="34"/>
      <c r="H1159" s="34"/>
      <c r="I1159" s="34"/>
      <c r="J1159" s="34"/>
      <c r="K1159" s="34"/>
      <c r="L1159" s="34"/>
      <c r="M1159" s="34"/>
      <c r="N1159" s="34"/>
      <c r="O1159" s="42"/>
      <c r="P1159" s="34"/>
      <c r="Q1159" s="34"/>
      <c r="R1159" s="6"/>
    </row>
    <row r="1160" spans="1:18">
      <c r="A1160" s="6"/>
      <c r="B1160" s="6"/>
      <c r="C1160" s="40"/>
      <c r="D1160" s="41"/>
      <c r="E1160" s="41"/>
      <c r="F1160" s="34"/>
      <c r="G1160" s="34"/>
      <c r="H1160" s="34"/>
      <c r="I1160" s="34"/>
      <c r="J1160" s="34"/>
      <c r="K1160" s="34"/>
      <c r="L1160" s="34"/>
      <c r="M1160" s="34"/>
      <c r="N1160" s="34"/>
      <c r="O1160" s="42"/>
      <c r="P1160" s="34"/>
      <c r="Q1160" s="34"/>
      <c r="R1160" s="6"/>
    </row>
    <row r="1161" spans="1:18">
      <c r="A1161" s="6"/>
      <c r="B1161" s="6"/>
      <c r="C1161" s="40"/>
      <c r="D1161" s="41"/>
      <c r="E1161" s="41"/>
      <c r="F1161" s="34"/>
      <c r="G1161" s="34"/>
      <c r="H1161" s="34"/>
      <c r="I1161" s="34"/>
      <c r="J1161" s="34"/>
      <c r="K1161" s="34"/>
      <c r="L1161" s="34"/>
      <c r="M1161" s="34"/>
      <c r="N1161" s="34"/>
      <c r="O1161" s="42"/>
      <c r="P1161" s="34"/>
      <c r="Q1161" s="34"/>
      <c r="R1161" s="6"/>
    </row>
    <row r="1162" spans="1:18">
      <c r="A1162" s="6"/>
      <c r="B1162" s="6"/>
      <c r="C1162" s="40"/>
      <c r="D1162" s="41"/>
      <c r="E1162" s="41"/>
      <c r="F1162" s="34"/>
      <c r="G1162" s="34"/>
      <c r="H1162" s="34"/>
      <c r="I1162" s="34"/>
      <c r="J1162" s="34"/>
      <c r="K1162" s="34"/>
      <c r="L1162" s="34"/>
      <c r="M1162" s="34"/>
      <c r="N1162" s="34"/>
      <c r="O1162" s="42"/>
      <c r="P1162" s="34"/>
      <c r="Q1162" s="34"/>
      <c r="R1162" s="6"/>
    </row>
    <row r="1163" spans="1:18">
      <c r="A1163" s="6"/>
      <c r="B1163" s="6"/>
      <c r="C1163" s="40"/>
      <c r="D1163" s="41"/>
      <c r="E1163" s="41"/>
      <c r="F1163" s="34"/>
      <c r="G1163" s="34"/>
      <c r="H1163" s="34"/>
      <c r="I1163" s="34"/>
      <c r="J1163" s="34"/>
      <c r="K1163" s="34"/>
      <c r="L1163" s="34"/>
      <c r="M1163" s="34"/>
      <c r="N1163" s="34"/>
      <c r="O1163" s="42"/>
      <c r="P1163" s="34"/>
      <c r="Q1163" s="34"/>
      <c r="R1163" s="6"/>
    </row>
    <row r="1164" spans="1:18">
      <c r="A1164" s="6"/>
      <c r="B1164" s="6"/>
      <c r="C1164" s="40"/>
      <c r="D1164" s="41"/>
      <c r="E1164" s="41"/>
      <c r="F1164" s="34"/>
      <c r="G1164" s="34"/>
      <c r="H1164" s="34"/>
      <c r="I1164" s="34"/>
      <c r="J1164" s="34"/>
      <c r="K1164" s="34"/>
      <c r="L1164" s="34"/>
      <c r="M1164" s="34"/>
      <c r="N1164" s="34"/>
      <c r="O1164" s="42"/>
      <c r="P1164" s="34"/>
      <c r="Q1164" s="34"/>
      <c r="R1164" s="6"/>
    </row>
    <row r="1165" spans="1:18">
      <c r="A1165" s="6"/>
      <c r="B1165" s="6"/>
      <c r="C1165" s="40"/>
      <c r="D1165" s="41"/>
      <c r="E1165" s="41"/>
      <c r="F1165" s="34"/>
      <c r="G1165" s="34"/>
      <c r="H1165" s="34"/>
      <c r="I1165" s="34"/>
      <c r="J1165" s="34"/>
      <c r="K1165" s="34"/>
      <c r="L1165" s="34"/>
      <c r="M1165" s="34"/>
      <c r="N1165" s="34"/>
      <c r="O1165" s="42"/>
      <c r="P1165" s="34"/>
      <c r="Q1165" s="34"/>
      <c r="R1165" s="6"/>
    </row>
    <row r="1166" spans="1:18">
      <c r="A1166" s="6"/>
      <c r="B1166" s="6"/>
      <c r="C1166" s="40"/>
      <c r="D1166" s="41"/>
      <c r="E1166" s="41"/>
      <c r="F1166" s="34"/>
      <c r="G1166" s="34"/>
      <c r="H1166" s="34"/>
      <c r="I1166" s="34"/>
      <c r="J1166" s="34"/>
      <c r="K1166" s="34"/>
      <c r="L1166" s="34"/>
      <c r="M1166" s="34"/>
      <c r="N1166" s="34"/>
      <c r="O1166" s="42"/>
      <c r="P1166" s="34"/>
      <c r="Q1166" s="34"/>
      <c r="R1166" s="6"/>
    </row>
    <row r="1167" spans="1:18">
      <c r="A1167" s="6"/>
      <c r="B1167" s="6"/>
      <c r="C1167" s="40"/>
      <c r="D1167" s="41"/>
      <c r="E1167" s="41"/>
      <c r="F1167" s="34"/>
      <c r="G1167" s="34"/>
      <c r="H1167" s="34"/>
      <c r="I1167" s="34"/>
      <c r="J1167" s="34"/>
      <c r="K1167" s="34"/>
      <c r="L1167" s="34"/>
      <c r="M1167" s="34"/>
      <c r="N1167" s="34"/>
      <c r="O1167" s="42"/>
      <c r="P1167" s="34"/>
      <c r="Q1167" s="34"/>
      <c r="R1167" s="6"/>
    </row>
    <row r="1168" spans="1:18">
      <c r="A1168" s="6"/>
      <c r="B1168" s="6"/>
      <c r="C1168" s="40"/>
      <c r="D1168" s="41"/>
      <c r="E1168" s="41"/>
      <c r="F1168" s="34"/>
      <c r="G1168" s="34"/>
      <c r="H1168" s="34"/>
      <c r="I1168" s="34"/>
      <c r="J1168" s="34"/>
      <c r="K1168" s="34"/>
      <c r="L1168" s="34"/>
      <c r="M1168" s="34"/>
      <c r="N1168" s="34"/>
      <c r="O1168" s="42"/>
      <c r="P1168" s="34"/>
      <c r="Q1168" s="34"/>
      <c r="R1168" s="6"/>
    </row>
    <row r="1169" spans="1:18">
      <c r="A1169" s="6"/>
      <c r="B1169" s="6"/>
      <c r="C1169" s="40"/>
      <c r="D1169" s="41"/>
      <c r="E1169" s="41"/>
      <c r="F1169" s="34"/>
      <c r="G1169" s="34"/>
      <c r="H1169" s="34"/>
      <c r="I1169" s="34"/>
      <c r="J1169" s="34"/>
      <c r="K1169" s="34"/>
      <c r="L1169" s="34"/>
      <c r="M1169" s="34"/>
      <c r="N1169" s="34"/>
      <c r="O1169" s="42"/>
      <c r="P1169" s="34"/>
      <c r="Q1169" s="34"/>
      <c r="R1169" s="6"/>
    </row>
    <row r="1170" spans="1:18">
      <c r="A1170" s="6"/>
      <c r="B1170" s="6"/>
      <c r="C1170" s="40"/>
      <c r="D1170" s="41"/>
      <c r="E1170" s="41"/>
      <c r="F1170" s="34"/>
      <c r="G1170" s="34"/>
      <c r="H1170" s="34"/>
      <c r="I1170" s="34"/>
      <c r="J1170" s="34"/>
      <c r="K1170" s="34"/>
      <c r="L1170" s="34"/>
      <c r="M1170" s="34"/>
      <c r="N1170" s="34"/>
      <c r="O1170" s="42"/>
      <c r="P1170" s="34"/>
      <c r="Q1170" s="34"/>
      <c r="R1170" s="6"/>
    </row>
    <row r="1171" spans="1:18">
      <c r="A1171" s="6"/>
      <c r="B1171" s="6"/>
      <c r="C1171" s="40"/>
      <c r="D1171" s="41"/>
      <c r="E1171" s="41"/>
      <c r="F1171" s="34"/>
      <c r="G1171" s="34"/>
      <c r="H1171" s="34"/>
      <c r="I1171" s="34"/>
      <c r="J1171" s="34"/>
      <c r="K1171" s="34"/>
      <c r="L1171" s="34"/>
      <c r="M1171" s="34"/>
      <c r="N1171" s="34"/>
      <c r="O1171" s="42"/>
      <c r="P1171" s="34"/>
      <c r="Q1171" s="34"/>
      <c r="R1171" s="6"/>
    </row>
    <row r="1172" spans="1:18">
      <c r="A1172" s="6"/>
      <c r="B1172" s="6"/>
      <c r="C1172" s="40"/>
      <c r="D1172" s="41"/>
      <c r="E1172" s="41"/>
      <c r="F1172" s="34"/>
      <c r="G1172" s="34"/>
      <c r="H1172" s="34"/>
      <c r="I1172" s="34"/>
      <c r="J1172" s="34"/>
      <c r="K1172" s="34"/>
      <c r="L1172" s="34"/>
      <c r="M1172" s="34"/>
      <c r="N1172" s="34"/>
      <c r="O1172" s="42"/>
      <c r="P1172" s="34"/>
      <c r="Q1172" s="34"/>
      <c r="R1172" s="6"/>
    </row>
    <row r="1173" spans="1:18">
      <c r="A1173" s="6"/>
      <c r="B1173" s="6"/>
      <c r="C1173" s="40"/>
      <c r="D1173" s="41"/>
      <c r="E1173" s="41"/>
      <c r="F1173" s="34"/>
      <c r="G1173" s="34"/>
      <c r="H1173" s="34"/>
      <c r="I1173" s="34"/>
      <c r="J1173" s="34"/>
      <c r="K1173" s="34"/>
      <c r="L1173" s="34"/>
      <c r="M1173" s="34"/>
      <c r="N1173" s="34"/>
      <c r="O1173" s="42"/>
      <c r="P1173" s="34"/>
      <c r="Q1173" s="34"/>
      <c r="R1173" s="6"/>
    </row>
    <row r="1174" spans="1:18">
      <c r="A1174" s="6"/>
      <c r="B1174" s="6"/>
      <c r="C1174" s="40"/>
      <c r="D1174" s="41"/>
      <c r="E1174" s="41"/>
      <c r="F1174" s="34"/>
      <c r="G1174" s="34"/>
      <c r="H1174" s="34"/>
      <c r="I1174" s="34"/>
      <c r="J1174" s="34"/>
      <c r="K1174" s="34"/>
      <c r="L1174" s="34"/>
      <c r="M1174" s="34"/>
      <c r="N1174" s="34"/>
      <c r="O1174" s="42"/>
      <c r="P1174" s="34"/>
      <c r="Q1174" s="34"/>
      <c r="R1174" s="6"/>
    </row>
    <row r="1175" spans="1:18">
      <c r="A1175" s="6"/>
      <c r="B1175" s="6"/>
      <c r="C1175" s="40"/>
      <c r="D1175" s="41"/>
      <c r="E1175" s="41"/>
      <c r="F1175" s="34"/>
      <c r="G1175" s="34"/>
      <c r="H1175" s="34"/>
      <c r="I1175" s="34"/>
      <c r="J1175" s="34"/>
      <c r="K1175" s="34"/>
      <c r="L1175" s="34"/>
      <c r="M1175" s="34"/>
      <c r="N1175" s="34"/>
      <c r="O1175" s="42"/>
      <c r="P1175" s="34"/>
      <c r="Q1175" s="34"/>
      <c r="R1175" s="6"/>
    </row>
    <row r="1176" spans="1:18">
      <c r="A1176" s="6"/>
      <c r="B1176" s="6"/>
      <c r="C1176" s="40"/>
      <c r="D1176" s="41"/>
      <c r="E1176" s="41"/>
      <c r="F1176" s="34"/>
      <c r="G1176" s="34"/>
      <c r="H1176" s="34"/>
      <c r="I1176" s="34"/>
      <c r="J1176" s="34"/>
      <c r="K1176" s="34"/>
      <c r="L1176" s="34"/>
      <c r="M1176" s="34"/>
      <c r="N1176" s="34"/>
      <c r="O1176" s="42"/>
      <c r="P1176" s="34"/>
      <c r="Q1176" s="34"/>
      <c r="R1176" s="6"/>
    </row>
    <row r="1177" spans="1:18">
      <c r="A1177" s="6"/>
      <c r="B1177" s="6"/>
      <c r="C1177" s="40"/>
      <c r="D1177" s="41"/>
      <c r="E1177" s="41"/>
      <c r="F1177" s="34"/>
      <c r="G1177" s="34"/>
      <c r="H1177" s="34"/>
      <c r="I1177" s="34"/>
      <c r="J1177" s="34"/>
      <c r="K1177" s="34"/>
      <c r="L1177" s="34"/>
      <c r="M1177" s="34"/>
      <c r="N1177" s="34"/>
      <c r="O1177" s="42"/>
      <c r="P1177" s="34"/>
      <c r="Q1177" s="34"/>
      <c r="R1177" s="6"/>
    </row>
    <row r="1178" spans="1:18">
      <c r="A1178" s="6"/>
      <c r="B1178" s="6"/>
      <c r="C1178" s="40"/>
      <c r="D1178" s="41"/>
      <c r="E1178" s="41"/>
      <c r="F1178" s="34"/>
      <c r="G1178" s="34"/>
      <c r="H1178" s="34"/>
      <c r="I1178" s="34"/>
      <c r="J1178" s="34"/>
      <c r="K1178" s="34"/>
      <c r="L1178" s="34"/>
      <c r="M1178" s="34"/>
      <c r="N1178" s="34"/>
      <c r="O1178" s="42"/>
      <c r="P1178" s="34"/>
      <c r="Q1178" s="34"/>
      <c r="R1178" s="6"/>
    </row>
    <row r="1179" spans="1:18">
      <c r="A1179" s="6"/>
      <c r="B1179" s="6"/>
      <c r="C1179" s="40"/>
      <c r="D1179" s="41"/>
      <c r="E1179" s="41"/>
      <c r="F1179" s="34"/>
      <c r="G1179" s="34"/>
      <c r="H1179" s="34"/>
      <c r="I1179" s="34"/>
      <c r="J1179" s="34"/>
      <c r="K1179" s="34"/>
      <c r="L1179" s="34"/>
      <c r="M1179" s="34"/>
      <c r="N1179" s="34"/>
      <c r="O1179" s="42"/>
      <c r="P1179" s="34"/>
      <c r="Q1179" s="34"/>
      <c r="R1179" s="6"/>
    </row>
    <row r="1180" spans="1:18">
      <c r="A1180" s="6"/>
      <c r="B1180" s="6"/>
      <c r="C1180" s="40"/>
      <c r="D1180" s="41"/>
      <c r="E1180" s="41"/>
      <c r="F1180" s="34"/>
      <c r="G1180" s="34"/>
      <c r="H1180" s="34"/>
      <c r="I1180" s="34"/>
      <c r="J1180" s="34"/>
      <c r="K1180" s="34"/>
      <c r="L1180" s="34"/>
      <c r="M1180" s="34"/>
      <c r="N1180" s="34"/>
      <c r="O1180" s="42"/>
      <c r="P1180" s="34"/>
      <c r="Q1180" s="34"/>
      <c r="R1180" s="6"/>
    </row>
    <row r="1181" spans="1:18">
      <c r="A1181" s="6"/>
      <c r="B1181" s="6"/>
      <c r="C1181" s="40"/>
      <c r="D1181" s="41"/>
      <c r="E1181" s="41"/>
      <c r="F1181" s="34"/>
      <c r="G1181" s="34"/>
      <c r="H1181" s="34"/>
      <c r="I1181" s="34"/>
      <c r="J1181" s="34"/>
      <c r="K1181" s="34"/>
      <c r="L1181" s="34"/>
      <c r="M1181" s="34"/>
      <c r="N1181" s="34"/>
      <c r="O1181" s="42"/>
      <c r="P1181" s="34"/>
      <c r="Q1181" s="34"/>
      <c r="R1181" s="6"/>
    </row>
    <row r="1182" spans="1:18">
      <c r="A1182" s="6"/>
      <c r="B1182" s="6"/>
      <c r="C1182" s="40"/>
      <c r="D1182" s="41"/>
      <c r="E1182" s="41"/>
      <c r="F1182" s="34"/>
      <c r="G1182" s="34"/>
      <c r="H1182" s="34"/>
      <c r="I1182" s="34"/>
      <c r="J1182" s="34"/>
      <c r="K1182" s="34"/>
      <c r="L1182" s="34"/>
      <c r="M1182" s="34"/>
      <c r="N1182" s="34"/>
      <c r="O1182" s="42"/>
      <c r="P1182" s="34"/>
      <c r="Q1182" s="34"/>
      <c r="R1182" s="6"/>
    </row>
    <row r="1183" spans="1:18">
      <c r="A1183" s="6"/>
      <c r="B1183" s="6"/>
      <c r="C1183" s="40"/>
      <c r="D1183" s="41"/>
      <c r="E1183" s="41"/>
      <c r="F1183" s="34"/>
      <c r="G1183" s="34"/>
      <c r="H1183" s="34"/>
      <c r="I1183" s="34"/>
      <c r="J1183" s="34"/>
      <c r="K1183" s="34"/>
      <c r="L1183" s="34"/>
      <c r="M1183" s="34"/>
      <c r="N1183" s="34"/>
      <c r="O1183" s="42"/>
      <c r="P1183" s="34"/>
      <c r="Q1183" s="34"/>
      <c r="R1183" s="6"/>
    </row>
    <row r="1184" spans="1:18">
      <c r="A1184" s="6"/>
      <c r="B1184" s="6"/>
      <c r="C1184" s="40"/>
      <c r="D1184" s="41"/>
      <c r="E1184" s="41"/>
      <c r="F1184" s="34"/>
      <c r="G1184" s="34"/>
      <c r="H1184" s="34"/>
      <c r="I1184" s="34"/>
      <c r="J1184" s="34"/>
      <c r="K1184" s="34"/>
      <c r="L1184" s="34"/>
      <c r="M1184" s="34"/>
      <c r="N1184" s="34"/>
      <c r="O1184" s="42"/>
      <c r="P1184" s="34"/>
      <c r="Q1184" s="34"/>
      <c r="R1184" s="6"/>
    </row>
    <row r="1185" spans="1:18">
      <c r="A1185" s="6"/>
      <c r="B1185" s="6"/>
      <c r="C1185" s="40"/>
      <c r="D1185" s="41"/>
      <c r="E1185" s="41"/>
      <c r="F1185" s="34"/>
      <c r="G1185" s="34"/>
      <c r="H1185" s="34"/>
      <c r="I1185" s="34"/>
      <c r="J1185" s="34"/>
      <c r="K1185" s="34"/>
      <c r="L1185" s="34"/>
      <c r="M1185" s="34"/>
      <c r="N1185" s="34"/>
      <c r="O1185" s="42"/>
      <c r="P1185" s="34"/>
      <c r="Q1185" s="34"/>
      <c r="R1185" s="6"/>
    </row>
    <row r="1186" spans="1:18">
      <c r="A1186" s="6"/>
      <c r="B1186" s="6"/>
      <c r="C1186" s="40"/>
      <c r="D1186" s="41"/>
      <c r="E1186" s="41"/>
      <c r="F1186" s="34"/>
      <c r="G1186" s="34"/>
      <c r="H1186" s="34"/>
      <c r="I1186" s="34"/>
      <c r="J1186" s="34"/>
      <c r="K1186" s="34"/>
      <c r="L1186" s="34"/>
      <c r="M1186" s="34"/>
      <c r="N1186" s="34"/>
      <c r="O1186" s="42"/>
      <c r="P1186" s="34"/>
      <c r="Q1186" s="34"/>
      <c r="R1186" s="6"/>
    </row>
    <row r="1187" spans="1:18">
      <c r="A1187" s="6"/>
      <c r="B1187" s="6"/>
      <c r="C1187" s="40"/>
      <c r="D1187" s="41"/>
      <c r="E1187" s="41"/>
      <c r="F1187" s="34"/>
      <c r="G1187" s="34"/>
      <c r="H1187" s="34"/>
      <c r="I1187" s="34"/>
      <c r="J1187" s="34"/>
      <c r="K1187" s="34"/>
      <c r="L1187" s="34"/>
      <c r="M1187" s="34"/>
      <c r="N1187" s="34"/>
      <c r="O1187" s="42"/>
      <c r="P1187" s="34"/>
      <c r="Q1187" s="34"/>
      <c r="R1187" s="6"/>
    </row>
    <row r="1188" spans="1:18">
      <c r="A1188" s="6"/>
      <c r="B1188" s="6"/>
      <c r="C1188" s="40"/>
      <c r="D1188" s="41"/>
      <c r="E1188" s="41"/>
      <c r="F1188" s="34"/>
      <c r="G1188" s="34"/>
      <c r="H1188" s="34"/>
      <c r="I1188" s="34"/>
      <c r="J1188" s="34"/>
      <c r="K1188" s="34"/>
      <c r="L1188" s="34"/>
      <c r="M1188" s="34"/>
      <c r="N1188" s="34"/>
      <c r="O1188" s="42"/>
      <c r="P1188" s="34"/>
      <c r="Q1188" s="34"/>
      <c r="R1188" s="6"/>
    </row>
    <row r="1189" spans="1:18">
      <c r="A1189" s="6"/>
      <c r="B1189" s="6"/>
      <c r="C1189" s="40"/>
      <c r="D1189" s="41"/>
      <c r="E1189" s="41"/>
      <c r="F1189" s="34"/>
      <c r="G1189" s="34"/>
      <c r="H1189" s="34"/>
      <c r="I1189" s="34"/>
      <c r="J1189" s="34"/>
      <c r="K1189" s="34"/>
      <c r="L1189" s="34"/>
      <c r="M1189" s="34"/>
      <c r="N1189" s="34"/>
      <c r="O1189" s="42"/>
      <c r="P1189" s="34"/>
      <c r="Q1189" s="34"/>
      <c r="R1189" s="6"/>
    </row>
    <row r="1190" spans="1:18">
      <c r="A1190" s="6"/>
      <c r="B1190" s="6"/>
      <c r="C1190" s="40"/>
      <c r="D1190" s="41"/>
      <c r="E1190" s="41"/>
      <c r="F1190" s="34"/>
      <c r="G1190" s="34"/>
      <c r="H1190" s="34"/>
      <c r="I1190" s="34"/>
      <c r="J1190" s="34"/>
      <c r="K1190" s="34"/>
      <c r="L1190" s="34"/>
      <c r="M1190" s="34"/>
      <c r="N1190" s="34"/>
      <c r="O1190" s="42"/>
      <c r="P1190" s="34"/>
      <c r="Q1190" s="34"/>
      <c r="R1190" s="6"/>
    </row>
    <row r="1191" spans="1:18">
      <c r="A1191" s="6"/>
      <c r="B1191" s="6"/>
      <c r="C1191" s="40"/>
      <c r="D1191" s="41"/>
      <c r="E1191" s="41"/>
      <c r="F1191" s="34"/>
      <c r="G1191" s="34"/>
      <c r="H1191" s="34"/>
      <c r="I1191" s="34"/>
      <c r="J1191" s="34"/>
      <c r="K1191" s="34"/>
      <c r="L1191" s="34"/>
      <c r="M1191" s="34"/>
      <c r="N1191" s="34"/>
      <c r="O1191" s="42"/>
      <c r="P1191" s="34"/>
      <c r="Q1191" s="34"/>
      <c r="R1191" s="6"/>
    </row>
    <row r="1192" spans="1:18">
      <c r="A1192" s="6"/>
      <c r="B1192" s="6"/>
      <c r="C1192" s="40"/>
      <c r="D1192" s="41"/>
      <c r="E1192" s="41"/>
      <c r="F1192" s="34"/>
      <c r="G1192" s="34"/>
      <c r="H1192" s="34"/>
      <c r="I1192" s="34"/>
      <c r="J1192" s="34"/>
      <c r="K1192" s="34"/>
      <c r="L1192" s="34"/>
      <c r="M1192" s="34"/>
      <c r="N1192" s="34"/>
      <c r="O1192" s="42"/>
      <c r="P1192" s="34"/>
      <c r="Q1192" s="34"/>
      <c r="R1192" s="6"/>
    </row>
    <row r="1193" spans="1:18">
      <c r="A1193" s="6"/>
      <c r="B1193" s="6"/>
      <c r="C1193" s="40"/>
      <c r="D1193" s="41"/>
      <c r="E1193" s="41"/>
      <c r="F1193" s="34"/>
      <c r="G1193" s="34"/>
      <c r="H1193" s="34"/>
      <c r="I1193" s="34"/>
      <c r="J1193" s="34"/>
      <c r="K1193" s="34"/>
      <c r="L1193" s="34"/>
      <c r="M1193" s="34"/>
      <c r="N1193" s="34"/>
      <c r="O1193" s="42"/>
      <c r="P1193" s="34"/>
      <c r="Q1193" s="34"/>
      <c r="R1193" s="6"/>
    </row>
    <row r="1194" spans="1:18">
      <c r="A1194" s="6"/>
      <c r="B1194" s="6"/>
      <c r="C1194" s="40"/>
      <c r="D1194" s="41"/>
      <c r="E1194" s="41"/>
      <c r="F1194" s="34"/>
      <c r="G1194" s="34"/>
      <c r="H1194" s="34"/>
      <c r="I1194" s="34"/>
      <c r="J1194" s="34"/>
      <c r="K1194" s="34"/>
      <c r="L1194" s="34"/>
      <c r="M1194" s="34"/>
      <c r="N1194" s="34"/>
      <c r="O1194" s="42"/>
      <c r="P1194" s="34"/>
      <c r="Q1194" s="34"/>
      <c r="R1194" s="6"/>
    </row>
    <row r="1195" spans="1:18">
      <c r="A1195" s="6"/>
      <c r="B1195" s="6"/>
      <c r="C1195" s="40"/>
      <c r="D1195" s="41"/>
      <c r="E1195" s="41"/>
      <c r="F1195" s="34"/>
      <c r="G1195" s="34"/>
      <c r="H1195" s="34"/>
      <c r="I1195" s="34"/>
      <c r="J1195" s="34"/>
      <c r="K1195" s="34"/>
      <c r="L1195" s="34"/>
      <c r="M1195" s="34"/>
      <c r="N1195" s="34"/>
      <c r="O1195" s="42"/>
      <c r="P1195" s="34"/>
      <c r="Q1195" s="34"/>
      <c r="R1195" s="6"/>
    </row>
    <row r="1196" spans="1:18">
      <c r="A1196" s="6"/>
      <c r="B1196" s="6"/>
      <c r="C1196" s="40"/>
      <c r="D1196" s="41"/>
      <c r="E1196" s="41"/>
      <c r="F1196" s="34"/>
      <c r="G1196" s="34"/>
      <c r="H1196" s="34"/>
      <c r="I1196" s="34"/>
      <c r="J1196" s="34"/>
      <c r="K1196" s="34"/>
      <c r="L1196" s="34"/>
      <c r="M1196" s="34"/>
      <c r="N1196" s="34"/>
      <c r="O1196" s="42"/>
      <c r="P1196" s="34"/>
      <c r="Q1196" s="34"/>
      <c r="R1196" s="6"/>
    </row>
    <row r="1197" spans="1:18">
      <c r="A1197" s="6"/>
      <c r="B1197" s="6"/>
      <c r="C1197" s="40"/>
      <c r="D1197" s="41"/>
      <c r="E1197" s="41"/>
      <c r="F1197" s="34"/>
      <c r="G1197" s="34"/>
      <c r="H1197" s="34"/>
      <c r="I1197" s="34"/>
      <c r="J1197" s="34"/>
      <c r="K1197" s="34"/>
      <c r="L1197" s="34"/>
      <c r="M1197" s="34"/>
      <c r="N1197" s="34"/>
      <c r="O1197" s="42"/>
      <c r="P1197" s="34"/>
      <c r="Q1197" s="34"/>
      <c r="R1197" s="6"/>
    </row>
    <row r="1198" spans="1:18">
      <c r="A1198" s="6"/>
      <c r="B1198" s="6"/>
      <c r="C1198" s="40"/>
      <c r="D1198" s="41"/>
      <c r="E1198" s="41"/>
      <c r="F1198" s="34"/>
      <c r="G1198" s="34"/>
      <c r="H1198" s="34"/>
      <c r="I1198" s="34"/>
      <c r="J1198" s="34"/>
      <c r="K1198" s="34"/>
      <c r="L1198" s="34"/>
      <c r="M1198" s="34"/>
      <c r="N1198" s="34"/>
      <c r="O1198" s="42"/>
      <c r="P1198" s="34"/>
      <c r="Q1198" s="34"/>
      <c r="R1198" s="6"/>
    </row>
    <row r="1199" spans="1:18">
      <c r="A1199" s="6"/>
      <c r="B1199" s="6"/>
      <c r="C1199" s="40"/>
      <c r="D1199" s="41"/>
      <c r="E1199" s="41"/>
      <c r="F1199" s="34"/>
      <c r="G1199" s="34"/>
      <c r="H1199" s="34"/>
      <c r="I1199" s="34"/>
      <c r="J1199" s="34"/>
      <c r="K1199" s="34"/>
      <c r="L1199" s="34"/>
      <c r="M1199" s="34"/>
      <c r="N1199" s="34"/>
      <c r="O1199" s="42"/>
      <c r="P1199" s="34"/>
      <c r="Q1199" s="34"/>
      <c r="R1199" s="6"/>
    </row>
    <row r="1200" spans="1:18">
      <c r="A1200" s="6"/>
      <c r="B1200" s="6"/>
      <c r="C1200" s="40"/>
      <c r="D1200" s="41"/>
      <c r="E1200" s="41"/>
      <c r="F1200" s="34"/>
      <c r="G1200" s="34"/>
      <c r="H1200" s="34"/>
      <c r="I1200" s="34"/>
      <c r="J1200" s="34"/>
      <c r="K1200" s="34"/>
      <c r="L1200" s="34"/>
      <c r="M1200" s="34"/>
      <c r="N1200" s="34"/>
      <c r="O1200" s="42"/>
      <c r="P1200" s="34"/>
      <c r="Q1200" s="34"/>
      <c r="R1200" s="6"/>
    </row>
    <row r="1201" spans="1:18">
      <c r="A1201" s="6"/>
      <c r="B1201" s="6"/>
      <c r="C1201" s="40"/>
      <c r="D1201" s="41"/>
      <c r="E1201" s="41"/>
      <c r="F1201" s="34"/>
      <c r="G1201" s="34"/>
      <c r="H1201" s="34"/>
      <c r="I1201" s="34"/>
      <c r="J1201" s="34"/>
      <c r="K1201" s="34"/>
      <c r="L1201" s="34"/>
      <c r="M1201" s="34"/>
      <c r="N1201" s="34"/>
      <c r="O1201" s="42"/>
      <c r="P1201" s="34"/>
      <c r="Q1201" s="34"/>
      <c r="R1201" s="6"/>
    </row>
    <row r="1202" spans="1:18">
      <c r="A1202" s="6"/>
      <c r="B1202" s="6"/>
      <c r="C1202" s="40"/>
      <c r="D1202" s="41"/>
      <c r="E1202" s="41"/>
      <c r="F1202" s="34"/>
      <c r="G1202" s="34"/>
      <c r="H1202" s="34"/>
      <c r="I1202" s="34"/>
      <c r="J1202" s="34"/>
      <c r="K1202" s="34"/>
      <c r="L1202" s="34"/>
      <c r="M1202" s="34"/>
      <c r="N1202" s="34"/>
      <c r="O1202" s="42"/>
      <c r="P1202" s="34"/>
      <c r="Q1202" s="34"/>
      <c r="R1202" s="6"/>
    </row>
    <row r="1203" spans="1:18">
      <c r="A1203" s="6"/>
      <c r="B1203" s="6"/>
      <c r="C1203" s="40"/>
      <c r="D1203" s="41"/>
      <c r="E1203" s="41"/>
      <c r="F1203" s="34"/>
      <c r="G1203" s="34"/>
      <c r="H1203" s="34"/>
      <c r="I1203" s="34"/>
      <c r="J1203" s="34"/>
      <c r="K1203" s="34"/>
      <c r="L1203" s="34"/>
      <c r="M1203" s="34"/>
      <c r="N1203" s="34"/>
      <c r="O1203" s="42"/>
      <c r="P1203" s="34"/>
      <c r="Q1203" s="34"/>
      <c r="R1203" s="6"/>
    </row>
    <row r="1204" spans="1:18">
      <c r="A1204" s="6"/>
      <c r="B1204" s="6"/>
      <c r="C1204" s="40"/>
      <c r="D1204" s="41"/>
      <c r="E1204" s="41"/>
      <c r="F1204" s="34"/>
      <c r="G1204" s="34"/>
      <c r="H1204" s="34"/>
      <c r="I1204" s="34"/>
      <c r="J1204" s="34"/>
      <c r="K1204" s="34"/>
      <c r="L1204" s="34"/>
      <c r="M1204" s="34"/>
      <c r="N1204" s="34"/>
      <c r="O1204" s="42"/>
      <c r="P1204" s="34"/>
      <c r="Q1204" s="34"/>
      <c r="R1204" s="6"/>
    </row>
    <row r="1205" spans="1:18">
      <c r="C1205" s="85"/>
    </row>
    <row r="1206" spans="1:18">
      <c r="C1206" s="85"/>
    </row>
    <row r="1207" spans="1:18">
      <c r="C1207" s="85"/>
    </row>
    <row r="1208" spans="1:18">
      <c r="C1208" s="85"/>
    </row>
    <row r="1209" spans="1:18">
      <c r="C1209" s="85"/>
    </row>
    <row r="1210" spans="1:18">
      <c r="C1210" s="85"/>
    </row>
    <row r="1211" spans="1:18">
      <c r="C1211" s="85"/>
    </row>
    <row r="1212" spans="1:18">
      <c r="C1212" s="85"/>
    </row>
    <row r="1213" spans="1:18">
      <c r="C1213" s="85"/>
    </row>
    <row r="1214" spans="1:18">
      <c r="C1214" s="85"/>
    </row>
    <row r="1215" spans="1:18">
      <c r="C1215" s="85"/>
    </row>
    <row r="1216" spans="1:18">
      <c r="C1216" s="85"/>
    </row>
    <row r="1217" spans="3:3">
      <c r="C1217" s="85"/>
    </row>
    <row r="1218" spans="3:3">
      <c r="C1218" s="85"/>
    </row>
    <row r="1219" spans="3:3">
      <c r="C1219" s="85"/>
    </row>
    <row r="1220" spans="3:3">
      <c r="C1220" s="85"/>
    </row>
    <row r="1221" spans="3:3">
      <c r="C1221" s="85"/>
    </row>
    <row r="1222" spans="3:3">
      <c r="C1222" s="85"/>
    </row>
    <row r="1223" spans="3:3">
      <c r="C1223" s="85"/>
    </row>
    <row r="1224" spans="3:3">
      <c r="C1224" s="85"/>
    </row>
    <row r="1225" spans="3:3">
      <c r="C1225" s="85"/>
    </row>
    <row r="1226" spans="3:3">
      <c r="C1226" s="85"/>
    </row>
    <row r="1227" spans="3:3">
      <c r="C1227" s="85"/>
    </row>
    <row r="1228" spans="3:3">
      <c r="C1228" s="85"/>
    </row>
    <row r="1229" spans="3:3">
      <c r="C1229" s="85"/>
    </row>
    <row r="1230" spans="3:3">
      <c r="C1230" s="85"/>
    </row>
    <row r="1231" spans="3:3">
      <c r="C1231" s="85"/>
    </row>
    <row r="1232" spans="3:3">
      <c r="C1232" s="85"/>
    </row>
    <row r="1233" spans="3:3">
      <c r="C1233" s="85"/>
    </row>
    <row r="1234" spans="3:3">
      <c r="C1234" s="85"/>
    </row>
    <row r="1235" spans="3:3">
      <c r="C1235" s="85"/>
    </row>
    <row r="1236" spans="3:3">
      <c r="C1236" s="85"/>
    </row>
    <row r="1237" spans="3:3">
      <c r="C1237" s="85"/>
    </row>
    <row r="1238" spans="3:3">
      <c r="C1238" s="85"/>
    </row>
    <row r="1239" spans="3:3">
      <c r="C1239" s="85"/>
    </row>
    <row r="1240" spans="3:3">
      <c r="C1240" s="85"/>
    </row>
    <row r="1241" spans="3:3">
      <c r="C1241" s="85"/>
    </row>
    <row r="1242" spans="3:3">
      <c r="C1242" s="85"/>
    </row>
    <row r="1243" spans="3:3">
      <c r="C1243" s="85"/>
    </row>
    <row r="1244" spans="3:3">
      <c r="C1244" s="85"/>
    </row>
    <row r="1245" spans="3:3">
      <c r="C1245" s="85"/>
    </row>
    <row r="1246" spans="3:3">
      <c r="C1246" s="85"/>
    </row>
    <row r="1247" spans="3:3">
      <c r="C1247" s="85"/>
    </row>
    <row r="1248" spans="3:3">
      <c r="C1248" s="85"/>
    </row>
    <row r="1249" spans="3:3">
      <c r="C1249" s="85"/>
    </row>
    <row r="1250" spans="3:3">
      <c r="C1250" s="85"/>
    </row>
    <row r="1251" spans="3:3">
      <c r="C1251" s="85"/>
    </row>
    <row r="1252" spans="3:3">
      <c r="C1252" s="85"/>
    </row>
    <row r="1253" spans="3:3">
      <c r="C1253" s="85"/>
    </row>
    <row r="1254" spans="3:3">
      <c r="C1254" s="85"/>
    </row>
    <row r="1255" spans="3:3">
      <c r="C1255" s="85"/>
    </row>
    <row r="1256" spans="3:3">
      <c r="C1256" s="85"/>
    </row>
    <row r="1257" spans="3:3">
      <c r="C1257" s="85"/>
    </row>
    <row r="1258" spans="3:3">
      <c r="C1258" s="85"/>
    </row>
    <row r="1259" spans="3:3">
      <c r="C1259" s="85"/>
    </row>
    <row r="1260" spans="3:3">
      <c r="C1260" s="85"/>
    </row>
    <row r="1261" spans="3:3">
      <c r="C1261" s="85"/>
    </row>
    <row r="1262" spans="3:3">
      <c r="C1262" s="85"/>
    </row>
    <row r="1263" spans="3:3">
      <c r="C1263" s="85"/>
    </row>
    <row r="1264" spans="3:3">
      <c r="C1264" s="85"/>
    </row>
    <row r="1265" spans="3:3">
      <c r="C1265" s="85"/>
    </row>
    <row r="1266" spans="3:3">
      <c r="C1266" s="85"/>
    </row>
    <row r="1267" spans="3:3">
      <c r="C1267" s="85"/>
    </row>
    <row r="1268" spans="3:3">
      <c r="C1268" s="85"/>
    </row>
    <row r="1269" spans="3:3">
      <c r="C1269" s="85"/>
    </row>
    <row r="1270" spans="3:3">
      <c r="C1270" s="85"/>
    </row>
    <row r="1271" spans="3:3">
      <c r="C1271" s="85"/>
    </row>
    <row r="1272" spans="3:3">
      <c r="C1272" s="85"/>
    </row>
    <row r="1273" spans="3:3">
      <c r="C1273" s="85"/>
    </row>
    <row r="1274" spans="3:3">
      <c r="C1274" s="85"/>
    </row>
    <row r="1275" spans="3:3">
      <c r="C1275" s="85"/>
    </row>
    <row r="1276" spans="3:3">
      <c r="C1276" s="85"/>
    </row>
    <row r="1277" spans="3:3">
      <c r="C1277" s="85"/>
    </row>
    <row r="1278" spans="3:3">
      <c r="C1278" s="85"/>
    </row>
    <row r="1279" spans="3:3">
      <c r="C1279" s="85"/>
    </row>
    <row r="1280" spans="3:3">
      <c r="C1280" s="85"/>
    </row>
    <row r="1281" spans="3:3">
      <c r="C1281" s="85"/>
    </row>
    <row r="1282" spans="3:3">
      <c r="C1282" s="85"/>
    </row>
    <row r="1283" spans="3:3">
      <c r="C1283" s="85"/>
    </row>
    <row r="1284" spans="3:3">
      <c r="C1284" s="85"/>
    </row>
    <row r="1285" spans="3:3">
      <c r="C1285" s="85"/>
    </row>
    <row r="1286" spans="3:3">
      <c r="C1286" s="85"/>
    </row>
    <row r="1287" spans="3:3">
      <c r="C1287" s="85"/>
    </row>
    <row r="1288" spans="3:3">
      <c r="C1288" s="85"/>
    </row>
    <row r="1289" spans="3:3">
      <c r="C1289" s="85"/>
    </row>
    <row r="1290" spans="3:3">
      <c r="C1290" s="85"/>
    </row>
    <row r="1291" spans="3:3">
      <c r="C1291" s="85"/>
    </row>
    <row r="1292" spans="3:3">
      <c r="C1292" s="85"/>
    </row>
    <row r="1293" spans="3:3">
      <c r="C1293" s="85"/>
    </row>
    <row r="1294" spans="3:3">
      <c r="C1294" s="85"/>
    </row>
    <row r="1295" spans="3:3">
      <c r="C1295" s="85"/>
    </row>
    <row r="1296" spans="3:3">
      <c r="C1296" s="85"/>
    </row>
    <row r="1297" spans="3:3">
      <c r="C1297" s="85"/>
    </row>
    <row r="1298" spans="3:3">
      <c r="C1298" s="85"/>
    </row>
    <row r="1299" spans="3:3">
      <c r="C1299" s="85"/>
    </row>
    <row r="1300" spans="3:3">
      <c r="C1300" s="85"/>
    </row>
    <row r="1301" spans="3:3">
      <c r="C1301" s="85"/>
    </row>
    <row r="1302" spans="3:3">
      <c r="C1302" s="85"/>
    </row>
    <row r="1303" spans="3:3">
      <c r="C1303" s="85"/>
    </row>
    <row r="1304" spans="3:3">
      <c r="C1304" s="85"/>
    </row>
    <row r="1305" spans="3:3">
      <c r="C1305" s="85"/>
    </row>
    <row r="1306" spans="3:3">
      <c r="C1306" s="85"/>
    </row>
    <row r="1307" spans="3:3">
      <c r="C1307" s="85"/>
    </row>
    <row r="1308" spans="3:3">
      <c r="C1308" s="85"/>
    </row>
    <row r="1309" spans="3:3">
      <c r="C1309" s="85"/>
    </row>
    <row r="1310" spans="3:3">
      <c r="C1310" s="85"/>
    </row>
    <row r="1311" spans="3:3">
      <c r="C1311" s="85"/>
    </row>
    <row r="1312" spans="3:3">
      <c r="C1312" s="85"/>
    </row>
    <row r="1313" spans="3:3">
      <c r="C1313" s="85"/>
    </row>
    <row r="1314" spans="3:3">
      <c r="C1314" s="85"/>
    </row>
    <row r="1315" spans="3:3">
      <c r="C1315" s="85"/>
    </row>
    <row r="1316" spans="3:3">
      <c r="C1316" s="85"/>
    </row>
    <row r="1317" spans="3:3">
      <c r="C1317" s="85"/>
    </row>
    <row r="1318" spans="3:3">
      <c r="C1318" s="85"/>
    </row>
    <row r="1319" spans="3:3">
      <c r="C1319" s="85"/>
    </row>
    <row r="1320" spans="3:3">
      <c r="C1320" s="85"/>
    </row>
    <row r="1321" spans="3:3">
      <c r="C1321" s="85"/>
    </row>
    <row r="1322" spans="3:3">
      <c r="C1322" s="85"/>
    </row>
    <row r="1323" spans="3:3">
      <c r="C1323" s="85"/>
    </row>
    <row r="1324" spans="3:3">
      <c r="C1324" s="85"/>
    </row>
    <row r="1325" spans="3:3">
      <c r="C1325" s="85"/>
    </row>
    <row r="1326" spans="3:3">
      <c r="C1326" s="85"/>
    </row>
    <row r="1327" spans="3:3">
      <c r="C1327" s="85"/>
    </row>
    <row r="1328" spans="3:3">
      <c r="C1328" s="85"/>
    </row>
    <row r="1329" spans="3:3">
      <c r="C1329" s="85"/>
    </row>
    <row r="1330" spans="3:3">
      <c r="C1330" s="85"/>
    </row>
    <row r="1331" spans="3:3">
      <c r="C1331" s="85"/>
    </row>
    <row r="1332" spans="3:3">
      <c r="C1332" s="85"/>
    </row>
    <row r="1333" spans="3:3">
      <c r="C1333" s="85"/>
    </row>
    <row r="1334" spans="3:3">
      <c r="C1334" s="85"/>
    </row>
    <row r="1335" spans="3:3">
      <c r="C1335" s="85"/>
    </row>
    <row r="1336" spans="3:3">
      <c r="C1336" s="85"/>
    </row>
    <row r="1337" spans="3:3">
      <c r="C1337" s="85"/>
    </row>
    <row r="1338" spans="3:3">
      <c r="C1338" s="85"/>
    </row>
    <row r="1339" spans="3:3">
      <c r="C1339" s="85"/>
    </row>
    <row r="1340" spans="3:3">
      <c r="C1340" s="85"/>
    </row>
    <row r="1341" spans="3:3">
      <c r="C1341" s="85"/>
    </row>
    <row r="1342" spans="3:3">
      <c r="C1342" s="85"/>
    </row>
    <row r="1343" spans="3:3">
      <c r="C1343" s="85"/>
    </row>
    <row r="1344" spans="3:3">
      <c r="C1344" s="85"/>
    </row>
    <row r="1345" spans="3:3">
      <c r="C1345" s="85"/>
    </row>
    <row r="1346" spans="3:3">
      <c r="C1346" s="85"/>
    </row>
    <row r="1347" spans="3:3">
      <c r="C1347" s="85"/>
    </row>
    <row r="1348" spans="3:3">
      <c r="C1348" s="85"/>
    </row>
    <row r="1349" spans="3:3">
      <c r="C1349" s="85"/>
    </row>
    <row r="1350" spans="3:3">
      <c r="C1350" s="85"/>
    </row>
    <row r="1351" spans="3:3">
      <c r="C1351" s="85"/>
    </row>
    <row r="1352" spans="3:3">
      <c r="C1352" s="85"/>
    </row>
    <row r="1353" spans="3:3">
      <c r="C1353" s="85"/>
    </row>
    <row r="1354" spans="3:3">
      <c r="C1354" s="85"/>
    </row>
    <row r="1355" spans="3:3">
      <c r="C1355" s="85"/>
    </row>
    <row r="1356" spans="3:3">
      <c r="C1356" s="85"/>
    </row>
    <row r="1357" spans="3:3">
      <c r="C1357" s="85"/>
    </row>
    <row r="1358" spans="3:3">
      <c r="C1358" s="85"/>
    </row>
    <row r="1359" spans="3:3">
      <c r="C1359" s="85"/>
    </row>
    <row r="1360" spans="3:3">
      <c r="C1360" s="85"/>
    </row>
    <row r="1361" spans="3:3">
      <c r="C1361" s="85"/>
    </row>
    <row r="1362" spans="3:3">
      <c r="C1362" s="85"/>
    </row>
    <row r="1363" spans="3:3">
      <c r="C1363" s="85"/>
    </row>
    <row r="1364" spans="3:3">
      <c r="C1364" s="85"/>
    </row>
    <row r="1365" spans="3:3">
      <c r="C1365" s="85"/>
    </row>
    <row r="1366" spans="3:3">
      <c r="C1366" s="85"/>
    </row>
    <row r="1367" spans="3:3">
      <c r="C1367" s="85"/>
    </row>
    <row r="1368" spans="3:3">
      <c r="C1368" s="85"/>
    </row>
    <row r="1369" spans="3:3">
      <c r="C1369" s="85"/>
    </row>
    <row r="1370" spans="3:3">
      <c r="C1370" s="85"/>
    </row>
    <row r="1371" spans="3:3">
      <c r="C1371" s="85"/>
    </row>
    <row r="1372" spans="3:3">
      <c r="C1372" s="85"/>
    </row>
    <row r="1373" spans="3:3">
      <c r="C1373" s="85"/>
    </row>
    <row r="1374" spans="3:3">
      <c r="C1374" s="85"/>
    </row>
    <row r="1375" spans="3:3">
      <c r="C1375" s="85"/>
    </row>
    <row r="1376" spans="3:3">
      <c r="C1376" s="85"/>
    </row>
    <row r="1377" spans="3:3">
      <c r="C1377" s="85"/>
    </row>
    <row r="1378" spans="3:3">
      <c r="C1378" s="85"/>
    </row>
    <row r="1379" spans="3:3">
      <c r="C1379" s="85"/>
    </row>
    <row r="1380" spans="3:3">
      <c r="C1380" s="85"/>
    </row>
    <row r="1381" spans="3:3">
      <c r="C1381" s="85"/>
    </row>
    <row r="1382" spans="3:3">
      <c r="C1382" s="85"/>
    </row>
    <row r="1383" spans="3:3">
      <c r="C1383" s="85"/>
    </row>
    <row r="1384" spans="3:3">
      <c r="C1384" s="85"/>
    </row>
    <row r="1385" spans="3:3">
      <c r="C1385" s="85"/>
    </row>
    <row r="1386" spans="3:3">
      <c r="C1386" s="85"/>
    </row>
    <row r="1387" spans="3:3">
      <c r="C1387" s="85"/>
    </row>
    <row r="1388" spans="3:3">
      <c r="C1388" s="85"/>
    </row>
    <row r="1389" spans="3:3">
      <c r="C1389" s="85"/>
    </row>
    <row r="1390" spans="3:3">
      <c r="C1390" s="85"/>
    </row>
    <row r="1391" spans="3:3">
      <c r="C1391" s="85"/>
    </row>
    <row r="1392" spans="3:3">
      <c r="C1392" s="85"/>
    </row>
    <row r="1393" spans="3:3">
      <c r="C1393" s="85"/>
    </row>
    <row r="1394" spans="3:3">
      <c r="C1394" s="85"/>
    </row>
    <row r="1395" spans="3:3">
      <c r="C1395" s="85"/>
    </row>
    <row r="1396" spans="3:3">
      <c r="C1396" s="85"/>
    </row>
    <row r="1397" spans="3:3">
      <c r="C1397" s="85"/>
    </row>
    <row r="1398" spans="3:3">
      <c r="C1398" s="85"/>
    </row>
    <row r="1399" spans="3:3">
      <c r="C1399" s="85"/>
    </row>
    <row r="1400" spans="3:3">
      <c r="C1400" s="85"/>
    </row>
    <row r="1401" spans="3:3">
      <c r="C1401" s="85"/>
    </row>
    <row r="1402" spans="3:3">
      <c r="C1402" s="85"/>
    </row>
    <row r="1403" spans="3:3">
      <c r="C1403" s="85"/>
    </row>
    <row r="1404" spans="3:3">
      <c r="C1404" s="85"/>
    </row>
    <row r="1405" spans="3:3">
      <c r="C1405" s="85"/>
    </row>
    <row r="1406" spans="3:3">
      <c r="C1406" s="85"/>
    </row>
    <row r="1407" spans="3:3">
      <c r="C1407" s="85"/>
    </row>
    <row r="1408" spans="3:3">
      <c r="C1408" s="85"/>
    </row>
    <row r="1409" spans="3:3">
      <c r="C1409" s="85"/>
    </row>
    <row r="1410" spans="3:3">
      <c r="C1410" s="85"/>
    </row>
    <row r="1411" spans="3:3">
      <c r="C1411" s="85"/>
    </row>
    <row r="1412" spans="3:3">
      <c r="C1412" s="85"/>
    </row>
    <row r="1413" spans="3:3">
      <c r="C1413" s="85"/>
    </row>
    <row r="1414" spans="3:3">
      <c r="C1414" s="85"/>
    </row>
    <row r="1415" spans="3:3">
      <c r="C1415" s="85"/>
    </row>
    <row r="1416" spans="3:3">
      <c r="C1416" s="85"/>
    </row>
    <row r="1417" spans="3:3">
      <c r="C1417" s="85"/>
    </row>
    <row r="1418" spans="3:3">
      <c r="C1418" s="85"/>
    </row>
    <row r="1419" spans="3:3">
      <c r="C1419" s="85"/>
    </row>
    <row r="1420" spans="3:3">
      <c r="C1420" s="85"/>
    </row>
    <row r="1421" spans="3:3">
      <c r="C1421" s="85"/>
    </row>
    <row r="1422" spans="3:3">
      <c r="C1422" s="85"/>
    </row>
    <row r="1423" spans="3:3">
      <c r="C1423" s="85"/>
    </row>
    <row r="1424" spans="3:3">
      <c r="C1424" s="85"/>
    </row>
    <row r="1425" spans="3:3">
      <c r="C1425" s="85"/>
    </row>
    <row r="1426" spans="3:3">
      <c r="C1426" s="85"/>
    </row>
    <row r="1427" spans="3:3">
      <c r="C1427" s="85"/>
    </row>
    <row r="1428" spans="3:3">
      <c r="C1428" s="85"/>
    </row>
    <row r="1429" spans="3:3">
      <c r="C1429" s="85"/>
    </row>
    <row r="1430" spans="3:3">
      <c r="C1430" s="85"/>
    </row>
    <row r="1431" spans="3:3">
      <c r="C1431" s="85"/>
    </row>
    <row r="1432" spans="3:3">
      <c r="C1432" s="85"/>
    </row>
    <row r="1433" spans="3:3">
      <c r="C1433" s="85"/>
    </row>
    <row r="1434" spans="3:3">
      <c r="C1434" s="85"/>
    </row>
    <row r="1435" spans="3:3">
      <c r="C1435" s="8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workbookViewId="0">
      <selection activeCell="A39" sqref="A39:C62"/>
    </sheetView>
  </sheetViews>
  <sheetFormatPr defaultRowHeight="12.75"/>
  <cols>
    <col min="1" max="1" width="27.85546875" customWidth="1"/>
    <col min="2" max="2" width="5.42578125" customWidth="1"/>
    <col min="3" max="3" width="12.85546875" style="7" customWidth="1"/>
    <col min="4" max="10" width="19.7109375" customWidth="1"/>
  </cols>
  <sheetData>
    <row r="1" spans="1:8" ht="15">
      <c r="A1" s="43" t="s">
        <v>263</v>
      </c>
    </row>
    <row r="11" spans="1:8">
      <c r="A11" t="s">
        <v>264</v>
      </c>
      <c r="B11" s="2" t="str">
        <f t="shared" ref="B11:B42" si="0">IF(F11=INT(F11),"I","II")</f>
        <v>I</v>
      </c>
      <c r="C11" s="7">
        <v>48500.296000000002</v>
      </c>
      <c r="E11" t="e">
        <f>VLOOKUP(C11,#REF!,3,FALSE)</f>
        <v>#REF!</v>
      </c>
      <c r="F11">
        <v>-6521</v>
      </c>
      <c r="G11" t="s">
        <v>220</v>
      </c>
      <c r="H11">
        <v>5.7000000000000002E-2</v>
      </c>
    </row>
    <row r="12" spans="1:8">
      <c r="A12" t="s">
        <v>250</v>
      </c>
      <c r="B12" s="2" t="str">
        <f t="shared" si="0"/>
        <v>I</v>
      </c>
      <c r="C12" s="7">
        <v>51361.426700000004</v>
      </c>
      <c r="E12" t="e">
        <f>VLOOKUP(C12,#REF!,3,FALSE)</f>
        <v>#REF!</v>
      </c>
      <c r="F12">
        <v>1077</v>
      </c>
      <c r="G12" t="s">
        <v>224</v>
      </c>
      <c r="H12" t="s">
        <v>223</v>
      </c>
    </row>
    <row r="13" spans="1:8">
      <c r="A13" t="s">
        <v>250</v>
      </c>
      <c r="B13" s="2" t="str">
        <f t="shared" si="0"/>
        <v>I</v>
      </c>
      <c r="C13" s="7">
        <v>51361.426800000001</v>
      </c>
      <c r="E13" t="e">
        <f>VLOOKUP(C13,#REF!,3,FALSE)</f>
        <v>#REF!</v>
      </c>
      <c r="F13">
        <v>1077</v>
      </c>
      <c r="G13" t="s">
        <v>225</v>
      </c>
      <c r="H13" t="s">
        <v>226</v>
      </c>
    </row>
    <row r="14" spans="1:8">
      <c r="A14" t="s">
        <v>250</v>
      </c>
      <c r="B14" s="2" t="str">
        <f t="shared" si="0"/>
        <v>II</v>
      </c>
      <c r="C14" s="7">
        <v>51368.395700000001</v>
      </c>
      <c r="E14" t="e">
        <f>VLOOKUP(C14,#REF!,3,FALSE)</f>
        <v>#REF!</v>
      </c>
      <c r="F14">
        <v>1095.5</v>
      </c>
      <c r="G14">
        <v>8.0000000000000004E-4</v>
      </c>
      <c r="H14">
        <v>1.8E-3</v>
      </c>
    </row>
    <row r="15" spans="1:8">
      <c r="A15" t="s">
        <v>250</v>
      </c>
      <c r="B15" s="2" t="str">
        <f t="shared" si="0"/>
        <v>II</v>
      </c>
      <c r="C15" s="7">
        <v>51368.395799999998</v>
      </c>
      <c r="E15" t="e">
        <f>VLOOKUP(C15,#REF!,3,FALSE)</f>
        <v>#REF!</v>
      </c>
      <c r="F15">
        <v>1095.5</v>
      </c>
      <c r="G15">
        <v>8.9999999999999998E-4</v>
      </c>
      <c r="H15">
        <v>1.9E-3</v>
      </c>
    </row>
    <row r="16" spans="1:8">
      <c r="A16" t="s">
        <v>250</v>
      </c>
      <c r="B16" s="2" t="str">
        <f t="shared" si="0"/>
        <v>I</v>
      </c>
      <c r="C16" s="7">
        <v>51370.465199999999</v>
      </c>
      <c r="E16" t="e">
        <f>VLOOKUP(C16,#REF!,3,FALSE)</f>
        <v>#REF!</v>
      </c>
      <c r="F16">
        <v>1101</v>
      </c>
      <c r="G16" t="s">
        <v>227</v>
      </c>
      <c r="H16">
        <v>2.0000000000000001E-4</v>
      </c>
    </row>
    <row r="17" spans="1:8">
      <c r="A17" t="s">
        <v>250</v>
      </c>
      <c r="B17" s="2" t="str">
        <f t="shared" si="0"/>
        <v>I</v>
      </c>
      <c r="C17" s="7">
        <v>51370.465499999998</v>
      </c>
      <c r="E17" t="e">
        <f>VLOOKUP(C17,#REF!,3,FALSE)</f>
        <v>#REF!</v>
      </c>
      <c r="F17">
        <v>1101</v>
      </c>
      <c r="G17" t="s">
        <v>228</v>
      </c>
      <c r="H17">
        <v>5.0000000000000001E-4</v>
      </c>
    </row>
    <row r="18" spans="1:8">
      <c r="A18" t="s">
        <v>250</v>
      </c>
      <c r="B18" s="2" t="str">
        <f t="shared" si="0"/>
        <v>I</v>
      </c>
      <c r="C18" s="7">
        <v>51372.348400000003</v>
      </c>
      <c r="E18" t="e">
        <f>VLOOKUP(C18,#REF!,3,FALSE)</f>
        <v>#REF!</v>
      </c>
      <c r="F18">
        <v>1106</v>
      </c>
      <c r="G18" t="s">
        <v>229</v>
      </c>
      <c r="H18">
        <v>5.9999999999999995E-4</v>
      </c>
    </row>
    <row r="19" spans="1:8">
      <c r="A19" t="s">
        <v>250</v>
      </c>
      <c r="B19" s="2" t="str">
        <f t="shared" si="0"/>
        <v>I</v>
      </c>
      <c r="C19" s="7">
        <v>51372.348599999998</v>
      </c>
      <c r="E19" t="e">
        <f>VLOOKUP(C19,#REF!,3,FALSE)</f>
        <v>#REF!</v>
      </c>
      <c r="F19">
        <v>1106</v>
      </c>
      <c r="G19" t="s">
        <v>230</v>
      </c>
      <c r="H19">
        <v>8.0000000000000004E-4</v>
      </c>
    </row>
    <row r="20" spans="1:8">
      <c r="A20" t="s">
        <v>249</v>
      </c>
      <c r="B20" s="2" t="str">
        <f t="shared" si="0"/>
        <v>II</v>
      </c>
      <c r="C20" s="7">
        <v>51673.414700000001</v>
      </c>
      <c r="E20" t="e">
        <f>VLOOKUP(C20,#REF!,3,FALSE)</f>
        <v>#REF!</v>
      </c>
      <c r="F20">
        <v>1905.5</v>
      </c>
      <c r="G20">
        <v>6.7999999999999996E-3</v>
      </c>
      <c r="H20">
        <v>2.3E-3</v>
      </c>
    </row>
    <row r="21" spans="1:8">
      <c r="A21" t="s">
        <v>249</v>
      </c>
      <c r="B21" s="2" t="str">
        <f t="shared" si="0"/>
        <v>I</v>
      </c>
      <c r="C21" s="7">
        <v>51674.3583</v>
      </c>
      <c r="E21" t="e">
        <f>VLOOKUP(C21,#REF!,3,FALSE)</f>
        <v>#REF!</v>
      </c>
      <c r="F21">
        <v>1908</v>
      </c>
      <c r="G21">
        <v>8.9999999999999993E-3</v>
      </c>
      <c r="H21">
        <v>4.4999999999999997E-3</v>
      </c>
    </row>
    <row r="22" spans="1:8">
      <c r="A22" t="s">
        <v>251</v>
      </c>
      <c r="B22" s="2" t="str">
        <f t="shared" si="0"/>
        <v>I</v>
      </c>
      <c r="C22" s="7">
        <v>51975.605300000003</v>
      </c>
      <c r="E22" t="e">
        <f>VLOOKUP(C22,#REF!,3,FALSE)</f>
        <v>#REF!</v>
      </c>
      <c r="F22">
        <v>2708</v>
      </c>
      <c r="G22">
        <v>5.9999999999999995E-4</v>
      </c>
      <c r="H22" t="s">
        <v>226</v>
      </c>
    </row>
    <row r="23" spans="1:8">
      <c r="A23" t="s">
        <v>251</v>
      </c>
      <c r="B23" s="2" t="str">
        <f t="shared" si="0"/>
        <v>I</v>
      </c>
      <c r="C23" s="7">
        <v>51975.605600000003</v>
      </c>
      <c r="E23" t="e">
        <f>VLOOKUP(C23,#REF!,3,FALSE)</f>
        <v>#REF!</v>
      </c>
      <c r="F23">
        <v>2708</v>
      </c>
      <c r="G23">
        <v>8.9999999999999998E-4</v>
      </c>
      <c r="H23" t="s">
        <v>222</v>
      </c>
    </row>
    <row r="24" spans="1:8">
      <c r="A24" t="s">
        <v>252</v>
      </c>
      <c r="B24" s="2" t="str">
        <f t="shared" si="0"/>
        <v>I</v>
      </c>
      <c r="C24" s="7">
        <v>52029.454299999998</v>
      </c>
      <c r="E24" t="e">
        <f>VLOOKUP(C24,#REF!,3,FALSE)</f>
        <v>#REF!</v>
      </c>
      <c r="F24">
        <v>2851</v>
      </c>
      <c r="G24">
        <v>8.9999999999999998E-4</v>
      </c>
      <c r="H24" t="s">
        <v>222</v>
      </c>
    </row>
    <row r="25" spans="1:8">
      <c r="A25" t="s">
        <v>252</v>
      </c>
      <c r="B25" s="2" t="str">
        <f t="shared" si="0"/>
        <v>I</v>
      </c>
      <c r="C25" s="7">
        <v>52352.546600000001</v>
      </c>
      <c r="E25" t="e">
        <f>VLOOKUP(C25,#REF!,3,FALSE)</f>
        <v>#REF!</v>
      </c>
      <c r="F25">
        <v>3709</v>
      </c>
      <c r="G25">
        <v>1.1999999999999999E-3</v>
      </c>
      <c r="H25">
        <v>2.0000000000000001E-4</v>
      </c>
    </row>
    <row r="26" spans="1:8">
      <c r="A26" t="s">
        <v>253</v>
      </c>
      <c r="B26" s="2" t="str">
        <f t="shared" si="0"/>
        <v>II</v>
      </c>
      <c r="C26" s="7">
        <v>52400.179600000003</v>
      </c>
      <c r="E26" t="e">
        <f>VLOOKUP(C26,#REF!,3,FALSE)</f>
        <v>#REF!</v>
      </c>
      <c r="F26">
        <v>3835.5</v>
      </c>
      <c r="G26">
        <v>6.8999999999999999E-3</v>
      </c>
      <c r="H26" t="s">
        <v>237</v>
      </c>
    </row>
    <row r="27" spans="1:8">
      <c r="A27" t="s">
        <v>254</v>
      </c>
      <c r="B27" s="2" t="str">
        <f t="shared" si="0"/>
        <v>II</v>
      </c>
      <c r="C27" s="7">
        <v>52469.4692</v>
      </c>
      <c r="E27" t="e">
        <f>VLOOKUP(C27,#REF!,3,FALSE)</f>
        <v>#REF!</v>
      </c>
      <c r="F27">
        <v>4019.5</v>
      </c>
      <c r="G27">
        <v>5.9999999999999995E-4</v>
      </c>
      <c r="H27" t="s">
        <v>234</v>
      </c>
    </row>
    <row r="28" spans="1:8">
      <c r="A28" t="s">
        <v>254</v>
      </c>
      <c r="B28" s="2" t="str">
        <f t="shared" si="0"/>
        <v>I</v>
      </c>
      <c r="C28" s="7">
        <v>52473.423999999999</v>
      </c>
      <c r="E28" t="e">
        <f>VLOOKUP(C28,#REF!,3,FALSE)</f>
        <v>#REF!</v>
      </c>
      <c r="F28">
        <v>4030</v>
      </c>
      <c r="G28">
        <v>1.4E-3</v>
      </c>
      <c r="H28">
        <v>8.0000000000000004E-4</v>
      </c>
    </row>
    <row r="29" spans="1:8">
      <c r="A29" t="s">
        <v>260</v>
      </c>
      <c r="B29" s="2" t="str">
        <f t="shared" si="0"/>
        <v>I</v>
      </c>
      <c r="C29" s="7">
        <v>52764.5075</v>
      </c>
      <c r="E29" t="e">
        <f>VLOOKUP(C29,#REF!,3,FALSE)</f>
        <v>#REF!</v>
      </c>
      <c r="F29">
        <v>4803</v>
      </c>
      <c r="G29">
        <v>8.0000000000000004E-4</v>
      </c>
      <c r="H29">
        <v>1.5E-3</v>
      </c>
    </row>
    <row r="30" spans="1:8">
      <c r="A30" t="s">
        <v>256</v>
      </c>
      <c r="B30" s="2" t="str">
        <f t="shared" si="0"/>
        <v>I</v>
      </c>
      <c r="C30" s="7">
        <v>52786.349300000002</v>
      </c>
      <c r="E30" t="e">
        <f>VLOOKUP(C30,#REF!,3,FALSE)</f>
        <v>#REF!</v>
      </c>
      <c r="F30">
        <v>4861</v>
      </c>
      <c r="G30">
        <v>1.9E-3</v>
      </c>
      <c r="H30">
        <v>2.8E-3</v>
      </c>
    </row>
    <row r="31" spans="1:8">
      <c r="A31" t="s">
        <v>260</v>
      </c>
      <c r="B31" s="2" t="str">
        <f t="shared" si="0"/>
        <v>I</v>
      </c>
      <c r="C31" s="7">
        <v>52793.503100000002</v>
      </c>
      <c r="E31" t="e">
        <f>VLOOKUP(C31,#REF!,3,FALSE)</f>
        <v>#REF!</v>
      </c>
      <c r="F31">
        <v>4880</v>
      </c>
      <c r="G31">
        <v>1E-3</v>
      </c>
      <c r="H31">
        <v>1.9E-3</v>
      </c>
    </row>
    <row r="32" spans="1:8">
      <c r="A32" t="s">
        <v>256</v>
      </c>
      <c r="B32" s="2" t="str">
        <f t="shared" si="0"/>
        <v>II</v>
      </c>
      <c r="C32" s="7">
        <v>52814.399599999997</v>
      </c>
      <c r="E32" t="e">
        <f>VLOOKUP(C32,#REF!,3,FALSE)</f>
        <v>#REF!</v>
      </c>
      <c r="F32">
        <v>4935.5</v>
      </c>
      <c r="G32" t="s">
        <v>238</v>
      </c>
      <c r="H32" t="s">
        <v>227</v>
      </c>
    </row>
    <row r="33" spans="1:8">
      <c r="A33" t="s">
        <v>257</v>
      </c>
      <c r="B33" s="2" t="str">
        <f t="shared" si="0"/>
        <v>II</v>
      </c>
      <c r="C33" s="7">
        <v>52814.400399999999</v>
      </c>
      <c r="E33" t="e">
        <f>VLOOKUP(C33,#REF!,3,FALSE)</f>
        <v>#REF!</v>
      </c>
      <c r="F33">
        <v>4935.5</v>
      </c>
      <c r="G33" t="s">
        <v>239</v>
      </c>
      <c r="H33" t="s">
        <v>234</v>
      </c>
    </row>
    <row r="34" spans="1:8">
      <c r="A34" t="s">
        <v>261</v>
      </c>
      <c r="B34" s="2" t="str">
        <f t="shared" si="0"/>
        <v>I</v>
      </c>
      <c r="C34" s="7">
        <v>53458.882799999999</v>
      </c>
      <c r="E34" t="e">
        <f>VLOOKUP(C34,#REF!,3,FALSE)</f>
        <v>#REF!</v>
      </c>
      <c r="F34">
        <v>6647</v>
      </c>
      <c r="G34" t="s">
        <v>240</v>
      </c>
      <c r="H34" t="s">
        <v>241</v>
      </c>
    </row>
    <row r="35" spans="1:8">
      <c r="A35" t="s">
        <v>258</v>
      </c>
      <c r="B35" s="2" t="str">
        <f t="shared" si="0"/>
        <v>I</v>
      </c>
      <c r="C35" s="7">
        <v>53466.414100000002</v>
      </c>
      <c r="E35" t="e">
        <f>VLOOKUP(C35,#REF!,3,FALSE)</f>
        <v>#REF!</v>
      </c>
      <c r="F35">
        <v>6667</v>
      </c>
      <c r="G35" t="s">
        <v>240</v>
      </c>
      <c r="H35" t="s">
        <v>235</v>
      </c>
    </row>
    <row r="36" spans="1:8">
      <c r="A36" t="s">
        <v>262</v>
      </c>
      <c r="B36" s="2" t="str">
        <f t="shared" si="0"/>
        <v>I</v>
      </c>
      <c r="C36" s="7">
        <v>54201.450199999999</v>
      </c>
      <c r="E36" t="e">
        <f>VLOOKUP(C36,#REF!,3,FALSE)</f>
        <v>#REF!</v>
      </c>
      <c r="F36">
        <v>8619</v>
      </c>
      <c r="G36" t="s">
        <v>242</v>
      </c>
      <c r="H36">
        <v>1.1999999999999999E-3</v>
      </c>
    </row>
    <row r="37" spans="1:8">
      <c r="A37" t="s">
        <v>262</v>
      </c>
      <c r="B37" s="2" t="str">
        <f t="shared" si="0"/>
        <v>II</v>
      </c>
      <c r="C37" s="7">
        <v>54201.634299999998</v>
      </c>
      <c r="E37" t="e">
        <f>VLOOKUP(C37,#REF!,3,FALSE)</f>
        <v>#REF!</v>
      </c>
      <c r="F37">
        <v>8619.5</v>
      </c>
      <c r="G37" t="s">
        <v>243</v>
      </c>
      <c r="H37" t="s">
        <v>244</v>
      </c>
    </row>
    <row r="38" spans="1:8">
      <c r="A38" t="s">
        <v>262</v>
      </c>
      <c r="B38" s="2" t="str">
        <f t="shared" si="0"/>
        <v>I</v>
      </c>
      <c r="C38" s="7">
        <v>54259.438699999999</v>
      </c>
      <c r="E38" t="e">
        <f>VLOOKUP(C38,#REF!,3,FALSE)</f>
        <v>#REF!</v>
      </c>
      <c r="F38">
        <v>8773</v>
      </c>
      <c r="G38" t="s">
        <v>245</v>
      </c>
      <c r="H38">
        <v>4.0000000000000002E-4</v>
      </c>
    </row>
    <row r="39" spans="1:8">
      <c r="A39" t="s">
        <v>248</v>
      </c>
      <c r="B39" s="2" t="str">
        <f t="shared" si="0"/>
        <v>I</v>
      </c>
      <c r="C39" s="7">
        <v>50955.870999999999</v>
      </c>
      <c r="E39" t="e">
        <f>VLOOKUP(C39,#REF!,3,FALSE)</f>
        <v>#REF!</v>
      </c>
      <c r="F39">
        <v>0</v>
      </c>
      <c r="G39">
        <v>2.2000000000000001E-3</v>
      </c>
      <c r="H39">
        <v>6.4999999999999997E-3</v>
      </c>
    </row>
    <row r="40" spans="1:8">
      <c r="A40" t="s">
        <v>265</v>
      </c>
      <c r="B40" s="2" t="str">
        <f t="shared" si="0"/>
        <v>I</v>
      </c>
      <c r="C40" s="7">
        <v>51318.498500000002</v>
      </c>
      <c r="E40" t="e">
        <f>VLOOKUP(C40,#REF!,3,FALSE)</f>
        <v>#REF!</v>
      </c>
      <c r="F40">
        <v>963</v>
      </c>
      <c r="G40" t="s">
        <v>221</v>
      </c>
      <c r="H40" t="s">
        <v>222</v>
      </c>
    </row>
    <row r="41" spans="1:8">
      <c r="A41" t="s">
        <v>265</v>
      </c>
      <c r="B41" s="2" t="str">
        <f t="shared" si="0"/>
        <v>I</v>
      </c>
      <c r="C41" s="7">
        <v>51318.499400000001</v>
      </c>
      <c r="E41" t="e">
        <f>VLOOKUP(C41,#REF!,3,FALSE)</f>
        <v>#REF!</v>
      </c>
      <c r="F41">
        <v>963</v>
      </c>
      <c r="G41" t="s">
        <v>223</v>
      </c>
      <c r="H41">
        <v>5.9999999999999995E-4</v>
      </c>
    </row>
    <row r="42" spans="1:8">
      <c r="A42" t="s">
        <v>265</v>
      </c>
      <c r="B42" s="2" t="str">
        <f t="shared" si="0"/>
        <v>I</v>
      </c>
      <c r="C42" s="7">
        <v>51668.335200000001</v>
      </c>
      <c r="E42" t="e">
        <f>VLOOKUP(C42,#REF!,3,FALSE)</f>
        <v>#REF!</v>
      </c>
      <c r="F42">
        <v>1892</v>
      </c>
      <c r="G42">
        <v>6.8999999999999999E-3</v>
      </c>
      <c r="H42">
        <v>6.4000000000000003E-3</v>
      </c>
    </row>
    <row r="43" spans="1:8">
      <c r="A43" t="s">
        <v>265</v>
      </c>
      <c r="B43" s="2" t="str">
        <f t="shared" ref="B43:B62" si="1">IF(F43=INT(F43),"I","II")</f>
        <v>I</v>
      </c>
      <c r="C43" s="7">
        <v>51668.329400000002</v>
      </c>
      <c r="E43" t="e">
        <f>VLOOKUP(C43,#REF!,3,FALSE)</f>
        <v>#REF!</v>
      </c>
      <c r="F43">
        <v>1892</v>
      </c>
      <c r="G43">
        <v>1.1000000000000001E-3</v>
      </c>
      <c r="H43">
        <v>5.9999999999999995E-4</v>
      </c>
    </row>
    <row r="44" spans="1:8">
      <c r="A44" t="s">
        <v>265</v>
      </c>
      <c r="B44" s="2" t="str">
        <f t="shared" si="1"/>
        <v>I</v>
      </c>
      <c r="C44" s="7">
        <v>51669.458200000001</v>
      </c>
      <c r="E44" t="e">
        <f>VLOOKUP(C44,#REF!,3,FALSE)</f>
        <v>#REF!</v>
      </c>
      <c r="F44">
        <v>1895</v>
      </c>
      <c r="G44">
        <v>2.0000000000000001E-4</v>
      </c>
      <c r="H44" t="s">
        <v>222</v>
      </c>
    </row>
    <row r="45" spans="1:8">
      <c r="A45" t="s">
        <v>265</v>
      </c>
      <c r="B45" s="2" t="str">
        <f t="shared" si="1"/>
        <v>I</v>
      </c>
      <c r="C45" s="7">
        <v>51669.4594</v>
      </c>
      <c r="E45" t="e">
        <f>VLOOKUP(C45,#REF!,3,FALSE)</f>
        <v>#REF!</v>
      </c>
      <c r="F45">
        <v>1895</v>
      </c>
      <c r="G45">
        <v>1.5E-3</v>
      </c>
      <c r="H45">
        <v>1E-3</v>
      </c>
    </row>
    <row r="46" spans="1:8">
      <c r="A46" t="s">
        <v>265</v>
      </c>
      <c r="B46" s="2" t="str">
        <f t="shared" si="1"/>
        <v>II</v>
      </c>
      <c r="C46" s="7">
        <v>51670.396800000002</v>
      </c>
      <c r="E46" t="e">
        <f>VLOOKUP(C46,#REF!,3,FALSE)</f>
        <v>#REF!</v>
      </c>
      <c r="F46">
        <v>1897.5</v>
      </c>
      <c r="G46" t="s">
        <v>231</v>
      </c>
      <c r="H46" t="s">
        <v>232</v>
      </c>
    </row>
    <row r="47" spans="1:8">
      <c r="A47" t="s">
        <v>265</v>
      </c>
      <c r="B47" s="2" t="str">
        <f t="shared" si="1"/>
        <v>II</v>
      </c>
      <c r="C47" s="7">
        <v>51670.397599999997</v>
      </c>
      <c r="E47" t="e">
        <f>VLOOKUP(C47,#REF!,3,FALSE)</f>
        <v>#REF!</v>
      </c>
      <c r="F47">
        <v>1897.5</v>
      </c>
      <c r="G47" t="s">
        <v>225</v>
      </c>
      <c r="H47" t="s">
        <v>233</v>
      </c>
    </row>
    <row r="48" spans="1:8">
      <c r="A48" t="s">
        <v>265</v>
      </c>
      <c r="B48" s="2" t="str">
        <f t="shared" si="1"/>
        <v>I</v>
      </c>
      <c r="C48" s="7">
        <v>51692.429100000001</v>
      </c>
      <c r="E48" t="e">
        <f>VLOOKUP(C48,#REF!,3,FALSE)</f>
        <v>#REF!</v>
      </c>
      <c r="F48">
        <v>1956</v>
      </c>
      <c r="G48">
        <v>6.9999999999999999E-4</v>
      </c>
      <c r="H48">
        <v>1E-4</v>
      </c>
    </row>
    <row r="49" spans="1:8">
      <c r="A49" t="s">
        <v>265</v>
      </c>
      <c r="B49" s="2" t="str">
        <f t="shared" si="1"/>
        <v>I</v>
      </c>
      <c r="C49" s="7">
        <v>51692.431100000002</v>
      </c>
      <c r="E49" t="e">
        <f>VLOOKUP(C49,#REF!,3,FALSE)</f>
        <v>#REF!</v>
      </c>
      <c r="F49">
        <v>1956</v>
      </c>
      <c r="G49">
        <v>2.7000000000000001E-3</v>
      </c>
      <c r="H49">
        <v>2.0999999999999999E-3</v>
      </c>
    </row>
    <row r="50" spans="1:8">
      <c r="A50" t="s">
        <v>252</v>
      </c>
      <c r="B50" s="2" t="str">
        <f t="shared" si="1"/>
        <v>I</v>
      </c>
      <c r="C50" s="7">
        <v>52029.453800000003</v>
      </c>
      <c r="E50" t="e">
        <f>VLOOKUP(C50,#REF!,3,FALSE)</f>
        <v>#REF!</v>
      </c>
      <c r="F50">
        <v>2851</v>
      </c>
      <c r="G50">
        <v>4.0000000000000002E-4</v>
      </c>
      <c r="H50" t="s">
        <v>227</v>
      </c>
    </row>
    <row r="51" spans="1:8">
      <c r="A51" t="s">
        <v>252</v>
      </c>
      <c r="B51" s="2" t="str">
        <f t="shared" si="1"/>
        <v>I</v>
      </c>
      <c r="C51" s="7">
        <v>52029.454599999997</v>
      </c>
      <c r="E51" t="e">
        <f>VLOOKUP(C51,#REF!,3,FALSE)</f>
        <v>#REF!</v>
      </c>
      <c r="F51">
        <v>2851</v>
      </c>
      <c r="G51">
        <v>1.1999999999999999E-3</v>
      </c>
      <c r="H51" t="s">
        <v>234</v>
      </c>
    </row>
    <row r="52" spans="1:8">
      <c r="A52" t="s">
        <v>252</v>
      </c>
      <c r="B52" s="2" t="str">
        <f t="shared" si="1"/>
        <v>II</v>
      </c>
      <c r="C52" s="7">
        <v>52031.524400000002</v>
      </c>
      <c r="E52" t="e">
        <f>VLOOKUP(C52,#REF!,3,FALSE)</f>
        <v>#REF!</v>
      </c>
      <c r="F52">
        <v>2856.5</v>
      </c>
      <c r="G52" t="s">
        <v>234</v>
      </c>
      <c r="H52" t="s">
        <v>235</v>
      </c>
    </row>
    <row r="53" spans="1:8">
      <c r="A53" t="s">
        <v>252</v>
      </c>
      <c r="B53" s="2" t="str">
        <f t="shared" si="1"/>
        <v>II</v>
      </c>
      <c r="C53" s="7">
        <v>52031.524700000002</v>
      </c>
      <c r="E53" t="e">
        <f>VLOOKUP(C53,#REF!,3,FALSE)</f>
        <v>#REF!</v>
      </c>
      <c r="F53">
        <v>2856.5</v>
      </c>
      <c r="G53">
        <v>2.0000000000000001E-4</v>
      </c>
      <c r="H53" t="s">
        <v>236</v>
      </c>
    </row>
    <row r="54" spans="1:8">
      <c r="A54" t="s">
        <v>265</v>
      </c>
      <c r="B54" s="2" t="str">
        <f t="shared" si="1"/>
        <v>II</v>
      </c>
      <c r="C54" s="7">
        <v>52045.458100000003</v>
      </c>
      <c r="E54" t="e">
        <f>VLOOKUP(C54,#REF!,3,FALSE)</f>
        <v>#REF!</v>
      </c>
      <c r="F54">
        <v>2893.5</v>
      </c>
      <c r="G54" t="s">
        <v>222</v>
      </c>
      <c r="H54" t="s">
        <v>221</v>
      </c>
    </row>
    <row r="55" spans="1:8">
      <c r="A55" t="s">
        <v>265</v>
      </c>
      <c r="B55" s="2" t="str">
        <f t="shared" si="1"/>
        <v>II</v>
      </c>
      <c r="C55" s="7">
        <v>52045.457000000002</v>
      </c>
      <c r="E55" t="e">
        <f>VLOOKUP(C55,#REF!,3,FALSE)</f>
        <v>#REF!</v>
      </c>
      <c r="F55">
        <v>2893.5</v>
      </c>
      <c r="G55">
        <v>8.0000000000000004E-4</v>
      </c>
      <c r="H55" t="s">
        <v>228</v>
      </c>
    </row>
    <row r="56" spans="1:8">
      <c r="A56" t="s">
        <v>265</v>
      </c>
      <c r="B56" s="2" t="str">
        <f t="shared" si="1"/>
        <v>I</v>
      </c>
      <c r="C56" s="7">
        <v>52060.331200000001</v>
      </c>
      <c r="E56" t="e">
        <f>VLOOKUP(C56,#REF!,3,FALSE)</f>
        <v>#REF!</v>
      </c>
      <c r="F56">
        <v>2933</v>
      </c>
      <c r="G56" t="s">
        <v>228</v>
      </c>
      <c r="H56" t="s">
        <v>225</v>
      </c>
    </row>
    <row r="57" spans="1:8">
      <c r="A57" t="s">
        <v>265</v>
      </c>
      <c r="B57" s="2" t="str">
        <f t="shared" si="1"/>
        <v>I</v>
      </c>
      <c r="C57" s="7">
        <v>52060.3344</v>
      </c>
      <c r="E57" t="e">
        <f>VLOOKUP(C57,#REF!,3,FALSE)</f>
        <v>#REF!</v>
      </c>
      <c r="F57">
        <v>2933</v>
      </c>
      <c r="G57">
        <v>2.7000000000000001E-3</v>
      </c>
      <c r="H57">
        <v>1.5E-3</v>
      </c>
    </row>
    <row r="58" spans="1:8">
      <c r="A58" t="s">
        <v>255</v>
      </c>
      <c r="B58" s="2" t="str">
        <f t="shared" si="1"/>
        <v>I</v>
      </c>
      <c r="C58" s="7">
        <v>52472.351600000002</v>
      </c>
      <c r="E58" t="e">
        <f>VLOOKUP(C58,#REF!,3,FALSE)</f>
        <v>#REF!</v>
      </c>
      <c r="F58">
        <v>4027</v>
      </c>
      <c r="G58">
        <v>6.7199999999999996E-2</v>
      </c>
      <c r="H58">
        <v>5.8099999999999999E-2</v>
      </c>
    </row>
    <row r="59" spans="1:8">
      <c r="A59" t="s">
        <v>255</v>
      </c>
      <c r="B59" s="2" t="str">
        <f t="shared" si="1"/>
        <v>I</v>
      </c>
      <c r="C59" s="7">
        <v>52473.481500000002</v>
      </c>
      <c r="E59" t="e">
        <f>VLOOKUP(C59,#REF!,3,FALSE)</f>
        <v>#REF!</v>
      </c>
      <c r="F59">
        <v>4030</v>
      </c>
      <c r="G59">
        <v>6.7400000000000002E-2</v>
      </c>
      <c r="H59">
        <v>5.8299999999999998E-2</v>
      </c>
    </row>
    <row r="60" spans="1:8">
      <c r="A60" t="s">
        <v>260</v>
      </c>
      <c r="B60" s="2" t="str">
        <f t="shared" si="1"/>
        <v>I</v>
      </c>
      <c r="C60" s="7">
        <v>52793.504000000001</v>
      </c>
      <c r="E60" t="e">
        <f>VLOOKUP(C60,#REF!,3,FALSE)</f>
        <v>#REF!</v>
      </c>
      <c r="F60">
        <v>4880</v>
      </c>
      <c r="G60">
        <v>1.4E-3</v>
      </c>
      <c r="H60">
        <v>2.3E-3</v>
      </c>
    </row>
    <row r="61" spans="1:8">
      <c r="A61" t="s">
        <v>259</v>
      </c>
      <c r="B61" s="2" t="str">
        <f t="shared" si="1"/>
        <v>I</v>
      </c>
      <c r="C61" s="7">
        <v>54245.504800000002</v>
      </c>
      <c r="E61" t="e">
        <f>VLOOKUP(C61,#REF!,3,FALSE)</f>
        <v>#REF!</v>
      </c>
      <c r="F61">
        <v>8736</v>
      </c>
      <c r="G61" t="s">
        <v>246</v>
      </c>
      <c r="H61" t="s">
        <v>239</v>
      </c>
    </row>
    <row r="62" spans="1:8">
      <c r="A62" t="s">
        <v>259</v>
      </c>
      <c r="B62" s="2" t="str">
        <f t="shared" si="1"/>
        <v>I</v>
      </c>
      <c r="C62" s="7">
        <v>54245.505100000002</v>
      </c>
      <c r="E62" t="e">
        <f>VLOOKUP(C62,#REF!,3,FALSE)</f>
        <v>#REF!</v>
      </c>
      <c r="F62">
        <v>8736</v>
      </c>
      <c r="G62" t="s">
        <v>247</v>
      </c>
      <c r="H62" t="s">
        <v>227</v>
      </c>
    </row>
  </sheetData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58" workbookViewId="0">
      <selection activeCell="A85" sqref="A85:D90"/>
    </sheetView>
  </sheetViews>
  <sheetFormatPr defaultRowHeight="12.75"/>
  <cols>
    <col min="1" max="1" width="19.7109375" style="7" customWidth="1"/>
    <col min="2" max="2" width="4.42578125" style="6" customWidth="1"/>
    <col min="3" max="3" width="12.7109375" style="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56" t="s">
        <v>279</v>
      </c>
      <c r="I1" s="57" t="s">
        <v>144</v>
      </c>
      <c r="J1" s="58" t="s">
        <v>270</v>
      </c>
    </row>
    <row r="2" spans="1:16">
      <c r="I2" s="59" t="s">
        <v>155</v>
      </c>
      <c r="J2" s="60" t="s">
        <v>269</v>
      </c>
    </row>
    <row r="3" spans="1:16">
      <c r="A3" s="61" t="s">
        <v>280</v>
      </c>
      <c r="I3" s="59" t="s">
        <v>159</v>
      </c>
      <c r="J3" s="60" t="s">
        <v>267</v>
      </c>
    </row>
    <row r="4" spans="1:16">
      <c r="I4" s="59" t="s">
        <v>174</v>
      </c>
      <c r="J4" s="60" t="s">
        <v>267</v>
      </c>
    </row>
    <row r="5" spans="1:16" ht="13.5" thickBot="1">
      <c r="I5" s="62" t="s">
        <v>197</v>
      </c>
      <c r="J5" s="63" t="s">
        <v>268</v>
      </c>
    </row>
    <row r="10" spans="1:16" ht="13.5" thickBot="1"/>
    <row r="11" spans="1:16" ht="12.75" customHeight="1" thickBot="1">
      <c r="A11" s="7" t="str">
        <f t="shared" ref="A11:A42" si="0">P11</f>
        <v>IBVS 4855 </v>
      </c>
      <c r="B11" s="2" t="str">
        <f t="shared" ref="B11:B42" si="1">IF(H11=INT(H11),"I","II")</f>
        <v>I</v>
      </c>
      <c r="C11" s="7">
        <f t="shared" ref="C11:C42" si="2">1*G11</f>
        <v>51361.426700000004</v>
      </c>
      <c r="D11" s="6" t="str">
        <f t="shared" ref="D11:D42" si="3">VLOOKUP(F11,I$1:J$5,2,FALSE)</f>
        <v>vis</v>
      </c>
      <c r="E11" s="64" t="e">
        <f>VLOOKUP(C11,#REF!,3,FALSE)</f>
        <v>#REF!</v>
      </c>
      <c r="F11" s="2" t="s">
        <v>197</v>
      </c>
      <c r="G11" s="6" t="str">
        <f t="shared" ref="G11:G42" si="4">MID(I11,3,LEN(I11)-3)</f>
        <v>51361.4267</v>
      </c>
      <c r="H11" s="7">
        <f t="shared" ref="H11:H42" si="5">1*K11</f>
        <v>-3024</v>
      </c>
      <c r="I11" s="65" t="s">
        <v>281</v>
      </c>
      <c r="J11" s="66" t="s">
        <v>282</v>
      </c>
      <c r="K11" s="65">
        <v>-3024</v>
      </c>
      <c r="L11" s="65" t="s">
        <v>283</v>
      </c>
      <c r="M11" s="66" t="s">
        <v>284</v>
      </c>
      <c r="N11" s="66" t="s">
        <v>135</v>
      </c>
      <c r="O11" s="67" t="s">
        <v>285</v>
      </c>
      <c r="P11" s="68" t="s">
        <v>286</v>
      </c>
    </row>
    <row r="12" spans="1:16" ht="12.75" customHeight="1" thickBot="1">
      <c r="A12" s="7" t="str">
        <f t="shared" si="0"/>
        <v>IBVS 4855 </v>
      </c>
      <c r="B12" s="2" t="str">
        <f t="shared" si="1"/>
        <v>I</v>
      </c>
      <c r="C12" s="7">
        <f t="shared" si="2"/>
        <v>51361.426800000001</v>
      </c>
      <c r="D12" s="6" t="str">
        <f t="shared" si="3"/>
        <v>vis</v>
      </c>
      <c r="E12" s="64" t="e">
        <f>VLOOKUP(C12,#REF!,3,FALSE)</f>
        <v>#REF!</v>
      </c>
      <c r="F12" s="2" t="s">
        <v>197</v>
      </c>
      <c r="G12" s="6" t="str">
        <f t="shared" si="4"/>
        <v>51361.4268</v>
      </c>
      <c r="H12" s="7">
        <f t="shared" si="5"/>
        <v>-3024</v>
      </c>
      <c r="I12" s="65" t="s">
        <v>287</v>
      </c>
      <c r="J12" s="66" t="s">
        <v>282</v>
      </c>
      <c r="K12" s="65">
        <v>-3024</v>
      </c>
      <c r="L12" s="65" t="s">
        <v>288</v>
      </c>
      <c r="M12" s="66" t="s">
        <v>284</v>
      </c>
      <c r="N12" s="66" t="s">
        <v>163</v>
      </c>
      <c r="O12" s="67" t="s">
        <v>285</v>
      </c>
      <c r="P12" s="68" t="s">
        <v>286</v>
      </c>
    </row>
    <row r="13" spans="1:16" ht="12.75" customHeight="1" thickBot="1">
      <c r="A13" s="7" t="str">
        <f t="shared" si="0"/>
        <v>IBVS 4855 </v>
      </c>
      <c r="B13" s="2" t="str">
        <f t="shared" si="1"/>
        <v>II</v>
      </c>
      <c r="C13" s="7">
        <f t="shared" si="2"/>
        <v>51368.395700000001</v>
      </c>
      <c r="D13" s="6" t="str">
        <f t="shared" si="3"/>
        <v>vis</v>
      </c>
      <c r="E13" s="64" t="e">
        <f>VLOOKUP(C13,#REF!,3,FALSE)</f>
        <v>#REF!</v>
      </c>
      <c r="F13" s="2" t="s">
        <v>197</v>
      </c>
      <c r="G13" s="6" t="str">
        <f t="shared" si="4"/>
        <v>51368.3957</v>
      </c>
      <c r="H13" s="7">
        <f t="shared" si="5"/>
        <v>-3005.5</v>
      </c>
      <c r="I13" s="65" t="s">
        <v>289</v>
      </c>
      <c r="J13" s="66" t="s">
        <v>290</v>
      </c>
      <c r="K13" s="65">
        <v>-3005.5</v>
      </c>
      <c r="L13" s="65" t="s">
        <v>291</v>
      </c>
      <c r="M13" s="66" t="s">
        <v>284</v>
      </c>
      <c r="N13" s="66" t="s">
        <v>163</v>
      </c>
      <c r="O13" s="67" t="s">
        <v>285</v>
      </c>
      <c r="P13" s="68" t="s">
        <v>286</v>
      </c>
    </row>
    <row r="14" spans="1:16" ht="12.75" customHeight="1" thickBot="1">
      <c r="A14" s="7" t="str">
        <f t="shared" si="0"/>
        <v>IBVS 4855 </v>
      </c>
      <c r="B14" s="2" t="str">
        <f t="shared" si="1"/>
        <v>II</v>
      </c>
      <c r="C14" s="7">
        <f t="shared" si="2"/>
        <v>51368.395799999998</v>
      </c>
      <c r="D14" s="6" t="str">
        <f t="shared" si="3"/>
        <v>vis</v>
      </c>
      <c r="E14" s="64" t="e">
        <f>VLOOKUP(C14,#REF!,3,FALSE)</f>
        <v>#REF!</v>
      </c>
      <c r="F14" s="2" t="s">
        <v>197</v>
      </c>
      <c r="G14" s="6" t="str">
        <f t="shared" si="4"/>
        <v>51368.3958</v>
      </c>
      <c r="H14" s="7">
        <f t="shared" si="5"/>
        <v>-3005.5</v>
      </c>
      <c r="I14" s="65" t="s">
        <v>292</v>
      </c>
      <c r="J14" s="66" t="s">
        <v>290</v>
      </c>
      <c r="K14" s="65">
        <v>-3005.5</v>
      </c>
      <c r="L14" s="65" t="s">
        <v>293</v>
      </c>
      <c r="M14" s="66" t="s">
        <v>284</v>
      </c>
      <c r="N14" s="66" t="s">
        <v>135</v>
      </c>
      <c r="O14" s="67" t="s">
        <v>285</v>
      </c>
      <c r="P14" s="68" t="s">
        <v>286</v>
      </c>
    </row>
    <row r="15" spans="1:16" ht="12.75" customHeight="1" thickBot="1">
      <c r="A15" s="7" t="str">
        <f t="shared" si="0"/>
        <v>IBVS 4855 </v>
      </c>
      <c r="B15" s="2" t="str">
        <f t="shared" si="1"/>
        <v>II</v>
      </c>
      <c r="C15" s="7">
        <f t="shared" si="2"/>
        <v>51368.395799999998</v>
      </c>
      <c r="D15" s="6" t="str">
        <f t="shared" si="3"/>
        <v>vis</v>
      </c>
      <c r="E15" s="64" t="e">
        <f>VLOOKUP(C15,#REF!,3,FALSE)</f>
        <v>#REF!</v>
      </c>
      <c r="F15" s="2" t="s">
        <v>197</v>
      </c>
      <c r="G15" s="6" t="str">
        <f t="shared" si="4"/>
        <v>51368.3958</v>
      </c>
      <c r="H15" s="7">
        <f t="shared" si="5"/>
        <v>-3005.5</v>
      </c>
      <c r="I15" s="65" t="s">
        <v>292</v>
      </c>
      <c r="J15" s="66" t="s">
        <v>290</v>
      </c>
      <c r="K15" s="65">
        <v>-3005.5</v>
      </c>
      <c r="L15" s="65" t="s">
        <v>293</v>
      </c>
      <c r="M15" s="66" t="s">
        <v>284</v>
      </c>
      <c r="N15" s="66" t="s">
        <v>178</v>
      </c>
      <c r="O15" s="67" t="s">
        <v>285</v>
      </c>
      <c r="P15" s="68" t="s">
        <v>286</v>
      </c>
    </row>
    <row r="16" spans="1:16" ht="12.75" customHeight="1" thickBot="1">
      <c r="A16" s="7" t="str">
        <f t="shared" si="0"/>
        <v>IBVS 4855 </v>
      </c>
      <c r="B16" s="2" t="str">
        <f t="shared" si="1"/>
        <v>I</v>
      </c>
      <c r="C16" s="7">
        <f t="shared" si="2"/>
        <v>51370.465199999999</v>
      </c>
      <c r="D16" s="6" t="str">
        <f t="shared" si="3"/>
        <v>vis</v>
      </c>
      <c r="E16" s="64" t="e">
        <f>VLOOKUP(C16,#REF!,3,FALSE)</f>
        <v>#REF!</v>
      </c>
      <c r="F16" s="2" t="s">
        <v>197</v>
      </c>
      <c r="G16" s="6" t="str">
        <f t="shared" si="4"/>
        <v>51370.4652</v>
      </c>
      <c r="H16" s="7">
        <f t="shared" si="5"/>
        <v>-3000</v>
      </c>
      <c r="I16" s="65" t="s">
        <v>294</v>
      </c>
      <c r="J16" s="66" t="s">
        <v>295</v>
      </c>
      <c r="K16" s="65">
        <v>-3000</v>
      </c>
      <c r="L16" s="65" t="s">
        <v>296</v>
      </c>
      <c r="M16" s="66" t="s">
        <v>284</v>
      </c>
      <c r="N16" s="66" t="s">
        <v>178</v>
      </c>
      <c r="O16" s="67" t="s">
        <v>285</v>
      </c>
      <c r="P16" s="68" t="s">
        <v>286</v>
      </c>
    </row>
    <row r="17" spans="1:16" ht="12.75" customHeight="1" thickBot="1">
      <c r="A17" s="7" t="str">
        <f t="shared" si="0"/>
        <v>IBVS 4855 </v>
      </c>
      <c r="B17" s="2" t="str">
        <f t="shared" si="1"/>
        <v>I</v>
      </c>
      <c r="C17" s="7">
        <f t="shared" si="2"/>
        <v>51370.465199999999</v>
      </c>
      <c r="D17" s="6" t="str">
        <f t="shared" si="3"/>
        <v>vis</v>
      </c>
      <c r="E17" s="64" t="e">
        <f>VLOOKUP(C17,#REF!,3,FALSE)</f>
        <v>#REF!</v>
      </c>
      <c r="F17" s="2" t="s">
        <v>197</v>
      </c>
      <c r="G17" s="6" t="str">
        <f t="shared" si="4"/>
        <v>51370.4652</v>
      </c>
      <c r="H17" s="7">
        <f t="shared" si="5"/>
        <v>-3000</v>
      </c>
      <c r="I17" s="65" t="s">
        <v>294</v>
      </c>
      <c r="J17" s="66" t="s">
        <v>295</v>
      </c>
      <c r="K17" s="65">
        <v>-3000</v>
      </c>
      <c r="L17" s="65" t="s">
        <v>296</v>
      </c>
      <c r="M17" s="66" t="s">
        <v>284</v>
      </c>
      <c r="N17" s="66" t="s">
        <v>163</v>
      </c>
      <c r="O17" s="67" t="s">
        <v>285</v>
      </c>
      <c r="P17" s="68" t="s">
        <v>286</v>
      </c>
    </row>
    <row r="18" spans="1:16" ht="12.75" customHeight="1" thickBot="1">
      <c r="A18" s="7" t="str">
        <f t="shared" si="0"/>
        <v>IBVS 4855 </v>
      </c>
      <c r="B18" s="2" t="str">
        <f t="shared" si="1"/>
        <v>I</v>
      </c>
      <c r="C18" s="7">
        <f t="shared" si="2"/>
        <v>51370.465499999998</v>
      </c>
      <c r="D18" s="6" t="str">
        <f t="shared" si="3"/>
        <v>vis</v>
      </c>
      <c r="E18" s="64" t="e">
        <f>VLOOKUP(C18,#REF!,3,FALSE)</f>
        <v>#REF!</v>
      </c>
      <c r="F18" s="2" t="s">
        <v>197</v>
      </c>
      <c r="G18" s="6" t="str">
        <f t="shared" si="4"/>
        <v>51370.4655</v>
      </c>
      <c r="H18" s="7">
        <f t="shared" si="5"/>
        <v>-3000</v>
      </c>
      <c r="I18" s="65" t="s">
        <v>297</v>
      </c>
      <c r="J18" s="66" t="s">
        <v>298</v>
      </c>
      <c r="K18" s="65">
        <v>-3000</v>
      </c>
      <c r="L18" s="65" t="s">
        <v>299</v>
      </c>
      <c r="M18" s="66" t="s">
        <v>284</v>
      </c>
      <c r="N18" s="66" t="s">
        <v>135</v>
      </c>
      <c r="O18" s="67" t="s">
        <v>285</v>
      </c>
      <c r="P18" s="68" t="s">
        <v>286</v>
      </c>
    </row>
    <row r="19" spans="1:16" ht="12.75" customHeight="1" thickBot="1">
      <c r="A19" s="7" t="str">
        <f t="shared" si="0"/>
        <v>IBVS 4855 </v>
      </c>
      <c r="B19" s="2" t="str">
        <f t="shared" si="1"/>
        <v>I</v>
      </c>
      <c r="C19" s="7">
        <f t="shared" si="2"/>
        <v>51372.348400000003</v>
      </c>
      <c r="D19" s="6" t="str">
        <f t="shared" si="3"/>
        <v>vis</v>
      </c>
      <c r="E19" s="64" t="e">
        <f>VLOOKUP(C19,#REF!,3,FALSE)</f>
        <v>#REF!</v>
      </c>
      <c r="F19" s="2" t="s">
        <v>197</v>
      </c>
      <c r="G19" s="6" t="str">
        <f t="shared" si="4"/>
        <v>51372.3484</v>
      </c>
      <c r="H19" s="7">
        <f t="shared" si="5"/>
        <v>-2995</v>
      </c>
      <c r="I19" s="65" t="s">
        <v>300</v>
      </c>
      <c r="J19" s="66" t="s">
        <v>301</v>
      </c>
      <c r="K19" s="65">
        <v>-2995</v>
      </c>
      <c r="L19" s="65" t="s">
        <v>302</v>
      </c>
      <c r="M19" s="66" t="s">
        <v>284</v>
      </c>
      <c r="N19" s="66" t="s">
        <v>178</v>
      </c>
      <c r="O19" s="67" t="s">
        <v>285</v>
      </c>
      <c r="P19" s="68" t="s">
        <v>286</v>
      </c>
    </row>
    <row r="20" spans="1:16" ht="12.75" customHeight="1" thickBot="1">
      <c r="A20" s="7" t="str">
        <f t="shared" si="0"/>
        <v>IBVS 4855 </v>
      </c>
      <c r="B20" s="2" t="str">
        <f t="shared" si="1"/>
        <v>I</v>
      </c>
      <c r="C20" s="7">
        <f t="shared" si="2"/>
        <v>51372.348599999998</v>
      </c>
      <c r="D20" s="6" t="str">
        <f t="shared" si="3"/>
        <v>vis</v>
      </c>
      <c r="E20" s="64" t="e">
        <f>VLOOKUP(C20,#REF!,3,FALSE)</f>
        <v>#REF!</v>
      </c>
      <c r="F20" s="2" t="s">
        <v>197</v>
      </c>
      <c r="G20" s="6" t="str">
        <f t="shared" si="4"/>
        <v>51372.3486</v>
      </c>
      <c r="H20" s="7">
        <f t="shared" si="5"/>
        <v>-2995</v>
      </c>
      <c r="I20" s="65" t="s">
        <v>303</v>
      </c>
      <c r="J20" s="66" t="s">
        <v>301</v>
      </c>
      <c r="K20" s="65">
        <v>-2995</v>
      </c>
      <c r="L20" s="65" t="s">
        <v>304</v>
      </c>
      <c r="M20" s="66" t="s">
        <v>284</v>
      </c>
      <c r="N20" s="66" t="s">
        <v>163</v>
      </c>
      <c r="O20" s="67" t="s">
        <v>285</v>
      </c>
      <c r="P20" s="68" t="s">
        <v>286</v>
      </c>
    </row>
    <row r="21" spans="1:16" ht="12.75" customHeight="1" thickBot="1">
      <c r="A21" s="7" t="str">
        <f t="shared" si="0"/>
        <v>IBVS 4855 </v>
      </c>
      <c r="B21" s="2" t="str">
        <f t="shared" si="1"/>
        <v>I</v>
      </c>
      <c r="C21" s="7">
        <f t="shared" si="2"/>
        <v>51372.348599999998</v>
      </c>
      <c r="D21" s="6" t="str">
        <f t="shared" si="3"/>
        <v>vis</v>
      </c>
      <c r="E21" s="64" t="e">
        <f>VLOOKUP(C21,#REF!,3,FALSE)</f>
        <v>#REF!</v>
      </c>
      <c r="F21" s="2" t="s">
        <v>197</v>
      </c>
      <c r="G21" s="6" t="str">
        <f t="shared" si="4"/>
        <v>51372.3486</v>
      </c>
      <c r="H21" s="7">
        <f t="shared" si="5"/>
        <v>-2995</v>
      </c>
      <c r="I21" s="65" t="s">
        <v>303</v>
      </c>
      <c r="J21" s="66" t="s">
        <v>301</v>
      </c>
      <c r="K21" s="65">
        <v>-2995</v>
      </c>
      <c r="L21" s="65" t="s">
        <v>304</v>
      </c>
      <c r="M21" s="66" t="s">
        <v>284</v>
      </c>
      <c r="N21" s="66" t="s">
        <v>135</v>
      </c>
      <c r="O21" s="67" t="s">
        <v>285</v>
      </c>
      <c r="P21" s="68" t="s">
        <v>286</v>
      </c>
    </row>
    <row r="22" spans="1:16" ht="12.75" customHeight="1" thickBot="1">
      <c r="A22" s="7" t="str">
        <f t="shared" si="0"/>
        <v>IBVS 5056 </v>
      </c>
      <c r="B22" s="2" t="str">
        <f t="shared" si="1"/>
        <v>I</v>
      </c>
      <c r="C22" s="7">
        <f t="shared" si="2"/>
        <v>51975.605300000003</v>
      </c>
      <c r="D22" s="6" t="str">
        <f t="shared" si="3"/>
        <v>vis</v>
      </c>
      <c r="E22" s="64" t="e">
        <f>VLOOKUP(C22,#REF!,3,FALSE)</f>
        <v>#REF!</v>
      </c>
      <c r="F22" s="2" t="s">
        <v>197</v>
      </c>
      <c r="G22" s="6" t="str">
        <f t="shared" si="4"/>
        <v>51975.6053</v>
      </c>
      <c r="H22" s="7">
        <f t="shared" si="5"/>
        <v>-1393</v>
      </c>
      <c r="I22" s="65" t="s">
        <v>305</v>
      </c>
      <c r="J22" s="66" t="s">
        <v>306</v>
      </c>
      <c r="K22" s="65">
        <v>-1393</v>
      </c>
      <c r="L22" s="65" t="s">
        <v>307</v>
      </c>
      <c r="M22" s="66" t="s">
        <v>284</v>
      </c>
      <c r="N22" s="66" t="s">
        <v>163</v>
      </c>
      <c r="O22" s="67" t="s">
        <v>308</v>
      </c>
      <c r="P22" s="68" t="s">
        <v>309</v>
      </c>
    </row>
    <row r="23" spans="1:16" ht="12.75" customHeight="1" thickBot="1">
      <c r="A23" s="7" t="str">
        <f t="shared" si="0"/>
        <v>IBVS 5056 </v>
      </c>
      <c r="B23" s="2" t="str">
        <f t="shared" si="1"/>
        <v>I</v>
      </c>
      <c r="C23" s="7">
        <f t="shared" si="2"/>
        <v>51975.605600000003</v>
      </c>
      <c r="D23" s="6" t="str">
        <f t="shared" si="3"/>
        <v>vis</v>
      </c>
      <c r="E23" s="64" t="e">
        <f>VLOOKUP(C23,#REF!,3,FALSE)</f>
        <v>#REF!</v>
      </c>
      <c r="F23" s="2" t="s">
        <v>197</v>
      </c>
      <c r="G23" s="6" t="str">
        <f t="shared" si="4"/>
        <v>51975.6056</v>
      </c>
      <c r="H23" s="7">
        <f t="shared" si="5"/>
        <v>-1393</v>
      </c>
      <c r="I23" s="65" t="s">
        <v>310</v>
      </c>
      <c r="J23" s="66" t="s">
        <v>311</v>
      </c>
      <c r="K23" s="65">
        <v>-1393</v>
      </c>
      <c r="L23" s="65" t="s">
        <v>312</v>
      </c>
      <c r="M23" s="66" t="s">
        <v>284</v>
      </c>
      <c r="N23" s="66" t="s">
        <v>135</v>
      </c>
      <c r="O23" s="67" t="s">
        <v>308</v>
      </c>
      <c r="P23" s="68" t="s">
        <v>309</v>
      </c>
    </row>
    <row r="24" spans="1:16" ht="12.75" customHeight="1" thickBot="1">
      <c r="A24" s="7" t="str">
        <f t="shared" si="0"/>
        <v>IBVS 5341 </v>
      </c>
      <c r="B24" s="2" t="str">
        <f t="shared" si="1"/>
        <v>I</v>
      </c>
      <c r="C24" s="7">
        <f t="shared" si="2"/>
        <v>52352.546600000001</v>
      </c>
      <c r="D24" s="6" t="str">
        <f t="shared" si="3"/>
        <v>vis</v>
      </c>
      <c r="E24" s="64" t="e">
        <f>VLOOKUP(C24,#REF!,3,FALSE)</f>
        <v>#REF!</v>
      </c>
      <c r="F24" s="2" t="s">
        <v>197</v>
      </c>
      <c r="G24" s="6" t="str">
        <f t="shared" si="4"/>
        <v>52352.5466</v>
      </c>
      <c r="H24" s="7">
        <f t="shared" si="5"/>
        <v>-392</v>
      </c>
      <c r="I24" s="65" t="s">
        <v>313</v>
      </c>
      <c r="J24" s="66" t="s">
        <v>314</v>
      </c>
      <c r="K24" s="65">
        <v>-392</v>
      </c>
      <c r="L24" s="65" t="s">
        <v>315</v>
      </c>
      <c r="M24" s="66" t="s">
        <v>284</v>
      </c>
      <c r="N24" s="66" t="s">
        <v>316</v>
      </c>
      <c r="O24" s="67" t="s">
        <v>308</v>
      </c>
      <c r="P24" s="68" t="s">
        <v>317</v>
      </c>
    </row>
    <row r="25" spans="1:16" ht="12.75" customHeight="1" thickBot="1">
      <c r="A25" s="7" t="str">
        <f t="shared" si="0"/>
        <v>IBVS 5380 </v>
      </c>
      <c r="B25" s="2" t="str">
        <f t="shared" si="1"/>
        <v>II</v>
      </c>
      <c r="C25" s="7">
        <f t="shared" si="2"/>
        <v>52400.179600000003</v>
      </c>
      <c r="D25" s="6" t="str">
        <f t="shared" si="3"/>
        <v>vis</v>
      </c>
      <c r="E25" s="64" t="e">
        <f>VLOOKUP(C25,#REF!,3,FALSE)</f>
        <v>#REF!</v>
      </c>
      <c r="F25" s="2" t="s">
        <v>197</v>
      </c>
      <c r="G25" s="6" t="str">
        <f t="shared" si="4"/>
        <v>52400.1796</v>
      </c>
      <c r="H25" s="7">
        <f t="shared" si="5"/>
        <v>-265.5</v>
      </c>
      <c r="I25" s="65" t="s">
        <v>318</v>
      </c>
      <c r="J25" s="66" t="s">
        <v>319</v>
      </c>
      <c r="K25" s="65">
        <v>-265.5</v>
      </c>
      <c r="L25" s="65" t="s">
        <v>320</v>
      </c>
      <c r="M25" s="66" t="s">
        <v>284</v>
      </c>
      <c r="N25" s="66" t="s">
        <v>163</v>
      </c>
      <c r="O25" s="67" t="s">
        <v>321</v>
      </c>
      <c r="P25" s="68" t="s">
        <v>322</v>
      </c>
    </row>
    <row r="26" spans="1:16" ht="12.75" customHeight="1" thickBot="1">
      <c r="A26" s="7" t="str">
        <f t="shared" si="0"/>
        <v>IBVS 5380 </v>
      </c>
      <c r="B26" s="2" t="str">
        <f t="shared" si="1"/>
        <v>I</v>
      </c>
      <c r="C26" s="7">
        <f t="shared" si="2"/>
        <v>52400.365299999998</v>
      </c>
      <c r="D26" s="6" t="str">
        <f t="shared" si="3"/>
        <v>vis</v>
      </c>
      <c r="E26" s="64" t="e">
        <f>VLOOKUP(C26,#REF!,3,FALSE)</f>
        <v>#REF!</v>
      </c>
      <c r="F26" s="2" t="s">
        <v>197</v>
      </c>
      <c r="G26" s="6" t="str">
        <f t="shared" si="4"/>
        <v>52400.3653</v>
      </c>
      <c r="H26" s="7">
        <f t="shared" si="5"/>
        <v>-265</v>
      </c>
      <c r="I26" s="65" t="s">
        <v>323</v>
      </c>
      <c r="J26" s="66" t="s">
        <v>324</v>
      </c>
      <c r="K26" s="65">
        <v>-265</v>
      </c>
      <c r="L26" s="65" t="s">
        <v>325</v>
      </c>
      <c r="M26" s="66" t="s">
        <v>284</v>
      </c>
      <c r="N26" s="66" t="s">
        <v>163</v>
      </c>
      <c r="O26" s="67" t="s">
        <v>321</v>
      </c>
      <c r="P26" s="68" t="s">
        <v>322</v>
      </c>
    </row>
    <row r="27" spans="1:16" ht="12.75" customHeight="1" thickBot="1">
      <c r="A27" s="7" t="str">
        <f t="shared" si="0"/>
        <v>IBVS 5364 </v>
      </c>
      <c r="B27" s="2" t="str">
        <f t="shared" si="1"/>
        <v>II</v>
      </c>
      <c r="C27" s="7">
        <f t="shared" si="2"/>
        <v>52469.4692</v>
      </c>
      <c r="D27" s="6" t="str">
        <f t="shared" si="3"/>
        <v>vis</v>
      </c>
      <c r="E27" s="64" t="e">
        <f>VLOOKUP(C27,#REF!,3,FALSE)</f>
        <v>#REF!</v>
      </c>
      <c r="F27" s="2" t="s">
        <v>197</v>
      </c>
      <c r="G27" s="6" t="str">
        <f t="shared" si="4"/>
        <v>52469.4692</v>
      </c>
      <c r="H27" s="7">
        <f t="shared" si="5"/>
        <v>-81.5</v>
      </c>
      <c r="I27" s="65" t="s">
        <v>326</v>
      </c>
      <c r="J27" s="66" t="s">
        <v>327</v>
      </c>
      <c r="K27" s="65">
        <v>-81.5</v>
      </c>
      <c r="L27" s="65" t="s">
        <v>328</v>
      </c>
      <c r="M27" s="66" t="s">
        <v>284</v>
      </c>
      <c r="N27" s="66" t="s">
        <v>316</v>
      </c>
      <c r="O27" s="67" t="s">
        <v>329</v>
      </c>
      <c r="P27" s="68" t="s">
        <v>330</v>
      </c>
    </row>
    <row r="28" spans="1:16" ht="12.75" customHeight="1" thickBot="1">
      <c r="A28" s="7" t="str">
        <f t="shared" si="0"/>
        <v> AAS 296,265ff </v>
      </c>
      <c r="B28" s="2" t="str">
        <f t="shared" si="1"/>
        <v>I</v>
      </c>
      <c r="C28" s="7">
        <f t="shared" si="2"/>
        <v>52472.351600000002</v>
      </c>
      <c r="D28" s="6" t="str">
        <f t="shared" si="3"/>
        <v>vis</v>
      </c>
      <c r="E28" s="64" t="e">
        <f>VLOOKUP(C28,#REF!,3,FALSE)</f>
        <v>#REF!</v>
      </c>
      <c r="F28" s="2" t="s">
        <v>197</v>
      </c>
      <c r="G28" s="6" t="str">
        <f t="shared" si="4"/>
        <v>52472.3516</v>
      </c>
      <c r="H28" s="7">
        <f t="shared" si="5"/>
        <v>-74</v>
      </c>
      <c r="I28" s="65" t="s">
        <v>331</v>
      </c>
      <c r="J28" s="66" t="s">
        <v>332</v>
      </c>
      <c r="K28" s="65">
        <v>-74</v>
      </c>
      <c r="L28" s="65" t="s">
        <v>333</v>
      </c>
      <c r="M28" s="66" t="s">
        <v>284</v>
      </c>
      <c r="N28" s="66" t="s">
        <v>316</v>
      </c>
      <c r="O28" s="67" t="s">
        <v>334</v>
      </c>
      <c r="P28" s="67" t="s">
        <v>335</v>
      </c>
    </row>
    <row r="29" spans="1:16" ht="12.75" customHeight="1" thickBot="1">
      <c r="A29" s="7" t="str">
        <f t="shared" si="0"/>
        <v>IBVS 5364 </v>
      </c>
      <c r="B29" s="2" t="str">
        <f t="shared" si="1"/>
        <v>I</v>
      </c>
      <c r="C29" s="7">
        <f t="shared" si="2"/>
        <v>52473.423999999999</v>
      </c>
      <c r="D29" s="6" t="str">
        <f t="shared" si="3"/>
        <v>vis</v>
      </c>
      <c r="E29" s="64" t="e">
        <f>VLOOKUP(C29,#REF!,3,FALSE)</f>
        <v>#REF!</v>
      </c>
      <c r="F29" s="2" t="s">
        <v>197</v>
      </c>
      <c r="G29" s="6" t="str">
        <f t="shared" si="4"/>
        <v>52473.4240</v>
      </c>
      <c r="H29" s="7">
        <f t="shared" si="5"/>
        <v>-71</v>
      </c>
      <c r="I29" s="65" t="s">
        <v>336</v>
      </c>
      <c r="J29" s="66" t="s">
        <v>337</v>
      </c>
      <c r="K29" s="65">
        <v>-71</v>
      </c>
      <c r="L29" s="65" t="s">
        <v>338</v>
      </c>
      <c r="M29" s="66" t="s">
        <v>284</v>
      </c>
      <c r="N29" s="66" t="s">
        <v>316</v>
      </c>
      <c r="O29" s="67" t="s">
        <v>329</v>
      </c>
      <c r="P29" s="68" t="s">
        <v>330</v>
      </c>
    </row>
    <row r="30" spans="1:16" ht="12.75" customHeight="1" thickBot="1">
      <c r="A30" s="7" t="str">
        <f t="shared" si="0"/>
        <v> AAS 296,265ff </v>
      </c>
      <c r="B30" s="2" t="str">
        <f t="shared" si="1"/>
        <v>I</v>
      </c>
      <c r="C30" s="7">
        <f t="shared" si="2"/>
        <v>52473.481500000002</v>
      </c>
      <c r="D30" s="6" t="str">
        <f t="shared" si="3"/>
        <v>vis</v>
      </c>
      <c r="E30" s="64" t="e">
        <f>VLOOKUP(C30,#REF!,3,FALSE)</f>
        <v>#REF!</v>
      </c>
      <c r="F30" s="2" t="s">
        <v>197</v>
      </c>
      <c r="G30" s="6" t="str">
        <f t="shared" si="4"/>
        <v>52473.4815</v>
      </c>
      <c r="H30" s="7">
        <f t="shared" si="5"/>
        <v>-71</v>
      </c>
      <c r="I30" s="65" t="s">
        <v>339</v>
      </c>
      <c r="J30" s="66" t="s">
        <v>340</v>
      </c>
      <c r="K30" s="65">
        <v>-71</v>
      </c>
      <c r="L30" s="65" t="s">
        <v>341</v>
      </c>
      <c r="M30" s="66" t="s">
        <v>284</v>
      </c>
      <c r="N30" s="66" t="s">
        <v>316</v>
      </c>
      <c r="O30" s="67" t="s">
        <v>334</v>
      </c>
      <c r="P30" s="67" t="s">
        <v>335</v>
      </c>
    </row>
    <row r="31" spans="1:16" ht="12.75" customHeight="1" thickBot="1">
      <c r="A31" s="7" t="str">
        <f t="shared" si="0"/>
        <v>BAVM 172 </v>
      </c>
      <c r="B31" s="2" t="str">
        <f t="shared" si="1"/>
        <v>I</v>
      </c>
      <c r="C31" s="7">
        <f t="shared" si="2"/>
        <v>52764.5075</v>
      </c>
      <c r="D31" s="6" t="str">
        <f t="shared" si="3"/>
        <v>vis</v>
      </c>
      <c r="E31" s="64" t="e">
        <f>VLOOKUP(C31,#REF!,3,FALSE)</f>
        <v>#REF!</v>
      </c>
      <c r="F31" s="2" t="s">
        <v>197</v>
      </c>
      <c r="G31" s="6" t="str">
        <f t="shared" si="4"/>
        <v>52764.5075</v>
      </c>
      <c r="H31" s="7">
        <f t="shared" si="5"/>
        <v>702</v>
      </c>
      <c r="I31" s="65" t="s">
        <v>347</v>
      </c>
      <c r="J31" s="66" t="s">
        <v>348</v>
      </c>
      <c r="K31" s="65">
        <v>702</v>
      </c>
      <c r="L31" s="65" t="s">
        <v>349</v>
      </c>
      <c r="M31" s="66" t="s">
        <v>284</v>
      </c>
      <c r="N31" s="66" t="s">
        <v>350</v>
      </c>
      <c r="O31" s="67" t="s">
        <v>351</v>
      </c>
      <c r="P31" s="68" t="s">
        <v>352</v>
      </c>
    </row>
    <row r="32" spans="1:16" ht="12.75" customHeight="1" thickBot="1">
      <c r="A32" s="7" t="str">
        <f t="shared" si="0"/>
        <v>BAVM 172 </v>
      </c>
      <c r="B32" s="2" t="str">
        <f t="shared" si="1"/>
        <v>I</v>
      </c>
      <c r="C32" s="7">
        <f t="shared" si="2"/>
        <v>52793.503499999999</v>
      </c>
      <c r="D32" s="6" t="str">
        <f t="shared" si="3"/>
        <v>vis</v>
      </c>
      <c r="E32" s="64" t="e">
        <f>VLOOKUP(C32,#REF!,3,FALSE)</f>
        <v>#REF!</v>
      </c>
      <c r="F32" s="2" t="s">
        <v>197</v>
      </c>
      <c r="G32" s="6" t="str">
        <f t="shared" si="4"/>
        <v>52793.5035</v>
      </c>
      <c r="H32" s="7">
        <f t="shared" si="5"/>
        <v>779</v>
      </c>
      <c r="I32" s="65" t="s">
        <v>353</v>
      </c>
      <c r="J32" s="66" t="s">
        <v>354</v>
      </c>
      <c r="K32" s="65" t="s">
        <v>355</v>
      </c>
      <c r="L32" s="65" t="s">
        <v>356</v>
      </c>
      <c r="M32" s="66" t="s">
        <v>284</v>
      </c>
      <c r="N32" s="66" t="s">
        <v>350</v>
      </c>
      <c r="O32" s="67" t="s">
        <v>351</v>
      </c>
      <c r="P32" s="68" t="s">
        <v>352</v>
      </c>
    </row>
    <row r="33" spans="1:16" ht="12.75" customHeight="1" thickBot="1">
      <c r="A33" s="7" t="str">
        <f t="shared" si="0"/>
        <v>IBVS 5677 </v>
      </c>
      <c r="B33" s="2" t="str">
        <f t="shared" si="1"/>
        <v>I</v>
      </c>
      <c r="C33" s="7">
        <f t="shared" si="2"/>
        <v>53458.882799999999</v>
      </c>
      <c r="D33" s="6" t="str">
        <f t="shared" si="3"/>
        <v>vis</v>
      </c>
      <c r="E33" s="64" t="e">
        <f>VLOOKUP(C33,#REF!,3,FALSE)</f>
        <v>#REF!</v>
      </c>
      <c r="F33" s="2" t="s">
        <v>197</v>
      </c>
      <c r="G33" s="6" t="str">
        <f t="shared" si="4"/>
        <v>53458.8828</v>
      </c>
      <c r="H33" s="7">
        <f t="shared" si="5"/>
        <v>2546</v>
      </c>
      <c r="I33" s="65" t="s">
        <v>366</v>
      </c>
      <c r="J33" s="66" t="s">
        <v>367</v>
      </c>
      <c r="K33" s="65" t="s">
        <v>368</v>
      </c>
      <c r="L33" s="65" t="s">
        <v>369</v>
      </c>
      <c r="M33" s="66" t="s">
        <v>284</v>
      </c>
      <c r="N33" s="66" t="s">
        <v>316</v>
      </c>
      <c r="O33" s="67" t="s">
        <v>370</v>
      </c>
      <c r="P33" s="68" t="s">
        <v>371</v>
      </c>
    </row>
    <row r="34" spans="1:16" ht="12.75" customHeight="1" thickBot="1">
      <c r="A34" s="7" t="str">
        <f t="shared" si="0"/>
        <v>IBVS 5668 </v>
      </c>
      <c r="B34" s="2" t="str">
        <f t="shared" si="1"/>
        <v>I</v>
      </c>
      <c r="C34" s="7">
        <f t="shared" si="2"/>
        <v>53466.414100000002</v>
      </c>
      <c r="D34" s="6" t="str">
        <f t="shared" si="3"/>
        <v>vis</v>
      </c>
      <c r="E34" s="64" t="e">
        <f>VLOOKUP(C34,#REF!,3,FALSE)</f>
        <v>#REF!</v>
      </c>
      <c r="F34" s="2" t="s">
        <v>197</v>
      </c>
      <c r="G34" s="6" t="str">
        <f t="shared" si="4"/>
        <v>53466.4141</v>
      </c>
      <c r="H34" s="7">
        <f t="shared" si="5"/>
        <v>2566</v>
      </c>
      <c r="I34" s="65" t="s">
        <v>372</v>
      </c>
      <c r="J34" s="66" t="s">
        <v>373</v>
      </c>
      <c r="K34" s="65" t="s">
        <v>374</v>
      </c>
      <c r="L34" s="65" t="s">
        <v>375</v>
      </c>
      <c r="M34" s="66" t="s">
        <v>284</v>
      </c>
      <c r="N34" s="66" t="s">
        <v>316</v>
      </c>
      <c r="O34" s="67" t="s">
        <v>308</v>
      </c>
      <c r="P34" s="68" t="s">
        <v>376</v>
      </c>
    </row>
    <row r="35" spans="1:16" ht="12.75" customHeight="1" thickBot="1">
      <c r="A35" s="7" t="str">
        <f t="shared" si="0"/>
        <v> JAAVSO 39;177 </v>
      </c>
      <c r="B35" s="2" t="str">
        <f t="shared" si="1"/>
        <v>I</v>
      </c>
      <c r="C35" s="7">
        <f t="shared" si="2"/>
        <v>53823.765800000001</v>
      </c>
      <c r="D35" s="6" t="str">
        <f t="shared" si="3"/>
        <v>vis</v>
      </c>
      <c r="E35" s="64" t="e">
        <f>VLOOKUP(C35,#REF!,3,FALSE)</f>
        <v>#REF!</v>
      </c>
      <c r="F35" s="2" t="s">
        <v>197</v>
      </c>
      <c r="G35" s="6" t="str">
        <f t="shared" si="4"/>
        <v>53823.7658</v>
      </c>
      <c r="H35" s="7">
        <f t="shared" si="5"/>
        <v>3515</v>
      </c>
      <c r="I35" s="65" t="s">
        <v>377</v>
      </c>
      <c r="J35" s="66" t="s">
        <v>378</v>
      </c>
      <c r="K35" s="65" t="s">
        <v>379</v>
      </c>
      <c r="L35" s="65" t="s">
        <v>380</v>
      </c>
      <c r="M35" s="66" t="s">
        <v>381</v>
      </c>
      <c r="N35" s="66" t="s">
        <v>197</v>
      </c>
      <c r="O35" s="67" t="s">
        <v>382</v>
      </c>
      <c r="P35" s="67" t="s">
        <v>383</v>
      </c>
    </row>
    <row r="36" spans="1:16" ht="12.75" customHeight="1" thickBot="1">
      <c r="A36" s="7" t="str">
        <f t="shared" si="0"/>
        <v> JAAVSO 39;177 </v>
      </c>
      <c r="B36" s="2" t="str">
        <f t="shared" si="1"/>
        <v>I</v>
      </c>
      <c r="C36" s="7">
        <f t="shared" si="2"/>
        <v>53835.810700000002</v>
      </c>
      <c r="D36" s="6" t="str">
        <f t="shared" si="3"/>
        <v>vis</v>
      </c>
      <c r="E36" s="64" t="e">
        <f>VLOOKUP(C36,#REF!,3,FALSE)</f>
        <v>#REF!</v>
      </c>
      <c r="F36" s="2" t="s">
        <v>197</v>
      </c>
      <c r="G36" s="6" t="str">
        <f t="shared" si="4"/>
        <v>53835.8107</v>
      </c>
      <c r="H36" s="7">
        <f t="shared" si="5"/>
        <v>3547</v>
      </c>
      <c r="I36" s="65" t="s">
        <v>384</v>
      </c>
      <c r="J36" s="66" t="s">
        <v>385</v>
      </c>
      <c r="K36" s="65" t="s">
        <v>386</v>
      </c>
      <c r="L36" s="65" t="s">
        <v>387</v>
      </c>
      <c r="M36" s="66" t="s">
        <v>381</v>
      </c>
      <c r="N36" s="66" t="s">
        <v>197</v>
      </c>
      <c r="O36" s="67" t="s">
        <v>382</v>
      </c>
      <c r="P36" s="67" t="s">
        <v>383</v>
      </c>
    </row>
    <row r="37" spans="1:16" ht="12.75" customHeight="1" thickBot="1">
      <c r="A37" s="7" t="str">
        <f t="shared" si="0"/>
        <v> JAAVSO 39;177 </v>
      </c>
      <c r="B37" s="2" t="str">
        <f t="shared" si="1"/>
        <v>I</v>
      </c>
      <c r="C37" s="7">
        <f t="shared" si="2"/>
        <v>53875.729899999998</v>
      </c>
      <c r="D37" s="6" t="str">
        <f t="shared" si="3"/>
        <v>vis</v>
      </c>
      <c r="E37" s="64" t="e">
        <f>VLOOKUP(C37,#REF!,3,FALSE)</f>
        <v>#REF!</v>
      </c>
      <c r="F37" s="2" t="s">
        <v>197</v>
      </c>
      <c r="G37" s="6" t="str">
        <f t="shared" si="4"/>
        <v>53875.7299</v>
      </c>
      <c r="H37" s="7">
        <f t="shared" si="5"/>
        <v>3653</v>
      </c>
      <c r="I37" s="65" t="s">
        <v>388</v>
      </c>
      <c r="J37" s="66" t="s">
        <v>389</v>
      </c>
      <c r="K37" s="65" t="s">
        <v>390</v>
      </c>
      <c r="L37" s="65" t="s">
        <v>391</v>
      </c>
      <c r="M37" s="66" t="s">
        <v>381</v>
      </c>
      <c r="N37" s="66" t="s">
        <v>197</v>
      </c>
      <c r="O37" s="67" t="s">
        <v>382</v>
      </c>
      <c r="P37" s="67" t="s">
        <v>383</v>
      </c>
    </row>
    <row r="38" spans="1:16" ht="12.75" customHeight="1" thickBot="1">
      <c r="A38" s="7" t="str">
        <f t="shared" si="0"/>
        <v>BAVM 178 </v>
      </c>
      <c r="B38" s="2" t="str">
        <f t="shared" si="1"/>
        <v>I</v>
      </c>
      <c r="C38" s="7">
        <f t="shared" si="2"/>
        <v>53919.4113</v>
      </c>
      <c r="D38" s="6" t="str">
        <f t="shared" si="3"/>
        <v>vis</v>
      </c>
      <c r="E38" s="64" t="e">
        <f>VLOOKUP(C38,#REF!,3,FALSE)</f>
        <v>#REF!</v>
      </c>
      <c r="F38" s="2" t="s">
        <v>197</v>
      </c>
      <c r="G38" s="6" t="str">
        <f t="shared" si="4"/>
        <v>53919.4113</v>
      </c>
      <c r="H38" s="7">
        <f t="shared" si="5"/>
        <v>3769</v>
      </c>
      <c r="I38" s="65" t="s">
        <v>392</v>
      </c>
      <c r="J38" s="66" t="s">
        <v>393</v>
      </c>
      <c r="K38" s="65" t="s">
        <v>394</v>
      </c>
      <c r="L38" s="65" t="s">
        <v>395</v>
      </c>
      <c r="M38" s="66" t="s">
        <v>381</v>
      </c>
      <c r="N38" s="66" t="s">
        <v>396</v>
      </c>
      <c r="O38" s="67" t="s">
        <v>397</v>
      </c>
      <c r="P38" s="68" t="s">
        <v>398</v>
      </c>
    </row>
    <row r="39" spans="1:16" ht="12.75" customHeight="1" thickBot="1">
      <c r="A39" s="7" t="str">
        <f t="shared" si="0"/>
        <v>BAVM 178 </v>
      </c>
      <c r="B39" s="2" t="str">
        <f t="shared" si="1"/>
        <v>I</v>
      </c>
      <c r="C39" s="7">
        <f t="shared" si="2"/>
        <v>53931.459799999997</v>
      </c>
      <c r="D39" s="6" t="str">
        <f t="shared" si="3"/>
        <v>vis</v>
      </c>
      <c r="E39" s="64" t="e">
        <f>VLOOKUP(C39,#REF!,3,FALSE)</f>
        <v>#REF!</v>
      </c>
      <c r="F39" s="2" t="s">
        <v>197</v>
      </c>
      <c r="G39" s="6" t="str">
        <f t="shared" si="4"/>
        <v>53931.4598</v>
      </c>
      <c r="H39" s="7">
        <f t="shared" si="5"/>
        <v>3801</v>
      </c>
      <c r="I39" s="65" t="s">
        <v>399</v>
      </c>
      <c r="J39" s="66" t="s">
        <v>400</v>
      </c>
      <c r="K39" s="65" t="s">
        <v>401</v>
      </c>
      <c r="L39" s="65" t="s">
        <v>402</v>
      </c>
      <c r="M39" s="66" t="s">
        <v>381</v>
      </c>
      <c r="N39" s="66" t="s">
        <v>396</v>
      </c>
      <c r="O39" s="67" t="s">
        <v>397</v>
      </c>
      <c r="P39" s="68" t="s">
        <v>398</v>
      </c>
    </row>
    <row r="40" spans="1:16" ht="12.75" customHeight="1" thickBot="1">
      <c r="A40" s="7" t="str">
        <f t="shared" si="0"/>
        <v>BAVM 186 </v>
      </c>
      <c r="B40" s="2" t="str">
        <f t="shared" si="1"/>
        <v>I</v>
      </c>
      <c r="C40" s="7">
        <f t="shared" si="2"/>
        <v>54201.450199999999</v>
      </c>
      <c r="D40" s="6" t="str">
        <f t="shared" si="3"/>
        <v>vis</v>
      </c>
      <c r="E40" s="64" t="e">
        <f>VLOOKUP(C40,#REF!,3,FALSE)</f>
        <v>#REF!</v>
      </c>
      <c r="F40" s="2" t="s">
        <v>197</v>
      </c>
      <c r="G40" s="6" t="str">
        <f t="shared" si="4"/>
        <v>54201.4502</v>
      </c>
      <c r="H40" s="7">
        <f t="shared" si="5"/>
        <v>4518</v>
      </c>
      <c r="I40" s="65" t="s">
        <v>403</v>
      </c>
      <c r="J40" s="66" t="s">
        <v>404</v>
      </c>
      <c r="K40" s="65" t="s">
        <v>405</v>
      </c>
      <c r="L40" s="65" t="s">
        <v>406</v>
      </c>
      <c r="M40" s="66" t="s">
        <v>381</v>
      </c>
      <c r="N40" s="66" t="s">
        <v>396</v>
      </c>
      <c r="O40" s="67" t="s">
        <v>407</v>
      </c>
      <c r="P40" s="68" t="s">
        <v>408</v>
      </c>
    </row>
    <row r="41" spans="1:16" ht="12.75" customHeight="1" thickBot="1">
      <c r="A41" s="7" t="str">
        <f t="shared" si="0"/>
        <v>BAVM 186 </v>
      </c>
      <c r="B41" s="2" t="str">
        <f t="shared" si="1"/>
        <v>II</v>
      </c>
      <c r="C41" s="7">
        <f t="shared" si="2"/>
        <v>54201.634299999998</v>
      </c>
      <c r="D41" s="6" t="str">
        <f t="shared" si="3"/>
        <v>vis</v>
      </c>
      <c r="E41" s="64" t="e">
        <f>VLOOKUP(C41,#REF!,3,FALSE)</f>
        <v>#REF!</v>
      </c>
      <c r="F41" s="2" t="s">
        <v>197</v>
      </c>
      <c r="G41" s="6" t="str">
        <f t="shared" si="4"/>
        <v>54201.6343</v>
      </c>
      <c r="H41" s="7">
        <f t="shared" si="5"/>
        <v>4518.5</v>
      </c>
      <c r="I41" s="65" t="s">
        <v>409</v>
      </c>
      <c r="J41" s="66" t="s">
        <v>410</v>
      </c>
      <c r="K41" s="65" t="s">
        <v>411</v>
      </c>
      <c r="L41" s="65" t="s">
        <v>412</v>
      </c>
      <c r="M41" s="66" t="s">
        <v>381</v>
      </c>
      <c r="N41" s="66" t="s">
        <v>396</v>
      </c>
      <c r="O41" s="67" t="s">
        <v>407</v>
      </c>
      <c r="P41" s="68" t="s">
        <v>408</v>
      </c>
    </row>
    <row r="42" spans="1:16" ht="12.75" customHeight="1" thickBot="1">
      <c r="A42" s="7" t="str">
        <f t="shared" si="0"/>
        <v>IBVS 5898 </v>
      </c>
      <c r="B42" s="2" t="str">
        <f t="shared" si="1"/>
        <v>I</v>
      </c>
      <c r="C42" s="7">
        <f t="shared" si="2"/>
        <v>54224.415399999998</v>
      </c>
      <c r="D42" s="6" t="str">
        <f t="shared" si="3"/>
        <v>vis</v>
      </c>
      <c r="E42" s="64" t="e">
        <f>VLOOKUP(C42,#REF!,3,FALSE)</f>
        <v>#REF!</v>
      </c>
      <c r="F42" s="2" t="s">
        <v>197</v>
      </c>
      <c r="G42" s="6" t="str">
        <f t="shared" si="4"/>
        <v>54224.4154</v>
      </c>
      <c r="H42" s="7">
        <f t="shared" si="5"/>
        <v>4579</v>
      </c>
      <c r="I42" s="65" t="s">
        <v>413</v>
      </c>
      <c r="J42" s="66" t="s">
        <v>414</v>
      </c>
      <c r="K42" s="65" t="s">
        <v>415</v>
      </c>
      <c r="L42" s="65" t="s">
        <v>416</v>
      </c>
      <c r="M42" s="66" t="s">
        <v>381</v>
      </c>
      <c r="N42" s="66" t="s">
        <v>396</v>
      </c>
      <c r="O42" s="67" t="s">
        <v>417</v>
      </c>
      <c r="P42" s="68" t="s">
        <v>418</v>
      </c>
    </row>
    <row r="43" spans="1:16" ht="12.75" customHeight="1" thickBot="1">
      <c r="A43" s="7" t="str">
        <f t="shared" ref="A43:A74" si="6">P43</f>
        <v>OEJV 0074 </v>
      </c>
      <c r="B43" s="2" t="str">
        <f t="shared" ref="B43:B74" si="7">IF(H43=INT(H43),"I","II")</f>
        <v>I</v>
      </c>
      <c r="C43" s="7">
        <f t="shared" ref="C43:C74" si="8">1*G43</f>
        <v>54245.50477</v>
      </c>
      <c r="D43" s="6" t="str">
        <f t="shared" ref="D43:D74" si="9">VLOOKUP(F43,I$1:J$5,2,FALSE)</f>
        <v>vis</v>
      </c>
      <c r="E43" s="64" t="e">
        <f>VLOOKUP(C43,#REF!,3,FALSE)</f>
        <v>#REF!</v>
      </c>
      <c r="F43" s="2" t="s">
        <v>197</v>
      </c>
      <c r="G43" s="6" t="str">
        <f t="shared" ref="G43:G74" si="10">MID(I43,3,LEN(I43)-3)</f>
        <v>54245.50477</v>
      </c>
      <c r="H43" s="7">
        <f t="shared" ref="H43:H74" si="11">1*K43</f>
        <v>4635</v>
      </c>
      <c r="I43" s="65" t="s">
        <v>419</v>
      </c>
      <c r="J43" s="66" t="s">
        <v>420</v>
      </c>
      <c r="K43" s="65" t="s">
        <v>421</v>
      </c>
      <c r="L43" s="65" t="s">
        <v>422</v>
      </c>
      <c r="M43" s="66" t="s">
        <v>381</v>
      </c>
      <c r="N43" s="66" t="s">
        <v>178</v>
      </c>
      <c r="O43" s="67" t="s">
        <v>423</v>
      </c>
      <c r="P43" s="68" t="s">
        <v>424</v>
      </c>
    </row>
    <row r="44" spans="1:16" ht="12.75" customHeight="1" thickBot="1">
      <c r="A44" s="7" t="str">
        <f t="shared" si="6"/>
        <v>OEJV 0074 </v>
      </c>
      <c r="B44" s="2" t="str">
        <f t="shared" si="7"/>
        <v>I</v>
      </c>
      <c r="C44" s="7">
        <f t="shared" si="8"/>
        <v>54245.505069999999</v>
      </c>
      <c r="D44" s="6" t="str">
        <f t="shared" si="9"/>
        <v>vis</v>
      </c>
      <c r="E44" s="64" t="e">
        <f>VLOOKUP(C44,#REF!,3,FALSE)</f>
        <v>#REF!</v>
      </c>
      <c r="F44" s="2" t="s">
        <v>197</v>
      </c>
      <c r="G44" s="6" t="str">
        <f t="shared" si="10"/>
        <v>54245.50507</v>
      </c>
      <c r="H44" s="7">
        <f t="shared" si="11"/>
        <v>4635</v>
      </c>
      <c r="I44" s="65" t="s">
        <v>425</v>
      </c>
      <c r="J44" s="66" t="s">
        <v>426</v>
      </c>
      <c r="K44" s="65" t="s">
        <v>421</v>
      </c>
      <c r="L44" s="65" t="s">
        <v>427</v>
      </c>
      <c r="M44" s="66" t="s">
        <v>381</v>
      </c>
      <c r="N44" s="66" t="s">
        <v>197</v>
      </c>
      <c r="O44" s="67" t="s">
        <v>423</v>
      </c>
      <c r="P44" s="68" t="s">
        <v>424</v>
      </c>
    </row>
    <row r="45" spans="1:16" ht="12.75" customHeight="1" thickBot="1">
      <c r="A45" s="7" t="str">
        <f t="shared" si="6"/>
        <v>BAVM 186 </v>
      </c>
      <c r="B45" s="2" t="str">
        <f t="shared" si="7"/>
        <v>I</v>
      </c>
      <c r="C45" s="7">
        <f t="shared" si="8"/>
        <v>54259.438699999999</v>
      </c>
      <c r="D45" s="6" t="str">
        <f t="shared" si="9"/>
        <v>vis</v>
      </c>
      <c r="E45" s="64" t="e">
        <f>VLOOKUP(C45,#REF!,3,FALSE)</f>
        <v>#REF!</v>
      </c>
      <c r="F45" s="2" t="s">
        <v>197</v>
      </c>
      <c r="G45" s="6" t="str">
        <f t="shared" si="10"/>
        <v>54259.4387</v>
      </c>
      <c r="H45" s="7">
        <f t="shared" si="11"/>
        <v>4672</v>
      </c>
      <c r="I45" s="65" t="s">
        <v>428</v>
      </c>
      <c r="J45" s="66" t="s">
        <v>429</v>
      </c>
      <c r="K45" s="65" t="s">
        <v>430</v>
      </c>
      <c r="L45" s="65" t="s">
        <v>402</v>
      </c>
      <c r="M45" s="66" t="s">
        <v>381</v>
      </c>
      <c r="N45" s="66" t="s">
        <v>396</v>
      </c>
      <c r="O45" s="67" t="s">
        <v>397</v>
      </c>
      <c r="P45" s="68" t="s">
        <v>408</v>
      </c>
    </row>
    <row r="46" spans="1:16" ht="12.75" customHeight="1" thickBot="1">
      <c r="A46" s="7" t="str">
        <f t="shared" si="6"/>
        <v>IBVS 5898 </v>
      </c>
      <c r="B46" s="2" t="str">
        <f t="shared" si="7"/>
        <v>II</v>
      </c>
      <c r="C46" s="7">
        <f t="shared" si="8"/>
        <v>54298.411599999999</v>
      </c>
      <c r="D46" s="6" t="str">
        <f t="shared" si="9"/>
        <v>vis</v>
      </c>
      <c r="E46" s="64" t="e">
        <f>VLOOKUP(C46,#REF!,3,FALSE)</f>
        <v>#REF!</v>
      </c>
      <c r="F46" s="2" t="s">
        <v>197</v>
      </c>
      <c r="G46" s="6" t="str">
        <f t="shared" si="10"/>
        <v>54298.4116</v>
      </c>
      <c r="H46" s="7">
        <f t="shared" si="11"/>
        <v>4775.5</v>
      </c>
      <c r="I46" s="65" t="s">
        <v>431</v>
      </c>
      <c r="J46" s="66" t="s">
        <v>432</v>
      </c>
      <c r="K46" s="65" t="s">
        <v>433</v>
      </c>
      <c r="L46" s="65" t="s">
        <v>434</v>
      </c>
      <c r="M46" s="66" t="s">
        <v>381</v>
      </c>
      <c r="N46" s="66" t="s">
        <v>396</v>
      </c>
      <c r="O46" s="67" t="s">
        <v>417</v>
      </c>
      <c r="P46" s="68" t="s">
        <v>418</v>
      </c>
    </row>
    <row r="47" spans="1:16" ht="12.75" customHeight="1" thickBot="1">
      <c r="A47" s="7" t="str">
        <f t="shared" si="6"/>
        <v>IBVS 5898 </v>
      </c>
      <c r="B47" s="2" t="str">
        <f t="shared" si="7"/>
        <v>I</v>
      </c>
      <c r="C47" s="7">
        <f t="shared" si="8"/>
        <v>54300.482100000001</v>
      </c>
      <c r="D47" s="6" t="str">
        <f t="shared" si="9"/>
        <v>vis</v>
      </c>
      <c r="E47" s="64" t="e">
        <f>VLOOKUP(C47,#REF!,3,FALSE)</f>
        <v>#REF!</v>
      </c>
      <c r="F47" s="2" t="s">
        <v>197</v>
      </c>
      <c r="G47" s="6" t="str">
        <f t="shared" si="10"/>
        <v>54300.4821</v>
      </c>
      <c r="H47" s="7">
        <f t="shared" si="11"/>
        <v>4781</v>
      </c>
      <c r="I47" s="65" t="s">
        <v>435</v>
      </c>
      <c r="J47" s="66" t="s">
        <v>436</v>
      </c>
      <c r="K47" s="65" t="s">
        <v>437</v>
      </c>
      <c r="L47" s="65" t="s">
        <v>369</v>
      </c>
      <c r="M47" s="66" t="s">
        <v>381</v>
      </c>
      <c r="N47" s="66" t="s">
        <v>396</v>
      </c>
      <c r="O47" s="67" t="s">
        <v>417</v>
      </c>
      <c r="P47" s="68" t="s">
        <v>418</v>
      </c>
    </row>
    <row r="48" spans="1:16" ht="12.75" customHeight="1" thickBot="1">
      <c r="A48" s="7" t="str">
        <f t="shared" si="6"/>
        <v>IBVS 5898 </v>
      </c>
      <c r="B48" s="2" t="str">
        <f t="shared" si="7"/>
        <v>I</v>
      </c>
      <c r="C48" s="7">
        <f t="shared" si="8"/>
        <v>54308.389199999998</v>
      </c>
      <c r="D48" s="6" t="str">
        <f t="shared" si="9"/>
        <v>vis</v>
      </c>
      <c r="E48" s="64" t="e">
        <f>VLOOKUP(C48,#REF!,3,FALSE)</f>
        <v>#REF!</v>
      </c>
      <c r="F48" s="2" t="s">
        <v>197</v>
      </c>
      <c r="G48" s="6" t="str">
        <f t="shared" si="10"/>
        <v>54308.3892</v>
      </c>
      <c r="H48" s="7">
        <f t="shared" si="11"/>
        <v>4802</v>
      </c>
      <c r="I48" s="65" t="s">
        <v>438</v>
      </c>
      <c r="J48" s="66" t="s">
        <v>439</v>
      </c>
      <c r="K48" s="65" t="s">
        <v>440</v>
      </c>
      <c r="L48" s="65" t="s">
        <v>441</v>
      </c>
      <c r="M48" s="66" t="s">
        <v>381</v>
      </c>
      <c r="N48" s="66" t="s">
        <v>396</v>
      </c>
      <c r="O48" s="67" t="s">
        <v>417</v>
      </c>
      <c r="P48" s="68" t="s">
        <v>418</v>
      </c>
    </row>
    <row r="49" spans="1:16" ht="12.75" customHeight="1" thickBot="1">
      <c r="A49" s="7" t="str">
        <f t="shared" si="6"/>
        <v>IBVS 5898 </v>
      </c>
      <c r="B49" s="2" t="str">
        <f t="shared" si="7"/>
        <v>II</v>
      </c>
      <c r="C49" s="7">
        <f t="shared" si="8"/>
        <v>54500.620199999998</v>
      </c>
      <c r="D49" s="6" t="str">
        <f t="shared" si="9"/>
        <v>vis</v>
      </c>
      <c r="E49" s="64" t="e">
        <f>VLOOKUP(C49,#REF!,3,FALSE)</f>
        <v>#REF!</v>
      </c>
      <c r="F49" s="2" t="s">
        <v>197</v>
      </c>
      <c r="G49" s="6" t="str">
        <f t="shared" si="10"/>
        <v>54500.6202</v>
      </c>
      <c r="H49" s="7">
        <f t="shared" si="11"/>
        <v>5312.5</v>
      </c>
      <c r="I49" s="65" t="s">
        <v>442</v>
      </c>
      <c r="J49" s="66" t="s">
        <v>443</v>
      </c>
      <c r="K49" s="65" t="s">
        <v>444</v>
      </c>
      <c r="L49" s="65" t="s">
        <v>445</v>
      </c>
      <c r="M49" s="66" t="s">
        <v>381</v>
      </c>
      <c r="N49" s="66" t="s">
        <v>396</v>
      </c>
      <c r="O49" s="67" t="s">
        <v>417</v>
      </c>
      <c r="P49" s="68" t="s">
        <v>418</v>
      </c>
    </row>
    <row r="50" spans="1:16" ht="12.75" customHeight="1" thickBot="1">
      <c r="A50" s="7" t="str">
        <f t="shared" si="6"/>
        <v>IBVS 5898 </v>
      </c>
      <c r="B50" s="2" t="str">
        <f t="shared" si="7"/>
        <v>I</v>
      </c>
      <c r="C50" s="7">
        <f t="shared" si="8"/>
        <v>54504.574399999998</v>
      </c>
      <c r="D50" s="6" t="str">
        <f t="shared" si="9"/>
        <v>vis</v>
      </c>
      <c r="E50" s="64" t="e">
        <f>VLOOKUP(C50,#REF!,3,FALSE)</f>
        <v>#REF!</v>
      </c>
      <c r="F50" s="2" t="s">
        <v>197</v>
      </c>
      <c r="G50" s="6" t="str">
        <f t="shared" si="10"/>
        <v>54504.5744</v>
      </c>
      <c r="H50" s="7">
        <f t="shared" si="11"/>
        <v>5323</v>
      </c>
      <c r="I50" s="65" t="s">
        <v>446</v>
      </c>
      <c r="J50" s="66" t="s">
        <v>447</v>
      </c>
      <c r="K50" s="65" t="s">
        <v>448</v>
      </c>
      <c r="L50" s="65" t="s">
        <v>449</v>
      </c>
      <c r="M50" s="66" t="s">
        <v>381</v>
      </c>
      <c r="N50" s="66" t="s">
        <v>396</v>
      </c>
      <c r="O50" s="67" t="s">
        <v>417</v>
      </c>
      <c r="P50" s="68" t="s">
        <v>418</v>
      </c>
    </row>
    <row r="51" spans="1:16" ht="12.75" customHeight="1" thickBot="1">
      <c r="A51" s="7" t="str">
        <f t="shared" si="6"/>
        <v>IBVS 5898 </v>
      </c>
      <c r="B51" s="2" t="str">
        <f t="shared" si="7"/>
        <v>I</v>
      </c>
      <c r="C51" s="7">
        <f t="shared" si="8"/>
        <v>54513.612399999998</v>
      </c>
      <c r="D51" s="6" t="str">
        <f t="shared" si="9"/>
        <v>vis</v>
      </c>
      <c r="E51" s="64" t="e">
        <f>VLOOKUP(C51,#REF!,3,FALSE)</f>
        <v>#REF!</v>
      </c>
      <c r="F51" s="2" t="s">
        <v>197</v>
      </c>
      <c r="G51" s="6" t="str">
        <f t="shared" si="10"/>
        <v>54513.6124</v>
      </c>
      <c r="H51" s="7">
        <f t="shared" si="11"/>
        <v>5347</v>
      </c>
      <c r="I51" s="65" t="s">
        <v>450</v>
      </c>
      <c r="J51" s="66" t="s">
        <v>451</v>
      </c>
      <c r="K51" s="65" t="s">
        <v>452</v>
      </c>
      <c r="L51" s="65" t="s">
        <v>453</v>
      </c>
      <c r="M51" s="66" t="s">
        <v>381</v>
      </c>
      <c r="N51" s="66" t="s">
        <v>396</v>
      </c>
      <c r="O51" s="67" t="s">
        <v>417</v>
      </c>
      <c r="P51" s="68" t="s">
        <v>418</v>
      </c>
    </row>
    <row r="52" spans="1:16" ht="12.75" customHeight="1" thickBot="1">
      <c r="A52" s="7" t="str">
        <f t="shared" si="6"/>
        <v>IBVS 5887 </v>
      </c>
      <c r="B52" s="2" t="str">
        <f t="shared" si="7"/>
        <v>I</v>
      </c>
      <c r="C52" s="7">
        <f t="shared" si="8"/>
        <v>54604.361400000002</v>
      </c>
      <c r="D52" s="6" t="str">
        <f t="shared" si="9"/>
        <v>vis</v>
      </c>
      <c r="E52" s="64" t="e">
        <f>VLOOKUP(C52,#REF!,3,FALSE)</f>
        <v>#REF!</v>
      </c>
      <c r="F52" s="2" t="s">
        <v>197</v>
      </c>
      <c r="G52" s="6" t="str">
        <f t="shared" si="10"/>
        <v>54604.3614</v>
      </c>
      <c r="H52" s="7">
        <f t="shared" si="11"/>
        <v>5588</v>
      </c>
      <c r="I52" s="65" t="s">
        <v>465</v>
      </c>
      <c r="J52" s="66" t="s">
        <v>466</v>
      </c>
      <c r="K52" s="65" t="s">
        <v>467</v>
      </c>
      <c r="L52" s="65" t="s">
        <v>468</v>
      </c>
      <c r="M52" s="66" t="s">
        <v>284</v>
      </c>
      <c r="N52" s="66" t="s">
        <v>469</v>
      </c>
      <c r="O52" s="67" t="s">
        <v>470</v>
      </c>
      <c r="P52" s="68" t="s">
        <v>471</v>
      </c>
    </row>
    <row r="53" spans="1:16" ht="12.75" customHeight="1" thickBot="1">
      <c r="A53" s="7" t="str">
        <f t="shared" si="6"/>
        <v>IBVS 5887 </v>
      </c>
      <c r="B53" s="2" t="str">
        <f t="shared" si="7"/>
        <v>I</v>
      </c>
      <c r="C53" s="7">
        <f t="shared" si="8"/>
        <v>54605.491000000002</v>
      </c>
      <c r="D53" s="6" t="str">
        <f t="shared" si="9"/>
        <v>vis</v>
      </c>
      <c r="E53" s="64" t="e">
        <f>VLOOKUP(C53,#REF!,3,FALSE)</f>
        <v>#REF!</v>
      </c>
      <c r="F53" s="2" t="s">
        <v>197</v>
      </c>
      <c r="G53" s="6" t="str">
        <f t="shared" si="10"/>
        <v>54605.4910</v>
      </c>
      <c r="H53" s="7">
        <f t="shared" si="11"/>
        <v>5591</v>
      </c>
      <c r="I53" s="65" t="s">
        <v>472</v>
      </c>
      <c r="J53" s="66" t="s">
        <v>473</v>
      </c>
      <c r="K53" s="65" t="s">
        <v>474</v>
      </c>
      <c r="L53" s="65" t="s">
        <v>449</v>
      </c>
      <c r="M53" s="66" t="s">
        <v>284</v>
      </c>
      <c r="N53" s="66" t="s">
        <v>469</v>
      </c>
      <c r="O53" s="67" t="s">
        <v>475</v>
      </c>
      <c r="P53" s="68" t="s">
        <v>471</v>
      </c>
    </row>
    <row r="54" spans="1:16" ht="12.75" customHeight="1" thickBot="1">
      <c r="A54" s="7" t="str">
        <f t="shared" si="6"/>
        <v>IBVS 5898 </v>
      </c>
      <c r="B54" s="2" t="str">
        <f t="shared" si="7"/>
        <v>I</v>
      </c>
      <c r="C54" s="7">
        <f t="shared" si="8"/>
        <v>54628.464999999997</v>
      </c>
      <c r="D54" s="6" t="str">
        <f t="shared" si="9"/>
        <v>vis</v>
      </c>
      <c r="E54" s="64" t="e">
        <f>VLOOKUP(C54,#REF!,3,FALSE)</f>
        <v>#REF!</v>
      </c>
      <c r="F54" s="2" t="s">
        <v>197</v>
      </c>
      <c r="G54" s="6" t="str">
        <f t="shared" si="10"/>
        <v>54628.4650</v>
      </c>
      <c r="H54" s="7">
        <f t="shared" si="11"/>
        <v>5652</v>
      </c>
      <c r="I54" s="65" t="s">
        <v>476</v>
      </c>
      <c r="J54" s="66" t="s">
        <v>477</v>
      </c>
      <c r="K54" s="65" t="s">
        <v>478</v>
      </c>
      <c r="L54" s="65" t="s">
        <v>479</v>
      </c>
      <c r="M54" s="66" t="s">
        <v>381</v>
      </c>
      <c r="N54" s="66" t="s">
        <v>396</v>
      </c>
      <c r="O54" s="67" t="s">
        <v>417</v>
      </c>
      <c r="P54" s="68" t="s">
        <v>418</v>
      </c>
    </row>
    <row r="55" spans="1:16" ht="12.75" customHeight="1" thickBot="1">
      <c r="A55" s="7" t="str">
        <f t="shared" si="6"/>
        <v>IBVS 5898 </v>
      </c>
      <c r="B55" s="2" t="str">
        <f t="shared" si="7"/>
        <v>II</v>
      </c>
      <c r="C55" s="7">
        <f t="shared" si="8"/>
        <v>54632.413699999997</v>
      </c>
      <c r="D55" s="6" t="str">
        <f t="shared" si="9"/>
        <v>vis</v>
      </c>
      <c r="E55" s="64" t="e">
        <f>VLOOKUP(C55,#REF!,3,FALSE)</f>
        <v>#REF!</v>
      </c>
      <c r="F55" s="2" t="s">
        <v>197</v>
      </c>
      <c r="G55" s="6" t="str">
        <f t="shared" si="10"/>
        <v>54632.4137</v>
      </c>
      <c r="H55" s="7">
        <f t="shared" si="11"/>
        <v>5662.5</v>
      </c>
      <c r="I55" s="65" t="s">
        <v>480</v>
      </c>
      <c r="J55" s="66" t="s">
        <v>481</v>
      </c>
      <c r="K55" s="65" t="s">
        <v>482</v>
      </c>
      <c r="L55" s="65" t="s">
        <v>483</v>
      </c>
      <c r="M55" s="66" t="s">
        <v>381</v>
      </c>
      <c r="N55" s="66" t="s">
        <v>396</v>
      </c>
      <c r="O55" s="67" t="s">
        <v>417</v>
      </c>
      <c r="P55" s="68" t="s">
        <v>418</v>
      </c>
    </row>
    <row r="56" spans="1:16" ht="12.75" customHeight="1" thickBot="1">
      <c r="A56" s="7" t="str">
        <f t="shared" si="6"/>
        <v>IBVS 5898 </v>
      </c>
      <c r="B56" s="2" t="str">
        <f t="shared" si="7"/>
        <v>I</v>
      </c>
      <c r="C56" s="7">
        <f t="shared" si="8"/>
        <v>54648.418400000002</v>
      </c>
      <c r="D56" s="6" t="str">
        <f t="shared" si="9"/>
        <v>vis</v>
      </c>
      <c r="E56" s="64" t="e">
        <f>VLOOKUP(C56,#REF!,3,FALSE)</f>
        <v>#REF!</v>
      </c>
      <c r="F56" s="2" t="s">
        <v>197</v>
      </c>
      <c r="G56" s="6" t="str">
        <f t="shared" si="10"/>
        <v>54648.4184</v>
      </c>
      <c r="H56" s="7">
        <f t="shared" si="11"/>
        <v>5705</v>
      </c>
      <c r="I56" s="65" t="s">
        <v>484</v>
      </c>
      <c r="J56" s="66" t="s">
        <v>485</v>
      </c>
      <c r="K56" s="65" t="s">
        <v>486</v>
      </c>
      <c r="L56" s="65" t="s">
        <v>487</v>
      </c>
      <c r="M56" s="66" t="s">
        <v>381</v>
      </c>
      <c r="N56" s="66" t="s">
        <v>396</v>
      </c>
      <c r="O56" s="67" t="s">
        <v>417</v>
      </c>
      <c r="P56" s="68" t="s">
        <v>418</v>
      </c>
    </row>
    <row r="57" spans="1:16" ht="12.75" customHeight="1" thickBot="1">
      <c r="A57" s="7" t="str">
        <f t="shared" si="6"/>
        <v>IBVS 5887 </v>
      </c>
      <c r="B57" s="2" t="str">
        <f t="shared" si="7"/>
        <v>I</v>
      </c>
      <c r="C57" s="7">
        <f t="shared" si="8"/>
        <v>54688.334499999997</v>
      </c>
      <c r="D57" s="6" t="str">
        <f t="shared" si="9"/>
        <v>vis</v>
      </c>
      <c r="E57" s="64" t="e">
        <f>VLOOKUP(C57,#REF!,3,FALSE)</f>
        <v>#REF!</v>
      </c>
      <c r="F57" s="2" t="s">
        <v>197</v>
      </c>
      <c r="G57" s="6" t="str">
        <f t="shared" si="10"/>
        <v>54688.3345</v>
      </c>
      <c r="H57" s="7">
        <f t="shared" si="11"/>
        <v>5811</v>
      </c>
      <c r="I57" s="65" t="s">
        <v>492</v>
      </c>
      <c r="J57" s="66" t="s">
        <v>493</v>
      </c>
      <c r="K57" s="65" t="s">
        <v>494</v>
      </c>
      <c r="L57" s="65" t="s">
        <v>391</v>
      </c>
      <c r="M57" s="66" t="s">
        <v>284</v>
      </c>
      <c r="N57" s="66" t="s">
        <v>469</v>
      </c>
      <c r="O57" s="67" t="s">
        <v>495</v>
      </c>
      <c r="P57" s="68" t="s">
        <v>471</v>
      </c>
    </row>
    <row r="58" spans="1:16" ht="12.75" customHeight="1" thickBot="1">
      <c r="A58" s="7" t="str">
        <f t="shared" si="6"/>
        <v>BAVM 209 </v>
      </c>
      <c r="B58" s="2" t="str">
        <f t="shared" si="7"/>
        <v>II</v>
      </c>
      <c r="C58" s="7">
        <f t="shared" si="8"/>
        <v>54931.400199999996</v>
      </c>
      <c r="D58" s="6" t="str">
        <f t="shared" si="9"/>
        <v>vis</v>
      </c>
      <c r="E58" s="64" t="e">
        <f>VLOOKUP(C58,#REF!,3,FALSE)</f>
        <v>#REF!</v>
      </c>
      <c r="F58" s="2" t="s">
        <v>197</v>
      </c>
      <c r="G58" s="6" t="str">
        <f t="shared" si="10"/>
        <v>54931.4002</v>
      </c>
      <c r="H58" s="7">
        <f t="shared" si="11"/>
        <v>6456.5</v>
      </c>
      <c r="I58" s="65" t="s">
        <v>496</v>
      </c>
      <c r="J58" s="66" t="s">
        <v>497</v>
      </c>
      <c r="K58" s="65" t="s">
        <v>498</v>
      </c>
      <c r="L58" s="65" t="s">
        <v>402</v>
      </c>
      <c r="M58" s="66" t="s">
        <v>381</v>
      </c>
      <c r="N58" s="66" t="s">
        <v>350</v>
      </c>
      <c r="O58" s="67" t="s">
        <v>499</v>
      </c>
      <c r="P58" s="68" t="s">
        <v>500</v>
      </c>
    </row>
    <row r="59" spans="1:16" ht="12.75" customHeight="1" thickBot="1">
      <c r="A59" s="7" t="str">
        <f t="shared" si="6"/>
        <v>BAVM 209 </v>
      </c>
      <c r="B59" s="2" t="str">
        <f t="shared" si="7"/>
        <v>I</v>
      </c>
      <c r="C59" s="7">
        <f t="shared" si="8"/>
        <v>54931.587500000001</v>
      </c>
      <c r="D59" s="6" t="str">
        <f t="shared" si="9"/>
        <v>vis</v>
      </c>
      <c r="E59" s="64" t="e">
        <f>VLOOKUP(C59,#REF!,3,FALSE)</f>
        <v>#REF!</v>
      </c>
      <c r="F59" s="2" t="s">
        <v>197</v>
      </c>
      <c r="G59" s="6" t="str">
        <f t="shared" si="10"/>
        <v>54931.5875</v>
      </c>
      <c r="H59" s="7">
        <f t="shared" si="11"/>
        <v>6457</v>
      </c>
      <c r="I59" s="65" t="s">
        <v>501</v>
      </c>
      <c r="J59" s="66" t="s">
        <v>502</v>
      </c>
      <c r="K59" s="65" t="s">
        <v>503</v>
      </c>
      <c r="L59" s="65" t="s">
        <v>504</v>
      </c>
      <c r="M59" s="66" t="s">
        <v>381</v>
      </c>
      <c r="N59" s="66" t="s">
        <v>350</v>
      </c>
      <c r="O59" s="67" t="s">
        <v>499</v>
      </c>
      <c r="P59" s="68" t="s">
        <v>500</v>
      </c>
    </row>
    <row r="60" spans="1:16" ht="12.75" customHeight="1" thickBot="1">
      <c r="A60" s="7" t="str">
        <f t="shared" si="6"/>
        <v>BAVM 209 </v>
      </c>
      <c r="B60" s="2" t="str">
        <f t="shared" si="7"/>
        <v>II</v>
      </c>
      <c r="C60" s="7">
        <f t="shared" si="8"/>
        <v>54958.512799999997</v>
      </c>
      <c r="D60" s="6" t="str">
        <f t="shared" si="9"/>
        <v>vis</v>
      </c>
      <c r="E60" s="64" t="e">
        <f>VLOOKUP(C60,#REF!,3,FALSE)</f>
        <v>#REF!</v>
      </c>
      <c r="F60" s="2" t="s">
        <v>197</v>
      </c>
      <c r="G60" s="6" t="str">
        <f t="shared" si="10"/>
        <v>54958.5128</v>
      </c>
      <c r="H60" s="7">
        <f t="shared" si="11"/>
        <v>6528.5</v>
      </c>
      <c r="I60" s="65" t="s">
        <v>505</v>
      </c>
      <c r="J60" s="66" t="s">
        <v>506</v>
      </c>
      <c r="K60" s="65" t="s">
        <v>507</v>
      </c>
      <c r="L60" s="65" t="s">
        <v>380</v>
      </c>
      <c r="M60" s="66" t="s">
        <v>381</v>
      </c>
      <c r="N60" s="66" t="s">
        <v>396</v>
      </c>
      <c r="O60" s="67" t="s">
        <v>407</v>
      </c>
      <c r="P60" s="68" t="s">
        <v>500</v>
      </c>
    </row>
    <row r="61" spans="1:16" ht="12.75" customHeight="1" thickBot="1">
      <c r="A61" s="7" t="str">
        <f t="shared" si="6"/>
        <v>IBVS 5894 </v>
      </c>
      <c r="B61" s="2" t="str">
        <f t="shared" si="7"/>
        <v>II</v>
      </c>
      <c r="C61" s="7">
        <f t="shared" si="8"/>
        <v>54983.739300000001</v>
      </c>
      <c r="D61" s="6" t="str">
        <f t="shared" si="9"/>
        <v>vis</v>
      </c>
      <c r="E61" s="64" t="e">
        <f>VLOOKUP(C61,#REF!,3,FALSE)</f>
        <v>#REF!</v>
      </c>
      <c r="F61" s="2" t="s">
        <v>197</v>
      </c>
      <c r="G61" s="6" t="str">
        <f t="shared" si="10"/>
        <v>54983.7393</v>
      </c>
      <c r="H61" s="7">
        <f t="shared" si="11"/>
        <v>6595.5</v>
      </c>
      <c r="I61" s="65" t="s">
        <v>508</v>
      </c>
      <c r="J61" s="66" t="s">
        <v>509</v>
      </c>
      <c r="K61" s="65" t="s">
        <v>510</v>
      </c>
      <c r="L61" s="65" t="s">
        <v>511</v>
      </c>
      <c r="M61" s="66" t="s">
        <v>381</v>
      </c>
      <c r="N61" s="66" t="s">
        <v>197</v>
      </c>
      <c r="O61" s="67" t="s">
        <v>512</v>
      </c>
      <c r="P61" s="68" t="s">
        <v>513</v>
      </c>
    </row>
    <row r="62" spans="1:16" ht="12.75" customHeight="1" thickBot="1">
      <c r="A62" s="7" t="str">
        <f t="shared" si="6"/>
        <v>IBVS 5898 </v>
      </c>
      <c r="B62" s="2" t="str">
        <f t="shared" si="7"/>
        <v>I</v>
      </c>
      <c r="C62" s="7">
        <f t="shared" si="8"/>
        <v>55017.4401</v>
      </c>
      <c r="D62" s="6" t="str">
        <f t="shared" si="9"/>
        <v>vis</v>
      </c>
      <c r="E62" s="64" t="e">
        <f>VLOOKUP(C62,#REF!,3,FALSE)</f>
        <v>#REF!</v>
      </c>
      <c r="F62" s="2" t="s">
        <v>197</v>
      </c>
      <c r="G62" s="6" t="str">
        <f t="shared" si="10"/>
        <v>55017.4401</v>
      </c>
      <c r="H62" s="7">
        <f t="shared" si="11"/>
        <v>6685</v>
      </c>
      <c r="I62" s="65" t="s">
        <v>514</v>
      </c>
      <c r="J62" s="66" t="s">
        <v>515</v>
      </c>
      <c r="K62" s="65" t="s">
        <v>516</v>
      </c>
      <c r="L62" s="65" t="s">
        <v>517</v>
      </c>
      <c r="M62" s="66" t="s">
        <v>381</v>
      </c>
      <c r="N62" s="66" t="s">
        <v>396</v>
      </c>
      <c r="O62" s="67" t="s">
        <v>417</v>
      </c>
      <c r="P62" s="68" t="s">
        <v>418</v>
      </c>
    </row>
    <row r="63" spans="1:16" ht="12.75" customHeight="1" thickBot="1">
      <c r="A63" s="7" t="str">
        <f t="shared" si="6"/>
        <v>IBVS 5980 </v>
      </c>
      <c r="B63" s="2" t="str">
        <f t="shared" si="7"/>
        <v>I</v>
      </c>
      <c r="C63" s="7">
        <f t="shared" si="8"/>
        <v>55213.628900000003</v>
      </c>
      <c r="D63" s="6" t="str">
        <f t="shared" si="9"/>
        <v>vis</v>
      </c>
      <c r="E63" s="64" t="e">
        <f>VLOOKUP(C63,#REF!,3,FALSE)</f>
        <v>#REF!</v>
      </c>
      <c r="F63" s="2" t="s">
        <v>197</v>
      </c>
      <c r="G63" s="6" t="str">
        <f t="shared" si="10"/>
        <v>55213.6289</v>
      </c>
      <c r="H63" s="7">
        <f t="shared" si="11"/>
        <v>7206</v>
      </c>
      <c r="I63" s="65" t="s">
        <v>518</v>
      </c>
      <c r="J63" s="66" t="s">
        <v>519</v>
      </c>
      <c r="K63" s="65" t="s">
        <v>520</v>
      </c>
      <c r="L63" s="65" t="s">
        <v>521</v>
      </c>
      <c r="M63" s="66" t="s">
        <v>381</v>
      </c>
      <c r="N63" s="66" t="s">
        <v>178</v>
      </c>
      <c r="O63" s="67" t="s">
        <v>417</v>
      </c>
      <c r="P63" s="68" t="s">
        <v>522</v>
      </c>
    </row>
    <row r="64" spans="1:16" ht="12.75" customHeight="1" thickBot="1">
      <c r="A64" s="7" t="str">
        <f t="shared" si="6"/>
        <v>IBVS 5980 </v>
      </c>
      <c r="B64" s="2" t="str">
        <f t="shared" si="7"/>
        <v>I</v>
      </c>
      <c r="C64" s="7">
        <f t="shared" si="8"/>
        <v>55219.652499999997</v>
      </c>
      <c r="D64" s="6" t="str">
        <f t="shared" si="9"/>
        <v>vis</v>
      </c>
      <c r="E64" s="64" t="e">
        <f>VLOOKUP(C64,#REF!,3,FALSE)</f>
        <v>#REF!</v>
      </c>
      <c r="F64" s="2" t="s">
        <v>197</v>
      </c>
      <c r="G64" s="6" t="str">
        <f t="shared" si="10"/>
        <v>55219.6525</v>
      </c>
      <c r="H64" s="7">
        <f t="shared" si="11"/>
        <v>7222</v>
      </c>
      <c r="I64" s="65" t="s">
        <v>523</v>
      </c>
      <c r="J64" s="66" t="s">
        <v>524</v>
      </c>
      <c r="K64" s="65" t="s">
        <v>525</v>
      </c>
      <c r="L64" s="65" t="s">
        <v>526</v>
      </c>
      <c r="M64" s="66" t="s">
        <v>381</v>
      </c>
      <c r="N64" s="66" t="s">
        <v>178</v>
      </c>
      <c r="O64" s="67" t="s">
        <v>417</v>
      </c>
      <c r="P64" s="68" t="s">
        <v>522</v>
      </c>
    </row>
    <row r="65" spans="1:16" ht="12.75" customHeight="1" thickBot="1">
      <c r="A65" s="7" t="str">
        <f t="shared" si="6"/>
        <v>IBVS 5974 </v>
      </c>
      <c r="B65" s="2" t="str">
        <f t="shared" si="7"/>
        <v>I</v>
      </c>
      <c r="C65" s="7">
        <f t="shared" si="8"/>
        <v>55261.827100000002</v>
      </c>
      <c r="D65" s="6" t="str">
        <f t="shared" si="9"/>
        <v>vis</v>
      </c>
      <c r="E65" s="64" t="e">
        <f>VLOOKUP(C65,#REF!,3,FALSE)</f>
        <v>#REF!</v>
      </c>
      <c r="F65" s="2" t="s">
        <v>197</v>
      </c>
      <c r="G65" s="6" t="str">
        <f t="shared" si="10"/>
        <v>55261.8271</v>
      </c>
      <c r="H65" s="7">
        <f t="shared" si="11"/>
        <v>7334</v>
      </c>
      <c r="I65" s="65" t="s">
        <v>527</v>
      </c>
      <c r="J65" s="66" t="s">
        <v>528</v>
      </c>
      <c r="K65" s="65" t="s">
        <v>529</v>
      </c>
      <c r="L65" s="65" t="s">
        <v>530</v>
      </c>
      <c r="M65" s="66" t="s">
        <v>381</v>
      </c>
      <c r="N65" s="66" t="s">
        <v>197</v>
      </c>
      <c r="O65" s="67" t="s">
        <v>370</v>
      </c>
      <c r="P65" s="68" t="s">
        <v>531</v>
      </c>
    </row>
    <row r="66" spans="1:16" ht="12.75" customHeight="1" thickBot="1">
      <c r="A66" s="7" t="str">
        <f t="shared" si="6"/>
        <v>IBVS 5980 </v>
      </c>
      <c r="B66" s="2" t="str">
        <f t="shared" si="7"/>
        <v>I</v>
      </c>
      <c r="C66" s="7">
        <f t="shared" si="8"/>
        <v>55264.462200000002</v>
      </c>
      <c r="D66" s="6" t="str">
        <f t="shared" si="9"/>
        <v>vis</v>
      </c>
      <c r="E66" s="64" t="e">
        <f>VLOOKUP(C66,#REF!,3,FALSE)</f>
        <v>#REF!</v>
      </c>
      <c r="F66" s="2" t="s">
        <v>197</v>
      </c>
      <c r="G66" s="6" t="str">
        <f t="shared" si="10"/>
        <v>55264.4622</v>
      </c>
      <c r="H66" s="7">
        <f t="shared" si="11"/>
        <v>7341</v>
      </c>
      <c r="I66" s="65" t="s">
        <v>532</v>
      </c>
      <c r="J66" s="66" t="s">
        <v>533</v>
      </c>
      <c r="K66" s="65" t="s">
        <v>534</v>
      </c>
      <c r="L66" s="65" t="s">
        <v>434</v>
      </c>
      <c r="M66" s="66" t="s">
        <v>381</v>
      </c>
      <c r="N66" s="66" t="s">
        <v>178</v>
      </c>
      <c r="O66" s="67" t="s">
        <v>417</v>
      </c>
      <c r="P66" s="68" t="s">
        <v>522</v>
      </c>
    </row>
    <row r="67" spans="1:16" ht="12.75" customHeight="1" thickBot="1">
      <c r="A67" s="7" t="str">
        <f t="shared" si="6"/>
        <v>IBVS 5945 </v>
      </c>
      <c r="B67" s="2" t="str">
        <f t="shared" si="7"/>
        <v>I</v>
      </c>
      <c r="C67" s="7">
        <f t="shared" si="8"/>
        <v>55267.856899999999</v>
      </c>
      <c r="D67" s="6" t="str">
        <f t="shared" si="9"/>
        <v>vis</v>
      </c>
      <c r="E67" s="64" t="e">
        <f>VLOOKUP(C67,#REF!,3,FALSE)</f>
        <v>#REF!</v>
      </c>
      <c r="F67" s="2" t="s">
        <v>197</v>
      </c>
      <c r="G67" s="6" t="str">
        <f t="shared" si="10"/>
        <v>55267.8569</v>
      </c>
      <c r="H67" s="7">
        <f t="shared" si="11"/>
        <v>7350</v>
      </c>
      <c r="I67" s="65" t="s">
        <v>535</v>
      </c>
      <c r="J67" s="66" t="s">
        <v>536</v>
      </c>
      <c r="K67" s="65" t="s">
        <v>537</v>
      </c>
      <c r="L67" s="65" t="s">
        <v>538</v>
      </c>
      <c r="M67" s="66" t="s">
        <v>381</v>
      </c>
      <c r="N67" s="66" t="s">
        <v>197</v>
      </c>
      <c r="O67" s="67" t="s">
        <v>512</v>
      </c>
      <c r="P67" s="68" t="s">
        <v>539</v>
      </c>
    </row>
    <row r="68" spans="1:16" ht="12.75" customHeight="1" thickBot="1">
      <c r="A68" s="7" t="str">
        <f t="shared" si="6"/>
        <v>IBVS 5980 </v>
      </c>
      <c r="B68" s="2" t="str">
        <f t="shared" si="7"/>
        <v>II</v>
      </c>
      <c r="C68" s="7">
        <f t="shared" si="8"/>
        <v>55311.3436</v>
      </c>
      <c r="D68" s="6" t="str">
        <f t="shared" si="9"/>
        <v>vis</v>
      </c>
      <c r="E68" s="64" t="e">
        <f>VLOOKUP(C68,#REF!,3,FALSE)</f>
        <v>#REF!</v>
      </c>
      <c r="F68" s="2" t="s">
        <v>197</v>
      </c>
      <c r="G68" s="6" t="str">
        <f t="shared" si="10"/>
        <v>55311.3436</v>
      </c>
      <c r="H68" s="7">
        <f t="shared" si="11"/>
        <v>7465.5</v>
      </c>
      <c r="I68" s="65" t="s">
        <v>540</v>
      </c>
      <c r="J68" s="66" t="s">
        <v>541</v>
      </c>
      <c r="K68" s="65" t="s">
        <v>542</v>
      </c>
      <c r="L68" s="65" t="s">
        <v>490</v>
      </c>
      <c r="M68" s="66" t="s">
        <v>381</v>
      </c>
      <c r="N68" s="66" t="s">
        <v>178</v>
      </c>
      <c r="O68" s="67" t="s">
        <v>417</v>
      </c>
      <c r="P68" s="68" t="s">
        <v>522</v>
      </c>
    </row>
    <row r="69" spans="1:16" ht="12.75" customHeight="1" thickBot="1">
      <c r="A69" s="7" t="str">
        <f t="shared" si="6"/>
        <v>IBVS 5980 </v>
      </c>
      <c r="B69" s="2" t="str">
        <f t="shared" si="7"/>
        <v>I</v>
      </c>
      <c r="C69" s="7">
        <f t="shared" si="8"/>
        <v>55311.530899999998</v>
      </c>
      <c r="D69" s="6" t="str">
        <f t="shared" si="9"/>
        <v>vis</v>
      </c>
      <c r="E69" s="64" t="e">
        <f>VLOOKUP(C69,#REF!,3,FALSE)</f>
        <v>#REF!</v>
      </c>
      <c r="F69" s="2" t="s">
        <v>197</v>
      </c>
      <c r="G69" s="6" t="str">
        <f t="shared" si="10"/>
        <v>55311.5309</v>
      </c>
      <c r="H69" s="7">
        <f t="shared" si="11"/>
        <v>7466</v>
      </c>
      <c r="I69" s="65" t="s">
        <v>543</v>
      </c>
      <c r="J69" s="66" t="s">
        <v>544</v>
      </c>
      <c r="K69" s="65" t="s">
        <v>545</v>
      </c>
      <c r="L69" s="65" t="s">
        <v>369</v>
      </c>
      <c r="M69" s="66" t="s">
        <v>381</v>
      </c>
      <c r="N69" s="66" t="s">
        <v>178</v>
      </c>
      <c r="O69" s="67" t="s">
        <v>417</v>
      </c>
      <c r="P69" s="68" t="s">
        <v>522</v>
      </c>
    </row>
    <row r="70" spans="1:16" ht="12.75" customHeight="1" thickBot="1">
      <c r="A70" s="7" t="str">
        <f t="shared" si="6"/>
        <v>BAVM 220 </v>
      </c>
      <c r="B70" s="2" t="str">
        <f t="shared" si="7"/>
        <v>I</v>
      </c>
      <c r="C70" s="7">
        <f t="shared" si="8"/>
        <v>55351.445500000002</v>
      </c>
      <c r="D70" s="6" t="str">
        <f t="shared" si="9"/>
        <v>vis</v>
      </c>
      <c r="E70" s="64" t="e">
        <f>VLOOKUP(C70,#REF!,3,FALSE)</f>
        <v>#REF!</v>
      </c>
      <c r="F70" s="2" t="s">
        <v>197</v>
      </c>
      <c r="G70" s="6" t="str">
        <f t="shared" si="10"/>
        <v>55351.4455</v>
      </c>
      <c r="H70" s="7">
        <f t="shared" si="11"/>
        <v>7572</v>
      </c>
      <c r="I70" s="65" t="s">
        <v>546</v>
      </c>
      <c r="J70" s="66" t="s">
        <v>547</v>
      </c>
      <c r="K70" s="65" t="s">
        <v>548</v>
      </c>
      <c r="L70" s="65" t="s">
        <v>449</v>
      </c>
      <c r="M70" s="66" t="s">
        <v>381</v>
      </c>
      <c r="N70" s="66" t="s">
        <v>350</v>
      </c>
      <c r="O70" s="67" t="s">
        <v>549</v>
      </c>
      <c r="P70" s="68" t="s">
        <v>550</v>
      </c>
    </row>
    <row r="71" spans="1:16" ht="12.75" customHeight="1" thickBot="1">
      <c r="A71" s="7" t="str">
        <f t="shared" si="6"/>
        <v>IBVS 5980 </v>
      </c>
      <c r="B71" s="2" t="str">
        <f t="shared" si="7"/>
        <v>I</v>
      </c>
      <c r="C71" s="7">
        <f t="shared" si="8"/>
        <v>55354.457900000001</v>
      </c>
      <c r="D71" s="6" t="str">
        <f t="shared" si="9"/>
        <v>vis</v>
      </c>
      <c r="E71" s="64" t="e">
        <f>VLOOKUP(C71,#REF!,3,FALSE)</f>
        <v>#REF!</v>
      </c>
      <c r="F71" s="2" t="s">
        <v>197</v>
      </c>
      <c r="G71" s="6" t="str">
        <f t="shared" si="10"/>
        <v>55354.4579</v>
      </c>
      <c r="H71" s="7">
        <f t="shared" si="11"/>
        <v>7580</v>
      </c>
      <c r="I71" s="65" t="s">
        <v>551</v>
      </c>
      <c r="J71" s="66" t="s">
        <v>552</v>
      </c>
      <c r="K71" s="65" t="s">
        <v>553</v>
      </c>
      <c r="L71" s="65" t="s">
        <v>449</v>
      </c>
      <c r="M71" s="66" t="s">
        <v>381</v>
      </c>
      <c r="N71" s="66" t="s">
        <v>178</v>
      </c>
      <c r="O71" s="67" t="s">
        <v>417</v>
      </c>
      <c r="P71" s="68" t="s">
        <v>522</v>
      </c>
    </row>
    <row r="72" spans="1:16" ht="12.75" customHeight="1" thickBot="1">
      <c r="A72" s="7" t="str">
        <f t="shared" si="6"/>
        <v>IBVS 5980 </v>
      </c>
      <c r="B72" s="2" t="str">
        <f t="shared" si="7"/>
        <v>I</v>
      </c>
      <c r="C72" s="7">
        <f t="shared" si="8"/>
        <v>55420.356500000002</v>
      </c>
      <c r="D72" s="6" t="str">
        <f t="shared" si="9"/>
        <v>CCD</v>
      </c>
      <c r="E72" s="64" t="e">
        <f>VLOOKUP(C72,#REF!,3,FALSE)</f>
        <v>#REF!</v>
      </c>
      <c r="F72" s="2" t="str">
        <f>LEFT(M72,1)</f>
        <v>C</v>
      </c>
      <c r="G72" s="6" t="str">
        <f t="shared" si="10"/>
        <v>55420.3565</v>
      </c>
      <c r="H72" s="7">
        <f t="shared" si="11"/>
        <v>7755</v>
      </c>
      <c r="I72" s="65" t="s">
        <v>554</v>
      </c>
      <c r="J72" s="66" t="s">
        <v>555</v>
      </c>
      <c r="K72" s="65" t="s">
        <v>556</v>
      </c>
      <c r="L72" s="65" t="s">
        <v>530</v>
      </c>
      <c r="M72" s="66" t="s">
        <v>381</v>
      </c>
      <c r="N72" s="66" t="s">
        <v>178</v>
      </c>
      <c r="O72" s="67" t="s">
        <v>417</v>
      </c>
      <c r="P72" s="68" t="s">
        <v>522</v>
      </c>
    </row>
    <row r="73" spans="1:16" ht="12.75" customHeight="1" thickBot="1">
      <c r="A73" s="7" t="str">
        <f t="shared" si="6"/>
        <v>IBVS 5992 </v>
      </c>
      <c r="B73" s="2" t="str">
        <f t="shared" si="7"/>
        <v>II</v>
      </c>
      <c r="C73" s="7">
        <f t="shared" si="8"/>
        <v>55652.881999999998</v>
      </c>
      <c r="D73" s="6" t="str">
        <f t="shared" si="9"/>
        <v>CCD</v>
      </c>
      <c r="E73" s="64" t="e">
        <f>VLOOKUP(C73,#REF!,3,FALSE)</f>
        <v>#REF!</v>
      </c>
      <c r="F73" s="2" t="str">
        <f>LEFT(M73,1)</f>
        <v>C</v>
      </c>
      <c r="G73" s="6" t="str">
        <f t="shared" si="10"/>
        <v>55652.882</v>
      </c>
      <c r="H73" s="7">
        <f t="shared" si="11"/>
        <v>8372.5</v>
      </c>
      <c r="I73" s="65" t="s">
        <v>557</v>
      </c>
      <c r="J73" s="66" t="s">
        <v>558</v>
      </c>
      <c r="K73" s="65" t="s">
        <v>559</v>
      </c>
      <c r="L73" s="65" t="s">
        <v>560</v>
      </c>
      <c r="M73" s="66" t="s">
        <v>381</v>
      </c>
      <c r="N73" s="66" t="s">
        <v>197</v>
      </c>
      <c r="O73" s="67" t="s">
        <v>512</v>
      </c>
      <c r="P73" s="68" t="s">
        <v>561</v>
      </c>
    </row>
    <row r="74" spans="1:16" ht="12.75" customHeight="1" thickBot="1">
      <c r="A74" s="7" t="str">
        <f t="shared" si="6"/>
        <v>IBVS 6044 </v>
      </c>
      <c r="B74" s="2" t="str">
        <f t="shared" si="7"/>
        <v>I</v>
      </c>
      <c r="C74" s="7">
        <f t="shared" si="8"/>
        <v>55665.4931</v>
      </c>
      <c r="D74" s="6" t="str">
        <f t="shared" si="9"/>
        <v>CCD</v>
      </c>
      <c r="E74" s="64" t="e">
        <f>VLOOKUP(C74,#REF!,3,FALSE)</f>
        <v>#REF!</v>
      </c>
      <c r="F74" s="2" t="str">
        <f>LEFT(M74,1)</f>
        <v>C</v>
      </c>
      <c r="G74" s="6" t="str">
        <f t="shared" si="10"/>
        <v>55665.4931</v>
      </c>
      <c r="H74" s="7">
        <f t="shared" si="11"/>
        <v>8406</v>
      </c>
      <c r="I74" s="65" t="s">
        <v>562</v>
      </c>
      <c r="J74" s="66" t="s">
        <v>563</v>
      </c>
      <c r="K74" s="65" t="s">
        <v>564</v>
      </c>
      <c r="L74" s="65" t="s">
        <v>490</v>
      </c>
      <c r="M74" s="66" t="s">
        <v>381</v>
      </c>
      <c r="N74" s="66" t="s">
        <v>197</v>
      </c>
      <c r="O74" s="67" t="s">
        <v>417</v>
      </c>
      <c r="P74" s="68" t="s">
        <v>565</v>
      </c>
    </row>
    <row r="75" spans="1:16" ht="12.75" customHeight="1" thickBot="1">
      <c r="A75" s="7" t="str">
        <f t="shared" ref="A75:A90" si="12">P75</f>
        <v>BAVM 220 </v>
      </c>
      <c r="B75" s="2" t="str">
        <f t="shared" ref="B75:B90" si="13">IF(H75=INT(H75),"I","II")</f>
        <v>I</v>
      </c>
      <c r="C75" s="7">
        <f t="shared" ref="C75:C90" si="14">1*G75</f>
        <v>55705.408499999998</v>
      </c>
      <c r="D75" s="6" t="str">
        <f t="shared" ref="D75:D90" si="15">VLOOKUP(F75,I$1:J$5,2,FALSE)</f>
        <v>CCD</v>
      </c>
      <c r="E75" s="64" t="e">
        <f>VLOOKUP(C75,#REF!,3,FALSE)</f>
        <v>#REF!</v>
      </c>
      <c r="F75" s="2" t="str">
        <f>LEFT(M75,1)</f>
        <v>C</v>
      </c>
      <c r="G75" s="6" t="str">
        <f t="shared" ref="G75:G90" si="16">MID(I75,3,LEN(I75)-3)</f>
        <v>55705.4085</v>
      </c>
      <c r="H75" s="7">
        <f t="shared" ref="H75:H90" si="17">1*K75</f>
        <v>8512</v>
      </c>
      <c r="I75" s="65" t="s">
        <v>566</v>
      </c>
      <c r="J75" s="66" t="s">
        <v>567</v>
      </c>
      <c r="K75" s="65" t="s">
        <v>568</v>
      </c>
      <c r="L75" s="65" t="s">
        <v>569</v>
      </c>
      <c r="M75" s="66" t="s">
        <v>381</v>
      </c>
      <c r="N75" s="66" t="s">
        <v>350</v>
      </c>
      <c r="O75" s="67" t="s">
        <v>351</v>
      </c>
      <c r="P75" s="68" t="s">
        <v>550</v>
      </c>
    </row>
    <row r="76" spans="1:16" ht="12.75" customHeight="1" thickBot="1">
      <c r="A76" s="7" t="str">
        <f t="shared" si="12"/>
        <v>OEJV 0160 </v>
      </c>
      <c r="B76" s="2" t="str">
        <f t="shared" si="13"/>
        <v>II</v>
      </c>
      <c r="C76" s="7">
        <f t="shared" si="14"/>
        <v>55776.387889999998</v>
      </c>
      <c r="D76" s="6" t="str">
        <f t="shared" si="15"/>
        <v>CCD</v>
      </c>
      <c r="E76" s="64" t="e">
        <f>VLOOKUP(C76,#REF!,3,FALSE)</f>
        <v>#REF!</v>
      </c>
      <c r="F76" s="2" t="str">
        <f>LEFT(M76,1)</f>
        <v>C</v>
      </c>
      <c r="G76" s="6" t="str">
        <f t="shared" si="16"/>
        <v>55776.38789</v>
      </c>
      <c r="H76" s="7">
        <f t="shared" si="17"/>
        <v>8700.5</v>
      </c>
      <c r="I76" s="65" t="s">
        <v>570</v>
      </c>
      <c r="J76" s="66" t="s">
        <v>571</v>
      </c>
      <c r="K76" s="65" t="s">
        <v>572</v>
      </c>
      <c r="L76" s="65" t="s">
        <v>573</v>
      </c>
      <c r="M76" s="66" t="s">
        <v>381</v>
      </c>
      <c r="N76" s="66" t="s">
        <v>178</v>
      </c>
      <c r="O76" s="67" t="s">
        <v>574</v>
      </c>
      <c r="P76" s="68" t="s">
        <v>575</v>
      </c>
    </row>
    <row r="77" spans="1:16" ht="12.75" customHeight="1" thickBot="1">
      <c r="A77" s="7" t="str">
        <f t="shared" si="12"/>
        <v>IBVS 6044 </v>
      </c>
      <c r="B77" s="2" t="str">
        <f t="shared" si="13"/>
        <v>II</v>
      </c>
      <c r="C77" s="7">
        <f t="shared" si="14"/>
        <v>55987.636299999998</v>
      </c>
      <c r="D77" s="6" t="str">
        <f t="shared" si="15"/>
        <v>vis</v>
      </c>
      <c r="E77" s="64" t="e">
        <f>VLOOKUP(C77,#REF!,3,FALSE)</f>
        <v>#REF!</v>
      </c>
      <c r="F77" s="2" t="s">
        <v>197</v>
      </c>
      <c r="G77" s="6" t="str">
        <f t="shared" si="16"/>
        <v>55987.6363</v>
      </c>
      <c r="H77" s="7">
        <f t="shared" si="17"/>
        <v>9261.5</v>
      </c>
      <c r="I77" s="65" t="s">
        <v>576</v>
      </c>
      <c r="J77" s="66" t="s">
        <v>577</v>
      </c>
      <c r="K77" s="65" t="s">
        <v>578</v>
      </c>
      <c r="L77" s="65" t="s">
        <v>579</v>
      </c>
      <c r="M77" s="66" t="s">
        <v>381</v>
      </c>
      <c r="N77" s="66" t="s">
        <v>197</v>
      </c>
      <c r="O77" s="67" t="s">
        <v>417</v>
      </c>
      <c r="P77" s="68" t="s">
        <v>565</v>
      </c>
    </row>
    <row r="78" spans="1:16" ht="12.75" customHeight="1" thickBot="1">
      <c r="A78" s="7" t="str">
        <f t="shared" si="12"/>
        <v>IBVS 6044 </v>
      </c>
      <c r="B78" s="2" t="str">
        <f t="shared" si="13"/>
        <v>II</v>
      </c>
      <c r="C78" s="7">
        <f t="shared" si="14"/>
        <v>55992.5311</v>
      </c>
      <c r="D78" s="6" t="str">
        <f t="shared" si="15"/>
        <v>vis</v>
      </c>
      <c r="E78" s="64" t="e">
        <f>VLOOKUP(C78,#REF!,3,FALSE)</f>
        <v>#REF!</v>
      </c>
      <c r="F78" s="2" t="s">
        <v>197</v>
      </c>
      <c r="G78" s="6" t="str">
        <f t="shared" si="16"/>
        <v>55992.5311</v>
      </c>
      <c r="H78" s="7">
        <f t="shared" si="17"/>
        <v>9274.5</v>
      </c>
      <c r="I78" s="65" t="s">
        <v>580</v>
      </c>
      <c r="J78" s="66" t="s">
        <v>581</v>
      </c>
      <c r="K78" s="65" t="s">
        <v>582</v>
      </c>
      <c r="L78" s="65" t="s">
        <v>530</v>
      </c>
      <c r="M78" s="66" t="s">
        <v>381</v>
      </c>
      <c r="N78" s="66" t="s">
        <v>197</v>
      </c>
      <c r="O78" s="67" t="s">
        <v>417</v>
      </c>
      <c r="P78" s="68" t="s">
        <v>565</v>
      </c>
    </row>
    <row r="79" spans="1:16" ht="12.75" customHeight="1" thickBot="1">
      <c r="A79" s="7" t="str">
        <f t="shared" si="12"/>
        <v>IBVS 6044 </v>
      </c>
      <c r="B79" s="2" t="str">
        <f t="shared" si="13"/>
        <v>I</v>
      </c>
      <c r="C79" s="7">
        <f t="shared" si="14"/>
        <v>56005.522900000004</v>
      </c>
      <c r="D79" s="6" t="str">
        <f t="shared" si="15"/>
        <v>vis</v>
      </c>
      <c r="E79" s="64" t="e">
        <f>VLOOKUP(C79,#REF!,3,FALSE)</f>
        <v>#REF!</v>
      </c>
      <c r="F79" s="2" t="s">
        <v>197</v>
      </c>
      <c r="G79" s="6" t="str">
        <f t="shared" si="16"/>
        <v>56005.5229</v>
      </c>
      <c r="H79" s="7">
        <f t="shared" si="17"/>
        <v>9309</v>
      </c>
      <c r="I79" s="65" t="s">
        <v>583</v>
      </c>
      <c r="J79" s="66" t="s">
        <v>584</v>
      </c>
      <c r="K79" s="65" t="s">
        <v>585</v>
      </c>
      <c r="L79" s="65" t="s">
        <v>586</v>
      </c>
      <c r="M79" s="66" t="s">
        <v>381</v>
      </c>
      <c r="N79" s="66" t="s">
        <v>197</v>
      </c>
      <c r="O79" s="67" t="s">
        <v>417</v>
      </c>
      <c r="P79" s="68" t="s">
        <v>565</v>
      </c>
    </row>
    <row r="80" spans="1:16" ht="12.75" customHeight="1" thickBot="1">
      <c r="A80" s="7" t="str">
        <f t="shared" si="12"/>
        <v>IBVS 6044 </v>
      </c>
      <c r="B80" s="2" t="str">
        <f t="shared" si="13"/>
        <v>I</v>
      </c>
      <c r="C80" s="7">
        <f t="shared" si="14"/>
        <v>56011.547500000001</v>
      </c>
      <c r="D80" s="6" t="str">
        <f t="shared" si="15"/>
        <v>vis</v>
      </c>
      <c r="E80" s="64" t="e">
        <f>VLOOKUP(C80,#REF!,3,FALSE)</f>
        <v>#REF!</v>
      </c>
      <c r="F80" s="2" t="s">
        <v>197</v>
      </c>
      <c r="G80" s="6" t="str">
        <f t="shared" si="16"/>
        <v>56011.5475</v>
      </c>
      <c r="H80" s="7">
        <f t="shared" si="17"/>
        <v>9325</v>
      </c>
      <c r="I80" s="65" t="s">
        <v>587</v>
      </c>
      <c r="J80" s="66" t="s">
        <v>588</v>
      </c>
      <c r="K80" s="65" t="s">
        <v>589</v>
      </c>
      <c r="L80" s="65" t="s">
        <v>579</v>
      </c>
      <c r="M80" s="66" t="s">
        <v>381</v>
      </c>
      <c r="N80" s="66" t="s">
        <v>197</v>
      </c>
      <c r="O80" s="67" t="s">
        <v>417</v>
      </c>
      <c r="P80" s="68" t="s">
        <v>565</v>
      </c>
    </row>
    <row r="81" spans="1:16" ht="12.75" customHeight="1" thickBot="1">
      <c r="A81" s="7" t="str">
        <f t="shared" si="12"/>
        <v>IBVS 6029 </v>
      </c>
      <c r="B81" s="2" t="str">
        <f t="shared" si="13"/>
        <v>I</v>
      </c>
      <c r="C81" s="7">
        <f t="shared" si="14"/>
        <v>56034.891199999998</v>
      </c>
      <c r="D81" s="6" t="str">
        <f t="shared" si="15"/>
        <v>vis</v>
      </c>
      <c r="E81" s="64" t="e">
        <f>VLOOKUP(C81,#REF!,3,FALSE)</f>
        <v>#REF!</v>
      </c>
      <c r="F81" s="2" t="s">
        <v>197</v>
      </c>
      <c r="G81" s="6" t="str">
        <f t="shared" si="16"/>
        <v>56034.8912</v>
      </c>
      <c r="H81" s="7">
        <f t="shared" si="17"/>
        <v>9387</v>
      </c>
      <c r="I81" s="65" t="s">
        <v>590</v>
      </c>
      <c r="J81" s="66" t="s">
        <v>591</v>
      </c>
      <c r="K81" s="65" t="s">
        <v>592</v>
      </c>
      <c r="L81" s="65" t="s">
        <v>511</v>
      </c>
      <c r="M81" s="66" t="s">
        <v>381</v>
      </c>
      <c r="N81" s="66" t="s">
        <v>197</v>
      </c>
      <c r="O81" s="67" t="s">
        <v>512</v>
      </c>
      <c r="P81" s="68" t="s">
        <v>593</v>
      </c>
    </row>
    <row r="82" spans="1:16" ht="12.75" customHeight="1" thickBot="1">
      <c r="A82" s="7" t="str">
        <f t="shared" si="12"/>
        <v>IBVS 6044 </v>
      </c>
      <c r="B82" s="2" t="str">
        <f t="shared" si="13"/>
        <v>I</v>
      </c>
      <c r="C82" s="7">
        <f t="shared" si="14"/>
        <v>56149.367200000001</v>
      </c>
      <c r="D82" s="6" t="str">
        <f t="shared" si="15"/>
        <v>vis</v>
      </c>
      <c r="E82" s="64" t="e">
        <f>VLOOKUP(C82,#REF!,3,FALSE)</f>
        <v>#REF!</v>
      </c>
      <c r="F82" s="2" t="s">
        <v>197</v>
      </c>
      <c r="G82" s="6" t="str">
        <f t="shared" si="16"/>
        <v>56149.3672</v>
      </c>
      <c r="H82" s="7">
        <f t="shared" si="17"/>
        <v>9691</v>
      </c>
      <c r="I82" s="65" t="s">
        <v>594</v>
      </c>
      <c r="J82" s="66" t="s">
        <v>595</v>
      </c>
      <c r="K82" s="65" t="s">
        <v>596</v>
      </c>
      <c r="L82" s="65" t="s">
        <v>597</v>
      </c>
      <c r="M82" s="66" t="s">
        <v>381</v>
      </c>
      <c r="N82" s="66" t="s">
        <v>197</v>
      </c>
      <c r="O82" s="67" t="s">
        <v>417</v>
      </c>
      <c r="P82" s="68" t="s">
        <v>565</v>
      </c>
    </row>
    <row r="83" spans="1:16" ht="12.75" customHeight="1" thickBot="1">
      <c r="A83" s="7" t="str">
        <f t="shared" si="12"/>
        <v>IBVS 6044 </v>
      </c>
      <c r="B83" s="2" t="str">
        <f t="shared" si="13"/>
        <v>II</v>
      </c>
      <c r="C83" s="7">
        <f t="shared" si="14"/>
        <v>56199.260900000001</v>
      </c>
      <c r="D83" s="6" t="str">
        <f t="shared" si="15"/>
        <v>vis</v>
      </c>
      <c r="E83" s="64" t="e">
        <f>VLOOKUP(C83,#REF!,3,FALSE)</f>
        <v>#REF!</v>
      </c>
      <c r="F83" s="2" t="s">
        <v>197</v>
      </c>
      <c r="G83" s="6" t="str">
        <f t="shared" si="16"/>
        <v>56199.2609</v>
      </c>
      <c r="H83" s="7">
        <f t="shared" si="17"/>
        <v>9823.5</v>
      </c>
      <c r="I83" s="65" t="s">
        <v>598</v>
      </c>
      <c r="J83" s="66" t="s">
        <v>599</v>
      </c>
      <c r="K83" s="65" t="s">
        <v>600</v>
      </c>
      <c r="L83" s="65" t="s">
        <v>601</v>
      </c>
      <c r="M83" s="66" t="s">
        <v>381</v>
      </c>
      <c r="N83" s="66" t="s">
        <v>197</v>
      </c>
      <c r="O83" s="67" t="s">
        <v>417</v>
      </c>
      <c r="P83" s="68" t="s">
        <v>565</v>
      </c>
    </row>
    <row r="84" spans="1:16" ht="12.75" customHeight="1" thickBot="1">
      <c r="A84" s="7" t="str">
        <f t="shared" si="12"/>
        <v>IBVS 6125 </v>
      </c>
      <c r="B84" s="2" t="str">
        <f t="shared" si="13"/>
        <v>I</v>
      </c>
      <c r="C84" s="7">
        <f t="shared" si="14"/>
        <v>56532.325199999999</v>
      </c>
      <c r="D84" s="6" t="str">
        <f t="shared" si="15"/>
        <v>vis</v>
      </c>
      <c r="E84" s="64" t="e">
        <f>VLOOKUP(C84,#REF!,3,FALSE)</f>
        <v>#REF!</v>
      </c>
      <c r="F84" s="2" t="s">
        <v>197</v>
      </c>
      <c r="G84" s="6" t="str">
        <f t="shared" si="16"/>
        <v>56532.3252</v>
      </c>
      <c r="H84" s="7">
        <f t="shared" si="17"/>
        <v>10708</v>
      </c>
      <c r="I84" s="65" t="s">
        <v>602</v>
      </c>
      <c r="J84" s="66" t="s">
        <v>603</v>
      </c>
      <c r="K84" s="65" t="s">
        <v>604</v>
      </c>
      <c r="L84" s="65" t="s">
        <v>605</v>
      </c>
      <c r="M84" s="66" t="s">
        <v>381</v>
      </c>
      <c r="N84" s="66" t="s">
        <v>606</v>
      </c>
      <c r="O84" s="67" t="s">
        <v>607</v>
      </c>
      <c r="P84" s="68" t="s">
        <v>608</v>
      </c>
    </row>
    <row r="85" spans="1:16" ht="12.75" customHeight="1" thickBot="1">
      <c r="A85" s="7" t="str">
        <f t="shared" si="12"/>
        <v>VSB 42 </v>
      </c>
      <c r="B85" s="2" t="str">
        <f t="shared" si="13"/>
        <v>I</v>
      </c>
      <c r="C85" s="7">
        <f t="shared" si="14"/>
        <v>52719.319300000003</v>
      </c>
      <c r="D85" s="6" t="str">
        <f t="shared" si="15"/>
        <v>vis</v>
      </c>
      <c r="E85" s="64" t="e">
        <f>VLOOKUP(C85,#REF!,3,FALSE)</f>
        <v>#REF!</v>
      </c>
      <c r="F85" s="2" t="s">
        <v>197</v>
      </c>
      <c r="G85" s="6" t="str">
        <f t="shared" si="16"/>
        <v>52719.3193</v>
      </c>
      <c r="H85" s="7">
        <f t="shared" si="17"/>
        <v>582</v>
      </c>
      <c r="I85" s="65" t="s">
        <v>342</v>
      </c>
      <c r="J85" s="66" t="s">
        <v>343</v>
      </c>
      <c r="K85" s="65">
        <v>582</v>
      </c>
      <c r="L85" s="65" t="s">
        <v>344</v>
      </c>
      <c r="M85" s="66" t="s">
        <v>284</v>
      </c>
      <c r="N85" s="66" t="s">
        <v>316</v>
      </c>
      <c r="O85" s="67" t="s">
        <v>345</v>
      </c>
      <c r="P85" s="68" t="s">
        <v>346</v>
      </c>
    </row>
    <row r="86" spans="1:16" ht="12.75" customHeight="1" thickBot="1">
      <c r="A86" s="7" t="str">
        <f t="shared" si="12"/>
        <v>VSB 43 </v>
      </c>
      <c r="B86" s="2" t="str">
        <f t="shared" si="13"/>
        <v>II</v>
      </c>
      <c r="C86" s="7">
        <f t="shared" si="14"/>
        <v>53072.342600000004</v>
      </c>
      <c r="D86" s="6" t="str">
        <f t="shared" si="15"/>
        <v>vis</v>
      </c>
      <c r="E86" s="64" t="e">
        <f>VLOOKUP(C86,#REF!,3,FALSE)</f>
        <v>#REF!</v>
      </c>
      <c r="F86" s="2" t="s">
        <v>197</v>
      </c>
      <c r="G86" s="6" t="str">
        <f t="shared" si="16"/>
        <v>53072.3426</v>
      </c>
      <c r="H86" s="7">
        <f t="shared" si="17"/>
        <v>1519.5</v>
      </c>
      <c r="I86" s="65" t="s">
        <v>357</v>
      </c>
      <c r="J86" s="66" t="s">
        <v>358</v>
      </c>
      <c r="K86" s="65" t="s">
        <v>359</v>
      </c>
      <c r="L86" s="65" t="s">
        <v>360</v>
      </c>
      <c r="M86" s="66" t="s">
        <v>284</v>
      </c>
      <c r="N86" s="66" t="s">
        <v>316</v>
      </c>
      <c r="O86" s="67" t="s">
        <v>345</v>
      </c>
      <c r="P86" s="68" t="s">
        <v>361</v>
      </c>
    </row>
    <row r="87" spans="1:16" ht="12.75" customHeight="1" thickBot="1">
      <c r="A87" s="7" t="str">
        <f t="shared" si="12"/>
        <v>VSB 43 </v>
      </c>
      <c r="B87" s="2" t="str">
        <f t="shared" si="13"/>
        <v>II</v>
      </c>
      <c r="C87" s="7">
        <f t="shared" si="14"/>
        <v>53151.046300000002</v>
      </c>
      <c r="D87" s="6" t="str">
        <f t="shared" si="15"/>
        <v>vis</v>
      </c>
      <c r="E87" s="64" t="e">
        <f>VLOOKUP(C87,#REF!,3,FALSE)</f>
        <v>#REF!</v>
      </c>
      <c r="F87" s="2" t="s">
        <v>197</v>
      </c>
      <c r="G87" s="6" t="str">
        <f t="shared" si="16"/>
        <v>53151.0463</v>
      </c>
      <c r="H87" s="7">
        <f t="shared" si="17"/>
        <v>1728.5</v>
      </c>
      <c r="I87" s="65" t="s">
        <v>362</v>
      </c>
      <c r="J87" s="66" t="s">
        <v>363</v>
      </c>
      <c r="K87" s="65" t="s">
        <v>364</v>
      </c>
      <c r="L87" s="65" t="s">
        <v>365</v>
      </c>
      <c r="M87" s="66" t="s">
        <v>284</v>
      </c>
      <c r="N87" s="66" t="s">
        <v>316</v>
      </c>
      <c r="O87" s="67" t="s">
        <v>345</v>
      </c>
      <c r="P87" s="68" t="s">
        <v>361</v>
      </c>
    </row>
    <row r="88" spans="1:16" ht="12.75" customHeight="1" thickBot="1">
      <c r="A88" s="7" t="str">
        <f t="shared" si="12"/>
        <v>VSB 48 </v>
      </c>
      <c r="B88" s="2" t="str">
        <f t="shared" si="13"/>
        <v>II</v>
      </c>
      <c r="C88" s="7">
        <f t="shared" si="14"/>
        <v>54560.129000000001</v>
      </c>
      <c r="D88" s="6" t="str">
        <f t="shared" si="15"/>
        <v>vis</v>
      </c>
      <c r="E88" s="64" t="e">
        <f>VLOOKUP(C88,#REF!,3,FALSE)</f>
        <v>#REF!</v>
      </c>
      <c r="F88" s="2" t="s">
        <v>197</v>
      </c>
      <c r="G88" s="6" t="str">
        <f t="shared" si="16"/>
        <v>54560.129</v>
      </c>
      <c r="H88" s="7">
        <f t="shared" si="17"/>
        <v>5470.5</v>
      </c>
      <c r="I88" s="65" t="s">
        <v>454</v>
      </c>
      <c r="J88" s="66" t="s">
        <v>455</v>
      </c>
      <c r="K88" s="65" t="s">
        <v>456</v>
      </c>
      <c r="L88" s="65" t="s">
        <v>457</v>
      </c>
      <c r="M88" s="66" t="s">
        <v>458</v>
      </c>
      <c r="N88" s="66"/>
      <c r="O88" s="67" t="s">
        <v>459</v>
      </c>
      <c r="P88" s="68" t="s">
        <v>460</v>
      </c>
    </row>
    <row r="89" spans="1:16" ht="12.75" customHeight="1" thickBot="1">
      <c r="A89" s="7" t="str">
        <f t="shared" si="12"/>
        <v>VSB 48 </v>
      </c>
      <c r="B89" s="2" t="str">
        <f t="shared" si="13"/>
        <v>II</v>
      </c>
      <c r="C89" s="7">
        <f t="shared" si="14"/>
        <v>54564.258800000003</v>
      </c>
      <c r="D89" s="6" t="str">
        <f t="shared" si="15"/>
        <v>vis</v>
      </c>
      <c r="E89" s="64" t="e">
        <f>VLOOKUP(C89,#REF!,3,FALSE)</f>
        <v>#REF!</v>
      </c>
      <c r="F89" s="2" t="s">
        <v>197</v>
      </c>
      <c r="G89" s="6" t="str">
        <f t="shared" si="16"/>
        <v>54564.2588</v>
      </c>
      <c r="H89" s="7">
        <f t="shared" si="17"/>
        <v>5481.5</v>
      </c>
      <c r="I89" s="65" t="s">
        <v>461</v>
      </c>
      <c r="J89" s="66" t="s">
        <v>462</v>
      </c>
      <c r="K89" s="65" t="s">
        <v>463</v>
      </c>
      <c r="L89" s="65" t="s">
        <v>375</v>
      </c>
      <c r="M89" s="66" t="s">
        <v>381</v>
      </c>
      <c r="N89" s="66" t="s">
        <v>135</v>
      </c>
      <c r="O89" s="67" t="s">
        <v>464</v>
      </c>
      <c r="P89" s="68" t="s">
        <v>460</v>
      </c>
    </row>
    <row r="90" spans="1:16" ht="12.75" customHeight="1">
      <c r="A90" s="7" t="str">
        <f t="shared" si="12"/>
        <v>BAVM 203 </v>
      </c>
      <c r="B90" s="2" t="str">
        <f t="shared" si="13"/>
        <v>I</v>
      </c>
      <c r="C90" s="7">
        <f t="shared" si="14"/>
        <v>54648.419399999999</v>
      </c>
      <c r="D90" s="6" t="str">
        <f t="shared" si="15"/>
        <v>vis</v>
      </c>
      <c r="E90" s="64" t="e">
        <f>VLOOKUP(C90,#REF!,3,FALSE)</f>
        <v>#REF!</v>
      </c>
      <c r="F90" s="2" t="s">
        <v>197</v>
      </c>
      <c r="G90" s="6" t="str">
        <f t="shared" si="16"/>
        <v>54648.4194</v>
      </c>
      <c r="H90" s="7">
        <f t="shared" si="17"/>
        <v>5705</v>
      </c>
      <c r="I90" s="69" t="s">
        <v>488</v>
      </c>
      <c r="J90" s="70" t="s">
        <v>489</v>
      </c>
      <c r="K90" s="69" t="s">
        <v>486</v>
      </c>
      <c r="L90" s="69" t="s">
        <v>490</v>
      </c>
      <c r="M90" s="70" t="s">
        <v>381</v>
      </c>
      <c r="N90" s="70" t="s">
        <v>396</v>
      </c>
      <c r="O90" s="71" t="s">
        <v>397</v>
      </c>
      <c r="P90" s="72" t="s">
        <v>491</v>
      </c>
    </row>
    <row r="91" spans="1:16" ht="12.75" customHeight="1">
      <c r="B91" s="2"/>
      <c r="E91" s="64"/>
      <c r="F91" s="2"/>
      <c r="I91" s="73"/>
      <c r="J91" s="74"/>
      <c r="K91" s="73"/>
      <c r="L91" s="73"/>
      <c r="M91" s="74"/>
      <c r="N91" s="74"/>
      <c r="O91" s="75"/>
      <c r="P91" s="75"/>
    </row>
    <row r="92" spans="1:16" ht="12.75" customHeight="1">
      <c r="B92" s="2"/>
      <c r="E92" s="64"/>
      <c r="F92" s="2"/>
      <c r="I92" s="73"/>
      <c r="J92" s="74"/>
      <c r="K92" s="73"/>
      <c r="L92" s="73"/>
      <c r="M92" s="74"/>
      <c r="N92" s="74"/>
      <c r="O92" s="75"/>
      <c r="P92" s="75"/>
    </row>
    <row r="93" spans="1:16" ht="12.75" customHeight="1">
      <c r="B93" s="2"/>
      <c r="E93" s="64"/>
      <c r="F93" s="2"/>
      <c r="I93" s="73"/>
      <c r="J93" s="74"/>
      <c r="K93" s="73"/>
      <c r="L93" s="73"/>
      <c r="M93" s="74"/>
      <c r="N93" s="74"/>
      <c r="O93" s="75"/>
      <c r="P93" s="75"/>
    </row>
    <row r="94" spans="1:16" ht="12.75" customHeight="1">
      <c r="B94" s="2"/>
      <c r="E94" s="64"/>
      <c r="F94" s="2"/>
      <c r="I94" s="73"/>
      <c r="J94" s="74"/>
      <c r="K94" s="73"/>
      <c r="L94" s="73"/>
      <c r="M94" s="74"/>
      <c r="N94" s="74"/>
      <c r="O94" s="75"/>
      <c r="P94" s="75"/>
    </row>
    <row r="95" spans="1:16" ht="12.75" customHeight="1">
      <c r="B95" s="2"/>
      <c r="E95" s="64"/>
      <c r="F95" s="2"/>
      <c r="I95" s="73"/>
      <c r="J95" s="74"/>
      <c r="K95" s="73"/>
      <c r="L95" s="73"/>
      <c r="M95" s="74"/>
      <c r="N95" s="74"/>
      <c r="O95" s="75"/>
      <c r="P95" s="75"/>
    </row>
    <row r="96" spans="1:16" ht="12.75" customHeight="1">
      <c r="B96" s="2"/>
      <c r="E96" s="64"/>
      <c r="F96" s="2"/>
      <c r="I96" s="73"/>
      <c r="J96" s="74"/>
      <c r="K96" s="73"/>
      <c r="L96" s="73"/>
      <c r="M96" s="74"/>
      <c r="N96" s="74"/>
      <c r="O96" s="75"/>
      <c r="P96" s="75"/>
    </row>
    <row r="97" spans="2:16" ht="12.75" customHeight="1">
      <c r="B97" s="2"/>
      <c r="E97" s="64"/>
      <c r="F97" s="2"/>
      <c r="I97" s="73"/>
      <c r="J97" s="74"/>
      <c r="K97" s="73"/>
      <c r="L97" s="73"/>
      <c r="M97" s="74"/>
      <c r="N97" s="74"/>
      <c r="O97" s="75"/>
      <c r="P97" s="75"/>
    </row>
    <row r="98" spans="2:16" ht="12.75" customHeight="1">
      <c r="B98" s="2"/>
      <c r="E98" s="64"/>
      <c r="F98" s="2"/>
      <c r="I98" s="73"/>
      <c r="J98" s="74"/>
      <c r="K98" s="73"/>
      <c r="L98" s="73"/>
      <c r="M98" s="74"/>
      <c r="N98" s="74"/>
      <c r="O98" s="75"/>
      <c r="P98" s="75"/>
    </row>
    <row r="99" spans="2:16" ht="12.75" customHeight="1">
      <c r="B99" s="2"/>
      <c r="E99" s="64"/>
      <c r="F99" s="2"/>
      <c r="I99" s="73"/>
      <c r="J99" s="74"/>
      <c r="K99" s="73"/>
      <c r="L99" s="73"/>
      <c r="M99" s="74"/>
      <c r="N99" s="74"/>
      <c r="O99" s="75"/>
      <c r="P99" s="75"/>
    </row>
    <row r="100" spans="2:16" ht="12.75" customHeight="1">
      <c r="B100" s="2"/>
      <c r="E100" s="64"/>
      <c r="F100" s="2"/>
      <c r="I100" s="73"/>
      <c r="J100" s="74"/>
      <c r="K100" s="73"/>
      <c r="L100" s="73"/>
      <c r="M100" s="74"/>
      <c r="N100" s="74"/>
      <c r="O100" s="75"/>
      <c r="P100" s="75"/>
    </row>
    <row r="101" spans="2:16" ht="12.75" customHeight="1">
      <c r="B101" s="2"/>
      <c r="E101" s="64"/>
      <c r="F101" s="2"/>
      <c r="I101" s="73"/>
      <c r="J101" s="74"/>
      <c r="K101" s="73"/>
      <c r="L101" s="73"/>
      <c r="M101" s="74"/>
      <c r="N101" s="74"/>
      <c r="O101" s="75"/>
      <c r="P101" s="75"/>
    </row>
    <row r="102" spans="2:16" ht="12.75" customHeight="1">
      <c r="B102" s="2"/>
      <c r="E102" s="64"/>
      <c r="F102" s="2"/>
      <c r="I102" s="73"/>
      <c r="J102" s="74"/>
      <c r="K102" s="73"/>
      <c r="L102" s="73"/>
      <c r="M102" s="74"/>
      <c r="N102" s="74"/>
      <c r="O102" s="75"/>
      <c r="P102" s="75"/>
    </row>
    <row r="103" spans="2:16" ht="12.75" customHeight="1">
      <c r="B103" s="2"/>
      <c r="E103" s="64"/>
      <c r="F103" s="2"/>
      <c r="I103" s="73"/>
      <c r="J103" s="74"/>
      <c r="K103" s="73"/>
      <c r="L103" s="73"/>
      <c r="M103" s="74"/>
      <c r="N103" s="74"/>
      <c r="O103" s="75"/>
      <c r="P103" s="75"/>
    </row>
    <row r="104" spans="2:16" ht="12.75" customHeight="1">
      <c r="B104" s="2"/>
      <c r="E104" s="64"/>
      <c r="F104" s="2"/>
      <c r="I104" s="73"/>
      <c r="J104" s="74"/>
      <c r="K104" s="73"/>
      <c r="L104" s="73"/>
      <c r="M104" s="74"/>
      <c r="N104" s="74"/>
      <c r="O104" s="75"/>
      <c r="P104" s="75"/>
    </row>
    <row r="105" spans="2:16" ht="12.75" customHeight="1">
      <c r="B105" s="2"/>
      <c r="E105" s="64"/>
      <c r="F105" s="2"/>
      <c r="I105" s="73"/>
      <c r="J105" s="74"/>
      <c r="K105" s="73"/>
      <c r="L105" s="73"/>
      <c r="M105" s="74"/>
      <c r="N105" s="74"/>
      <c r="O105" s="75"/>
      <c r="P105" s="75"/>
    </row>
    <row r="106" spans="2:16" ht="12.75" customHeight="1">
      <c r="B106" s="2"/>
      <c r="E106" s="64"/>
      <c r="F106" s="2"/>
      <c r="I106" s="73"/>
      <c r="J106" s="74"/>
      <c r="K106" s="73"/>
      <c r="L106" s="73"/>
      <c r="M106" s="74"/>
      <c r="N106" s="74"/>
      <c r="O106" s="75"/>
      <c r="P106" s="75"/>
    </row>
    <row r="107" spans="2:16" ht="12.75" customHeight="1">
      <c r="B107" s="2"/>
      <c r="E107" s="64"/>
      <c r="F107" s="2"/>
      <c r="I107" s="73"/>
      <c r="J107" s="74"/>
      <c r="K107" s="73"/>
      <c r="L107" s="73"/>
      <c r="M107" s="74"/>
      <c r="N107" s="74"/>
      <c r="O107" s="75"/>
      <c r="P107" s="75"/>
    </row>
    <row r="108" spans="2:16" ht="12.75" customHeight="1">
      <c r="B108" s="2"/>
      <c r="E108" s="64"/>
      <c r="F108" s="2"/>
      <c r="I108" s="73"/>
      <c r="J108" s="74"/>
      <c r="K108" s="73"/>
      <c r="L108" s="73"/>
      <c r="M108" s="74"/>
      <c r="N108" s="74"/>
      <c r="O108" s="75"/>
      <c r="P108" s="75"/>
    </row>
    <row r="109" spans="2:16" ht="12.75" customHeight="1">
      <c r="B109" s="2"/>
      <c r="E109" s="64"/>
      <c r="F109" s="2"/>
      <c r="I109" s="73"/>
      <c r="J109" s="74"/>
      <c r="K109" s="73"/>
      <c r="L109" s="73"/>
      <c r="M109" s="74"/>
      <c r="N109" s="74"/>
      <c r="O109" s="75"/>
      <c r="P109" s="75"/>
    </row>
    <row r="110" spans="2:16" ht="12.75" customHeight="1">
      <c r="B110" s="2"/>
      <c r="E110" s="64"/>
      <c r="F110" s="2"/>
      <c r="I110" s="73"/>
      <c r="J110" s="74"/>
      <c r="K110" s="73"/>
      <c r="L110" s="73"/>
      <c r="M110" s="74"/>
      <c r="N110" s="74"/>
      <c r="O110" s="75"/>
      <c r="P110" s="75"/>
    </row>
    <row r="111" spans="2:16" ht="12.75" customHeight="1">
      <c r="B111" s="2"/>
      <c r="E111" s="64"/>
      <c r="F111" s="2"/>
      <c r="I111" s="73"/>
      <c r="J111" s="74"/>
      <c r="K111" s="73"/>
      <c r="L111" s="73"/>
      <c r="M111" s="74"/>
      <c r="N111" s="74"/>
      <c r="O111" s="75"/>
      <c r="P111" s="75"/>
    </row>
    <row r="112" spans="2:16" ht="12.75" customHeight="1">
      <c r="B112" s="2"/>
      <c r="E112" s="64"/>
      <c r="F112" s="2"/>
      <c r="I112" s="73"/>
      <c r="J112" s="74"/>
      <c r="K112" s="73"/>
      <c r="L112" s="73"/>
      <c r="M112" s="74"/>
      <c r="N112" s="74"/>
      <c r="O112" s="75"/>
      <c r="P112" s="75"/>
    </row>
    <row r="113" spans="2:16" ht="12.75" customHeight="1">
      <c r="B113" s="2"/>
      <c r="E113" s="64"/>
      <c r="F113" s="2"/>
      <c r="I113" s="73"/>
      <c r="J113" s="74"/>
      <c r="K113" s="73"/>
      <c r="L113" s="73"/>
      <c r="M113" s="74"/>
      <c r="N113" s="74"/>
      <c r="O113" s="75"/>
      <c r="P113" s="75"/>
    </row>
    <row r="114" spans="2:16" ht="12.75" customHeight="1">
      <c r="B114" s="2"/>
      <c r="E114" s="64"/>
      <c r="F114" s="2"/>
      <c r="I114" s="73"/>
      <c r="J114" s="74"/>
      <c r="K114" s="73"/>
      <c r="L114" s="73"/>
      <c r="M114" s="74"/>
      <c r="N114" s="74"/>
      <c r="O114" s="75"/>
      <c r="P114" s="75"/>
    </row>
    <row r="115" spans="2:16" ht="12.75" customHeight="1">
      <c r="B115" s="2"/>
      <c r="E115" s="64"/>
      <c r="F115" s="2"/>
      <c r="I115" s="73"/>
      <c r="J115" s="74"/>
      <c r="K115" s="73"/>
      <c r="L115" s="73"/>
      <c r="M115" s="74"/>
      <c r="N115" s="74"/>
      <c r="O115" s="75"/>
      <c r="P115" s="75"/>
    </row>
    <row r="116" spans="2:16" ht="12.75" customHeight="1">
      <c r="B116" s="2"/>
      <c r="E116" s="64"/>
      <c r="F116" s="2"/>
      <c r="I116" s="73"/>
      <c r="J116" s="74"/>
      <c r="K116" s="73"/>
      <c r="L116" s="73"/>
      <c r="M116" s="74"/>
      <c r="N116" s="74"/>
      <c r="O116" s="75"/>
      <c r="P116" s="75"/>
    </row>
    <row r="117" spans="2:16" ht="12.75" customHeight="1">
      <c r="B117" s="2"/>
      <c r="E117" s="64"/>
      <c r="F117" s="2"/>
      <c r="I117" s="73"/>
      <c r="J117" s="74"/>
      <c r="K117" s="73"/>
      <c r="L117" s="73"/>
      <c r="M117" s="74"/>
      <c r="N117" s="74"/>
      <c r="O117" s="75"/>
      <c r="P117" s="75"/>
    </row>
    <row r="118" spans="2:16" ht="12.75" customHeight="1">
      <c r="B118" s="2"/>
      <c r="E118" s="64"/>
      <c r="F118" s="2"/>
      <c r="I118" s="73"/>
      <c r="J118" s="74"/>
      <c r="K118" s="73"/>
      <c r="L118" s="73"/>
      <c r="M118" s="74"/>
      <c r="N118" s="74"/>
      <c r="O118" s="75"/>
      <c r="P118" s="75"/>
    </row>
    <row r="119" spans="2:16" ht="12.75" customHeight="1">
      <c r="B119" s="2"/>
      <c r="E119" s="64"/>
      <c r="F119" s="2"/>
      <c r="I119" s="73"/>
      <c r="J119" s="74"/>
      <c r="K119" s="73"/>
      <c r="L119" s="73"/>
      <c r="M119" s="74"/>
      <c r="N119" s="74"/>
      <c r="O119" s="75"/>
      <c r="P119" s="75"/>
    </row>
    <row r="120" spans="2:16" ht="12.75" customHeight="1">
      <c r="B120" s="2"/>
      <c r="E120" s="64"/>
      <c r="F120" s="2"/>
      <c r="I120" s="73"/>
      <c r="J120" s="74"/>
      <c r="K120" s="73"/>
      <c r="L120" s="73"/>
      <c r="M120" s="74"/>
      <c r="N120" s="74"/>
      <c r="O120" s="75"/>
      <c r="P120" s="75"/>
    </row>
    <row r="121" spans="2:16" ht="12.75" customHeight="1">
      <c r="B121" s="2"/>
      <c r="E121" s="64"/>
      <c r="F121" s="2"/>
      <c r="I121" s="73"/>
      <c r="J121" s="74"/>
      <c r="K121" s="73"/>
      <c r="L121" s="73"/>
      <c r="M121" s="74"/>
      <c r="N121" s="74"/>
      <c r="O121" s="75"/>
      <c r="P121" s="75"/>
    </row>
    <row r="122" spans="2:16" ht="12.75" customHeight="1">
      <c r="B122" s="2"/>
      <c r="E122" s="64"/>
      <c r="F122" s="2"/>
      <c r="I122" s="73"/>
      <c r="J122" s="74"/>
      <c r="K122" s="73"/>
      <c r="L122" s="73"/>
      <c r="M122" s="74"/>
      <c r="N122" s="74"/>
      <c r="O122" s="75"/>
      <c r="P122" s="75"/>
    </row>
    <row r="123" spans="2:16" ht="12.75" customHeight="1">
      <c r="B123" s="2"/>
      <c r="E123" s="64"/>
      <c r="F123" s="2"/>
      <c r="I123" s="73"/>
      <c r="J123" s="74"/>
      <c r="K123" s="73"/>
      <c r="L123" s="73"/>
      <c r="M123" s="74"/>
      <c r="N123" s="74"/>
      <c r="O123" s="75"/>
      <c r="P123" s="75"/>
    </row>
    <row r="124" spans="2:16" ht="12.75" customHeight="1">
      <c r="B124" s="2"/>
      <c r="E124" s="64"/>
      <c r="F124" s="2"/>
      <c r="I124" s="73"/>
      <c r="J124" s="74"/>
      <c r="K124" s="73"/>
      <c r="L124" s="73"/>
      <c r="M124" s="74"/>
      <c r="N124" s="74"/>
      <c r="O124" s="75"/>
      <c r="P124" s="75"/>
    </row>
    <row r="125" spans="2:16" ht="12.75" customHeight="1">
      <c r="B125" s="2"/>
      <c r="E125" s="64"/>
      <c r="F125" s="2"/>
      <c r="I125" s="73"/>
      <c r="J125" s="74"/>
      <c r="K125" s="73"/>
      <c r="L125" s="73"/>
      <c r="M125" s="74"/>
      <c r="N125" s="74"/>
      <c r="O125" s="75"/>
      <c r="P125" s="75"/>
    </row>
    <row r="126" spans="2:16" ht="12.75" customHeight="1">
      <c r="B126" s="2"/>
      <c r="E126" s="64"/>
      <c r="F126" s="2"/>
      <c r="I126" s="73"/>
      <c r="J126" s="74"/>
      <c r="K126" s="73"/>
      <c r="L126" s="73"/>
      <c r="M126" s="74"/>
      <c r="N126" s="74"/>
      <c r="O126" s="75"/>
      <c r="P126" s="75"/>
    </row>
    <row r="127" spans="2:16" ht="12.75" customHeight="1">
      <c r="B127" s="2"/>
      <c r="E127" s="64"/>
      <c r="F127" s="2"/>
      <c r="I127" s="73"/>
      <c r="J127" s="74"/>
      <c r="K127" s="73"/>
      <c r="L127" s="73"/>
      <c r="M127" s="74"/>
      <c r="N127" s="74"/>
      <c r="O127" s="75"/>
      <c r="P127" s="75"/>
    </row>
    <row r="128" spans="2:16" ht="12.75" customHeight="1">
      <c r="B128" s="2"/>
      <c r="E128" s="64"/>
      <c r="F128" s="2"/>
      <c r="I128" s="73"/>
      <c r="J128" s="74"/>
      <c r="K128" s="73"/>
      <c r="L128" s="73"/>
      <c r="M128" s="74"/>
      <c r="N128" s="74"/>
      <c r="O128" s="75"/>
      <c r="P128" s="75"/>
    </row>
    <row r="129" spans="2:16" ht="12.75" customHeight="1">
      <c r="B129" s="2"/>
      <c r="E129" s="64"/>
      <c r="F129" s="2"/>
      <c r="I129" s="73"/>
      <c r="J129" s="74"/>
      <c r="K129" s="73"/>
      <c r="L129" s="73"/>
      <c r="M129" s="74"/>
      <c r="N129" s="74"/>
      <c r="O129" s="75"/>
      <c r="P129" s="75"/>
    </row>
    <row r="130" spans="2:16" ht="12.75" customHeight="1">
      <c r="B130" s="2"/>
      <c r="E130" s="64"/>
      <c r="F130" s="2"/>
      <c r="I130" s="73"/>
      <c r="J130" s="74"/>
      <c r="K130" s="73"/>
      <c r="L130" s="73"/>
      <c r="M130" s="74"/>
      <c r="N130" s="74"/>
      <c r="O130" s="75"/>
      <c r="P130" s="75"/>
    </row>
    <row r="131" spans="2:16" ht="12.75" customHeight="1">
      <c r="B131" s="2"/>
      <c r="E131" s="64"/>
      <c r="F131" s="2"/>
      <c r="I131" s="73"/>
      <c r="J131" s="74"/>
      <c r="K131" s="73"/>
      <c r="L131" s="73"/>
      <c r="M131" s="74"/>
      <c r="N131" s="74"/>
      <c r="O131" s="75"/>
      <c r="P131" s="75"/>
    </row>
    <row r="132" spans="2:16" ht="12.75" customHeight="1">
      <c r="B132" s="2"/>
      <c r="E132" s="64"/>
      <c r="F132" s="2"/>
      <c r="I132" s="73"/>
      <c r="J132" s="74"/>
      <c r="K132" s="73"/>
      <c r="L132" s="73"/>
      <c r="M132" s="74"/>
      <c r="N132" s="74"/>
      <c r="O132" s="75"/>
      <c r="P132" s="75"/>
    </row>
    <row r="133" spans="2:16" ht="12.75" customHeight="1">
      <c r="B133" s="2"/>
      <c r="E133" s="64"/>
      <c r="F133" s="2"/>
      <c r="I133" s="73"/>
      <c r="J133" s="74"/>
      <c r="K133" s="73"/>
      <c r="L133" s="73"/>
      <c r="M133" s="74"/>
      <c r="N133" s="74"/>
      <c r="O133" s="75"/>
      <c r="P133" s="75"/>
    </row>
    <row r="134" spans="2:16" ht="12.75" customHeight="1">
      <c r="B134" s="2"/>
      <c r="E134" s="64"/>
      <c r="F134" s="2"/>
      <c r="I134" s="73"/>
      <c r="J134" s="74"/>
      <c r="K134" s="73"/>
      <c r="L134" s="73"/>
      <c r="M134" s="74"/>
      <c r="N134" s="74"/>
      <c r="O134" s="75"/>
      <c r="P134" s="75"/>
    </row>
    <row r="135" spans="2:16" ht="12.75" customHeight="1">
      <c r="B135" s="2"/>
      <c r="E135" s="64"/>
      <c r="F135" s="2"/>
      <c r="I135" s="73"/>
      <c r="J135" s="74"/>
      <c r="K135" s="73"/>
      <c r="L135" s="73"/>
      <c r="M135" s="74"/>
      <c r="N135" s="74"/>
      <c r="O135" s="75"/>
      <c r="P135" s="75"/>
    </row>
    <row r="136" spans="2:16" ht="12.75" customHeight="1">
      <c r="B136" s="2"/>
      <c r="E136" s="64"/>
      <c r="F136" s="2"/>
      <c r="I136" s="73"/>
      <c r="J136" s="74"/>
      <c r="K136" s="73"/>
      <c r="L136" s="73"/>
      <c r="M136" s="74"/>
      <c r="N136" s="74"/>
      <c r="O136" s="75"/>
      <c r="P136" s="75"/>
    </row>
    <row r="137" spans="2:16" ht="12.75" customHeight="1">
      <c r="B137" s="2"/>
      <c r="E137" s="64"/>
      <c r="F137" s="2"/>
      <c r="I137" s="73"/>
      <c r="J137" s="74"/>
      <c r="K137" s="73"/>
      <c r="L137" s="73"/>
      <c r="M137" s="74"/>
      <c r="N137" s="74"/>
      <c r="O137" s="75"/>
      <c r="P137" s="75"/>
    </row>
    <row r="138" spans="2:16" ht="12.75" customHeight="1">
      <c r="B138" s="2"/>
      <c r="E138" s="64"/>
      <c r="F138" s="2"/>
      <c r="I138" s="73"/>
      <c r="J138" s="74"/>
      <c r="K138" s="73"/>
      <c r="L138" s="73"/>
      <c r="M138" s="74"/>
      <c r="N138" s="74"/>
      <c r="O138" s="75"/>
      <c r="P138" s="75"/>
    </row>
    <row r="139" spans="2:16" ht="12.75" customHeight="1">
      <c r="B139" s="2"/>
      <c r="E139" s="64"/>
      <c r="F139" s="2"/>
      <c r="I139" s="73"/>
      <c r="J139" s="74"/>
      <c r="K139" s="73"/>
      <c r="L139" s="73"/>
      <c r="M139" s="74"/>
      <c r="N139" s="74"/>
      <c r="O139" s="75"/>
      <c r="P139" s="75"/>
    </row>
    <row r="140" spans="2:16" ht="12.75" customHeight="1">
      <c r="B140" s="2"/>
      <c r="E140" s="64"/>
      <c r="F140" s="2"/>
      <c r="I140" s="73"/>
      <c r="J140" s="74"/>
      <c r="K140" s="73"/>
      <c r="L140" s="73"/>
      <c r="M140" s="74"/>
      <c r="N140" s="74"/>
      <c r="O140" s="75"/>
      <c r="P140" s="75"/>
    </row>
    <row r="141" spans="2:16" ht="12.75" customHeight="1">
      <c r="B141" s="2"/>
      <c r="E141" s="64"/>
      <c r="F141" s="2"/>
      <c r="I141" s="73"/>
      <c r="J141" s="74"/>
      <c r="K141" s="73"/>
      <c r="L141" s="73"/>
      <c r="M141" s="74"/>
      <c r="N141" s="74"/>
      <c r="O141" s="75"/>
      <c r="P141" s="75"/>
    </row>
    <row r="142" spans="2:16" ht="12.75" customHeight="1">
      <c r="B142" s="2"/>
      <c r="E142" s="64"/>
      <c r="F142" s="2"/>
      <c r="I142" s="73"/>
      <c r="J142" s="74"/>
      <c r="K142" s="73"/>
      <c r="L142" s="73"/>
      <c r="M142" s="74"/>
      <c r="N142" s="74"/>
      <c r="O142" s="75"/>
      <c r="P142" s="75"/>
    </row>
    <row r="143" spans="2:16" ht="12.75" customHeight="1">
      <c r="B143" s="2"/>
      <c r="E143" s="64"/>
      <c r="F143" s="2"/>
      <c r="I143" s="73"/>
      <c r="J143" s="74"/>
      <c r="K143" s="73"/>
      <c r="L143" s="73"/>
      <c r="M143" s="74"/>
      <c r="N143" s="74"/>
      <c r="O143" s="75"/>
      <c r="P143" s="75"/>
    </row>
    <row r="144" spans="2:16" ht="12.75" customHeight="1">
      <c r="B144" s="2"/>
      <c r="E144" s="64"/>
      <c r="F144" s="2"/>
      <c r="I144" s="73"/>
      <c r="J144" s="74"/>
      <c r="K144" s="73"/>
      <c r="L144" s="73"/>
      <c r="M144" s="74"/>
      <c r="N144" s="74"/>
      <c r="O144" s="75"/>
      <c r="P144" s="75"/>
    </row>
    <row r="145" spans="2:16" ht="12.75" customHeight="1">
      <c r="B145" s="2"/>
      <c r="E145" s="64"/>
      <c r="F145" s="2"/>
      <c r="I145" s="73"/>
      <c r="J145" s="74"/>
      <c r="K145" s="73"/>
      <c r="L145" s="73"/>
      <c r="M145" s="74"/>
      <c r="N145" s="74"/>
      <c r="O145" s="75"/>
      <c r="P145" s="76"/>
    </row>
    <row r="146" spans="2:16" ht="12.75" customHeight="1">
      <c r="B146" s="2"/>
      <c r="E146" s="64"/>
      <c r="F146" s="2"/>
      <c r="I146" s="73"/>
      <c r="J146" s="74"/>
      <c r="K146" s="73"/>
      <c r="L146" s="73"/>
      <c r="M146" s="74"/>
      <c r="N146" s="74"/>
      <c r="O146" s="75"/>
      <c r="P146" s="75"/>
    </row>
    <row r="147" spans="2:16" ht="12.75" customHeight="1">
      <c r="B147" s="2"/>
      <c r="E147" s="64"/>
      <c r="F147" s="2"/>
      <c r="I147" s="73"/>
      <c r="J147" s="74"/>
      <c r="K147" s="73"/>
      <c r="L147" s="73"/>
      <c r="M147" s="74"/>
      <c r="N147" s="74"/>
      <c r="O147" s="75"/>
      <c r="P147" s="76"/>
    </row>
    <row r="148" spans="2:16" ht="12.75" customHeight="1">
      <c r="B148" s="2"/>
      <c r="E148" s="64"/>
      <c r="F148" s="2"/>
      <c r="I148" s="73"/>
      <c r="J148" s="74"/>
      <c r="K148" s="73"/>
      <c r="L148" s="73"/>
      <c r="M148" s="74"/>
      <c r="N148" s="74"/>
      <c r="O148" s="75"/>
      <c r="P148" s="75"/>
    </row>
    <row r="149" spans="2:16" ht="12.75" customHeight="1">
      <c r="B149" s="2"/>
      <c r="E149" s="64"/>
      <c r="F149" s="2"/>
      <c r="I149" s="73"/>
      <c r="J149" s="74"/>
      <c r="K149" s="73"/>
      <c r="L149" s="73"/>
      <c r="M149" s="74"/>
      <c r="N149" s="74"/>
      <c r="O149" s="75"/>
      <c r="P149" s="75"/>
    </row>
    <row r="150" spans="2:16" ht="12.75" customHeight="1">
      <c r="B150" s="2"/>
      <c r="E150" s="64"/>
      <c r="F150" s="2"/>
      <c r="I150" s="73"/>
      <c r="J150" s="74"/>
      <c r="K150" s="73"/>
      <c r="L150" s="73"/>
      <c r="M150" s="74"/>
      <c r="N150" s="74"/>
      <c r="O150" s="75"/>
      <c r="P150" s="75"/>
    </row>
    <row r="151" spans="2:16" ht="12.75" customHeight="1">
      <c r="B151" s="2"/>
      <c r="E151" s="64"/>
      <c r="F151" s="2"/>
      <c r="I151" s="73"/>
      <c r="J151" s="74"/>
      <c r="K151" s="73"/>
      <c r="L151" s="73"/>
      <c r="M151" s="74"/>
      <c r="N151" s="74"/>
      <c r="O151" s="75"/>
      <c r="P151" s="75"/>
    </row>
    <row r="152" spans="2:16" ht="12.75" customHeight="1">
      <c r="B152" s="2"/>
      <c r="E152" s="64"/>
      <c r="F152" s="2"/>
      <c r="I152" s="73"/>
      <c r="J152" s="74"/>
      <c r="K152" s="73"/>
      <c r="L152" s="73"/>
      <c r="M152" s="74"/>
      <c r="N152" s="74"/>
      <c r="O152" s="75"/>
      <c r="P152" s="75"/>
    </row>
    <row r="153" spans="2:16" ht="12.75" customHeight="1">
      <c r="B153" s="2"/>
      <c r="E153" s="64"/>
      <c r="F153" s="2"/>
      <c r="I153" s="73"/>
      <c r="J153" s="74"/>
      <c r="K153" s="73"/>
      <c r="L153" s="73"/>
      <c r="M153" s="74"/>
      <c r="N153" s="74"/>
      <c r="O153" s="75"/>
      <c r="P153" s="75"/>
    </row>
    <row r="154" spans="2:16" ht="12.75" customHeight="1">
      <c r="B154" s="2"/>
      <c r="E154" s="64"/>
      <c r="F154" s="2"/>
      <c r="I154" s="73"/>
      <c r="J154" s="74"/>
      <c r="K154" s="73"/>
      <c r="L154" s="73"/>
      <c r="M154" s="74"/>
      <c r="N154" s="74"/>
      <c r="O154" s="75"/>
      <c r="P154" s="75"/>
    </row>
    <row r="155" spans="2:16" ht="12.75" customHeight="1">
      <c r="B155" s="2"/>
      <c r="E155" s="64"/>
      <c r="F155" s="2"/>
      <c r="I155" s="73"/>
      <c r="J155" s="74"/>
      <c r="K155" s="73"/>
      <c r="L155" s="73"/>
      <c r="M155" s="74"/>
      <c r="N155" s="74"/>
      <c r="O155" s="75"/>
      <c r="P155" s="75"/>
    </row>
    <row r="156" spans="2:16" ht="12.75" customHeight="1">
      <c r="B156" s="2"/>
      <c r="E156" s="64"/>
      <c r="F156" s="2"/>
      <c r="I156" s="73"/>
      <c r="J156" s="74"/>
      <c r="K156" s="73"/>
      <c r="L156" s="73"/>
      <c r="M156" s="74"/>
      <c r="N156" s="74"/>
      <c r="O156" s="75"/>
      <c r="P156" s="75"/>
    </row>
    <row r="157" spans="2:16" ht="12.75" customHeight="1">
      <c r="B157" s="2"/>
      <c r="E157" s="64"/>
      <c r="F157" s="2"/>
      <c r="I157" s="73"/>
      <c r="J157" s="74"/>
      <c r="K157" s="73"/>
      <c r="L157" s="73"/>
      <c r="M157" s="74"/>
      <c r="N157" s="74"/>
      <c r="O157" s="75"/>
      <c r="P157" s="75"/>
    </row>
    <row r="158" spans="2:16" ht="12.75" customHeight="1">
      <c r="B158" s="2"/>
      <c r="E158" s="64"/>
      <c r="F158" s="2"/>
      <c r="I158" s="73"/>
      <c r="J158" s="74"/>
      <c r="K158" s="73"/>
      <c r="L158" s="73"/>
      <c r="M158" s="74"/>
      <c r="N158" s="74"/>
      <c r="O158" s="75"/>
      <c r="P158" s="75"/>
    </row>
    <row r="159" spans="2:16" ht="12.75" customHeight="1">
      <c r="B159" s="2"/>
      <c r="E159" s="64"/>
      <c r="F159" s="2"/>
      <c r="I159" s="73"/>
      <c r="J159" s="74"/>
      <c r="K159" s="73"/>
      <c r="L159" s="73"/>
      <c r="M159" s="74"/>
      <c r="N159" s="74"/>
      <c r="O159" s="75"/>
      <c r="P159" s="75"/>
    </row>
    <row r="160" spans="2:16" ht="12.75" customHeight="1">
      <c r="B160" s="2"/>
      <c r="E160" s="64"/>
      <c r="F160" s="2"/>
      <c r="I160" s="73"/>
      <c r="J160" s="74"/>
      <c r="K160" s="73"/>
      <c r="L160" s="73"/>
      <c r="M160" s="74"/>
      <c r="N160" s="74"/>
      <c r="O160" s="75"/>
      <c r="P160" s="75"/>
    </row>
    <row r="161" spans="2:16" ht="12.75" customHeight="1">
      <c r="B161" s="2"/>
      <c r="E161" s="64"/>
      <c r="F161" s="2"/>
      <c r="I161" s="73"/>
      <c r="J161" s="74"/>
      <c r="K161" s="73"/>
      <c r="L161" s="73"/>
      <c r="M161" s="74"/>
      <c r="N161" s="74"/>
      <c r="O161" s="75"/>
      <c r="P161" s="75"/>
    </row>
    <row r="162" spans="2:16" ht="12.75" customHeight="1">
      <c r="B162" s="2"/>
      <c r="E162" s="64"/>
      <c r="F162" s="2"/>
      <c r="I162" s="73"/>
      <c r="J162" s="74"/>
      <c r="K162" s="73"/>
      <c r="L162" s="73"/>
      <c r="M162" s="74"/>
      <c r="N162" s="74"/>
      <c r="O162" s="75"/>
      <c r="P162" s="75"/>
    </row>
    <row r="163" spans="2:16" ht="12.75" customHeight="1">
      <c r="B163" s="2"/>
      <c r="E163" s="64"/>
      <c r="F163" s="2"/>
      <c r="I163" s="73"/>
      <c r="J163" s="74"/>
      <c r="K163" s="73"/>
      <c r="L163" s="73"/>
      <c r="M163" s="74"/>
      <c r="N163" s="74"/>
      <c r="O163" s="75"/>
      <c r="P163" s="75"/>
    </row>
    <row r="164" spans="2:16" ht="12.75" customHeight="1">
      <c r="B164" s="2"/>
      <c r="E164" s="64"/>
      <c r="F164" s="2"/>
      <c r="I164" s="73"/>
      <c r="J164" s="74"/>
      <c r="K164" s="73"/>
      <c r="L164" s="73"/>
      <c r="M164" s="74"/>
      <c r="N164" s="74"/>
      <c r="O164" s="75"/>
      <c r="P164" s="75"/>
    </row>
    <row r="165" spans="2:16" ht="12.75" customHeight="1">
      <c r="B165" s="2"/>
      <c r="E165" s="64"/>
      <c r="F165" s="2"/>
      <c r="I165" s="73"/>
      <c r="J165" s="74"/>
      <c r="K165" s="73"/>
      <c r="L165" s="73"/>
      <c r="M165" s="74"/>
      <c r="N165" s="74"/>
      <c r="O165" s="75"/>
      <c r="P165" s="75"/>
    </row>
    <row r="166" spans="2:16" ht="12.75" customHeight="1">
      <c r="B166" s="2"/>
      <c r="E166" s="64"/>
      <c r="F166" s="2"/>
      <c r="I166" s="73"/>
      <c r="J166" s="74"/>
      <c r="K166" s="73"/>
      <c r="L166" s="73"/>
      <c r="M166" s="74"/>
      <c r="N166" s="74"/>
      <c r="O166" s="75"/>
      <c r="P166" s="75"/>
    </row>
    <row r="167" spans="2:16" ht="12.75" customHeight="1">
      <c r="B167" s="2"/>
      <c r="E167" s="64"/>
      <c r="F167" s="2"/>
      <c r="I167" s="73"/>
      <c r="J167" s="74"/>
      <c r="K167" s="73"/>
      <c r="L167" s="73"/>
      <c r="M167" s="74"/>
      <c r="N167" s="74"/>
      <c r="O167" s="75"/>
      <c r="P167" s="75"/>
    </row>
    <row r="168" spans="2:16" ht="12.75" customHeight="1">
      <c r="B168" s="2"/>
      <c r="E168" s="64"/>
      <c r="F168" s="2"/>
      <c r="I168" s="73"/>
      <c r="J168" s="74"/>
      <c r="K168" s="73"/>
      <c r="L168" s="73"/>
      <c r="M168" s="74"/>
      <c r="N168" s="74"/>
      <c r="O168" s="75"/>
      <c r="P168" s="75"/>
    </row>
    <row r="169" spans="2:16" ht="12.75" customHeight="1">
      <c r="B169" s="2"/>
      <c r="E169" s="64"/>
      <c r="F169" s="2"/>
      <c r="I169" s="73"/>
      <c r="J169" s="74"/>
      <c r="K169" s="73"/>
      <c r="L169" s="73"/>
      <c r="M169" s="74"/>
      <c r="N169" s="74"/>
      <c r="O169" s="75"/>
      <c r="P169" s="75"/>
    </row>
    <row r="170" spans="2:16" ht="12.75" customHeight="1">
      <c r="B170" s="2"/>
      <c r="E170" s="64"/>
      <c r="F170" s="2"/>
      <c r="I170" s="73"/>
      <c r="J170" s="74"/>
      <c r="K170" s="73"/>
      <c r="L170" s="73"/>
      <c r="M170" s="74"/>
      <c r="N170" s="74"/>
      <c r="O170" s="75"/>
      <c r="P170" s="75"/>
    </row>
    <row r="171" spans="2:16" ht="12.75" customHeight="1">
      <c r="B171" s="2"/>
      <c r="E171" s="64"/>
      <c r="F171" s="2"/>
      <c r="I171" s="73"/>
      <c r="J171" s="74"/>
      <c r="K171" s="73"/>
      <c r="L171" s="73"/>
      <c r="M171" s="74"/>
      <c r="N171" s="74"/>
      <c r="O171" s="75"/>
      <c r="P171" s="76"/>
    </row>
    <row r="172" spans="2:16" ht="12.75" customHeight="1">
      <c r="B172" s="2"/>
      <c r="E172" s="64"/>
      <c r="F172" s="2"/>
      <c r="I172" s="73"/>
      <c r="J172" s="74"/>
      <c r="K172" s="73"/>
      <c r="L172" s="73"/>
      <c r="M172" s="74"/>
      <c r="N172" s="74"/>
      <c r="O172" s="75"/>
      <c r="P172" s="75"/>
    </row>
    <row r="173" spans="2:16" ht="12.75" customHeight="1">
      <c r="B173" s="2"/>
      <c r="E173" s="64"/>
      <c r="F173" s="2"/>
      <c r="I173" s="73"/>
      <c r="J173" s="74"/>
      <c r="K173" s="73"/>
      <c r="L173" s="73"/>
      <c r="M173" s="74"/>
      <c r="N173" s="74"/>
      <c r="O173" s="75"/>
      <c r="P173" s="76"/>
    </row>
    <row r="174" spans="2:16" ht="12.75" customHeight="1">
      <c r="B174" s="2"/>
      <c r="E174" s="64"/>
      <c r="F174" s="2"/>
      <c r="I174" s="73"/>
      <c r="J174" s="74"/>
      <c r="K174" s="73"/>
      <c r="L174" s="73"/>
      <c r="M174" s="74"/>
      <c r="N174" s="74"/>
      <c r="O174" s="75"/>
      <c r="P174" s="75"/>
    </row>
    <row r="175" spans="2:16" ht="12.75" customHeight="1">
      <c r="B175" s="2"/>
      <c r="E175" s="64"/>
      <c r="F175" s="2"/>
      <c r="I175" s="73"/>
      <c r="J175" s="74"/>
      <c r="K175" s="73"/>
      <c r="L175" s="73"/>
      <c r="M175" s="74"/>
      <c r="N175" s="74"/>
      <c r="O175" s="75"/>
      <c r="P175" s="76"/>
    </row>
    <row r="176" spans="2:16" ht="12.75" customHeight="1">
      <c r="B176" s="2"/>
      <c r="E176" s="64"/>
      <c r="F176" s="2"/>
      <c r="I176" s="73"/>
      <c r="J176" s="74"/>
      <c r="K176" s="73"/>
      <c r="L176" s="73"/>
      <c r="M176" s="74"/>
      <c r="N176" s="74"/>
      <c r="O176" s="75"/>
      <c r="P176" s="76"/>
    </row>
    <row r="177" spans="2:16" ht="12.75" customHeight="1">
      <c r="B177" s="2"/>
      <c r="E177" s="64"/>
      <c r="F177" s="2"/>
      <c r="I177" s="73"/>
      <c r="J177" s="74"/>
      <c r="K177" s="73"/>
      <c r="L177" s="73"/>
      <c r="M177" s="74"/>
      <c r="N177" s="74"/>
      <c r="O177" s="75"/>
      <c r="P177" s="76"/>
    </row>
    <row r="178" spans="2:16" ht="12.75" customHeight="1">
      <c r="B178" s="2"/>
      <c r="E178" s="64"/>
      <c r="F178" s="2"/>
      <c r="I178" s="73"/>
      <c r="J178" s="74"/>
      <c r="K178" s="73"/>
      <c r="L178" s="73"/>
      <c r="M178" s="74"/>
      <c r="N178" s="74"/>
      <c r="O178" s="75"/>
      <c r="P178" s="76"/>
    </row>
    <row r="179" spans="2:16" ht="12.75" customHeight="1">
      <c r="B179" s="2"/>
      <c r="E179" s="64"/>
      <c r="F179" s="2"/>
      <c r="I179" s="73"/>
      <c r="J179" s="74"/>
      <c r="K179" s="73"/>
      <c r="L179" s="73"/>
      <c r="M179" s="74"/>
      <c r="N179" s="74"/>
      <c r="O179" s="75"/>
      <c r="P179" s="76"/>
    </row>
    <row r="180" spans="2:16" ht="12.75" customHeight="1">
      <c r="B180" s="2"/>
      <c r="E180" s="64"/>
      <c r="F180" s="2"/>
      <c r="I180" s="73"/>
      <c r="J180" s="74"/>
      <c r="K180" s="73"/>
      <c r="L180" s="73"/>
      <c r="M180" s="74"/>
      <c r="N180" s="74"/>
      <c r="O180" s="75"/>
      <c r="P180" s="76"/>
    </row>
    <row r="181" spans="2:16" ht="12.75" customHeight="1">
      <c r="B181" s="2"/>
      <c r="E181" s="64"/>
      <c r="F181" s="2"/>
      <c r="I181" s="73"/>
      <c r="J181" s="74"/>
      <c r="K181" s="73"/>
      <c r="L181" s="73"/>
      <c r="M181" s="74"/>
      <c r="N181" s="74"/>
      <c r="O181" s="75"/>
      <c r="P181" s="75"/>
    </row>
    <row r="182" spans="2:16" ht="12.75" customHeight="1">
      <c r="B182" s="2"/>
      <c r="E182" s="64"/>
      <c r="F182" s="2"/>
      <c r="I182" s="73"/>
      <c r="J182" s="74"/>
      <c r="K182" s="73"/>
      <c r="L182" s="73"/>
      <c r="M182" s="74"/>
      <c r="N182" s="74"/>
      <c r="O182" s="75"/>
      <c r="P182" s="76"/>
    </row>
    <row r="183" spans="2:16" ht="12.75" customHeight="1">
      <c r="B183" s="2"/>
      <c r="E183" s="64"/>
      <c r="F183" s="2"/>
      <c r="I183" s="73"/>
      <c r="J183" s="74"/>
      <c r="K183" s="73"/>
      <c r="L183" s="73"/>
      <c r="M183" s="74"/>
      <c r="N183" s="74"/>
      <c r="O183" s="75"/>
      <c r="P183" s="75"/>
    </row>
    <row r="184" spans="2:16" ht="12.75" customHeight="1">
      <c r="B184" s="2"/>
      <c r="E184" s="64"/>
      <c r="F184" s="2"/>
      <c r="I184" s="73"/>
      <c r="J184" s="74"/>
      <c r="K184" s="73"/>
      <c r="L184" s="73"/>
      <c r="M184" s="74"/>
      <c r="N184" s="74"/>
      <c r="O184" s="75"/>
      <c r="P184" s="75"/>
    </row>
    <row r="185" spans="2:16" ht="12.75" customHeight="1">
      <c r="B185" s="2"/>
      <c r="E185" s="64"/>
      <c r="F185" s="2"/>
      <c r="I185" s="73"/>
      <c r="J185" s="74"/>
      <c r="K185" s="73"/>
      <c r="L185" s="73"/>
      <c r="M185" s="74"/>
      <c r="N185" s="74"/>
      <c r="O185" s="75"/>
      <c r="P185" s="75"/>
    </row>
    <row r="186" spans="2:16" ht="12.75" customHeight="1">
      <c r="B186" s="2"/>
      <c r="E186" s="64"/>
      <c r="F186" s="2"/>
      <c r="I186" s="73"/>
      <c r="J186" s="74"/>
      <c r="K186" s="73"/>
      <c r="L186" s="73"/>
      <c r="M186" s="74"/>
      <c r="N186" s="74"/>
      <c r="O186" s="75"/>
      <c r="P186" s="75"/>
    </row>
    <row r="187" spans="2:16" ht="12.75" customHeight="1">
      <c r="B187" s="2"/>
      <c r="E187" s="64"/>
      <c r="F187" s="2"/>
      <c r="I187" s="73"/>
      <c r="J187" s="74"/>
      <c r="K187" s="73"/>
      <c r="L187" s="73"/>
      <c r="M187" s="74"/>
      <c r="N187" s="74"/>
      <c r="O187" s="75"/>
      <c r="P187" s="76"/>
    </row>
    <row r="188" spans="2:16" ht="12.75" customHeight="1">
      <c r="B188" s="2"/>
      <c r="E188" s="64"/>
      <c r="F188" s="2"/>
      <c r="I188" s="73"/>
      <c r="J188" s="74"/>
      <c r="K188" s="73"/>
      <c r="L188" s="73"/>
      <c r="M188" s="74"/>
      <c r="N188" s="74"/>
      <c r="O188" s="75"/>
      <c r="P188" s="76"/>
    </row>
    <row r="189" spans="2:16">
      <c r="B189" s="2"/>
      <c r="E189" s="64"/>
      <c r="F189" s="2"/>
    </row>
    <row r="190" spans="2:16">
      <c r="B190" s="2"/>
      <c r="E190" s="64"/>
      <c r="F190" s="2"/>
    </row>
    <row r="191" spans="2:16">
      <c r="B191" s="2"/>
      <c r="E191" s="64"/>
      <c r="F191" s="2"/>
    </row>
    <row r="192" spans="2:16">
      <c r="B192" s="2"/>
      <c r="E192" s="64"/>
      <c r="F192" s="2"/>
    </row>
    <row r="193" spans="2:6">
      <c r="B193" s="2"/>
      <c r="E193" s="64"/>
      <c r="F193" s="2"/>
    </row>
    <row r="194" spans="2:6">
      <c r="B194" s="2"/>
      <c r="E194" s="64"/>
      <c r="F194" s="2"/>
    </row>
    <row r="195" spans="2:6">
      <c r="B195" s="2"/>
      <c r="E195" s="64"/>
      <c r="F195" s="2"/>
    </row>
    <row r="196" spans="2:6">
      <c r="B196" s="2"/>
      <c r="E196" s="64"/>
      <c r="F196" s="2"/>
    </row>
    <row r="197" spans="2:6">
      <c r="B197" s="2"/>
      <c r="E197" s="64"/>
      <c r="F197" s="2"/>
    </row>
    <row r="198" spans="2:6">
      <c r="B198" s="2"/>
      <c r="E198" s="64"/>
      <c r="F198" s="2"/>
    </row>
    <row r="199" spans="2:6">
      <c r="B199" s="2"/>
      <c r="E199" s="64"/>
      <c r="F199" s="2"/>
    </row>
    <row r="200" spans="2:6">
      <c r="B200" s="2"/>
      <c r="E200" s="64"/>
      <c r="F200" s="2"/>
    </row>
    <row r="201" spans="2:6">
      <c r="B201" s="2"/>
      <c r="E201" s="64"/>
      <c r="F201" s="2"/>
    </row>
    <row r="202" spans="2:6">
      <c r="B202" s="2"/>
      <c r="E202" s="64"/>
      <c r="F202" s="2"/>
    </row>
    <row r="203" spans="2:6">
      <c r="B203" s="2"/>
      <c r="E203" s="64"/>
      <c r="F203" s="2"/>
    </row>
    <row r="204" spans="2:6">
      <c r="B204" s="2"/>
      <c r="E204" s="64"/>
      <c r="F204" s="2"/>
    </row>
    <row r="205" spans="2:6">
      <c r="B205" s="2"/>
      <c r="E205" s="64"/>
      <c r="F205" s="2"/>
    </row>
    <row r="206" spans="2:6">
      <c r="B206" s="2"/>
      <c r="E206" s="64"/>
      <c r="F206" s="2"/>
    </row>
    <row r="207" spans="2:6">
      <c r="B207" s="2"/>
      <c r="E207" s="64"/>
      <c r="F207" s="2"/>
    </row>
    <row r="208" spans="2:6">
      <c r="B208" s="2"/>
      <c r="E208" s="64"/>
      <c r="F208" s="2"/>
    </row>
    <row r="209" spans="2:6">
      <c r="B209" s="2"/>
      <c r="E209" s="64"/>
      <c r="F209" s="2"/>
    </row>
    <row r="210" spans="2:6">
      <c r="B210" s="2"/>
      <c r="E210" s="64"/>
      <c r="F210" s="2"/>
    </row>
    <row r="211" spans="2:6">
      <c r="B211" s="2"/>
      <c r="E211" s="64"/>
      <c r="F211" s="2"/>
    </row>
    <row r="212" spans="2:6">
      <c r="B212" s="2"/>
      <c r="E212" s="64"/>
      <c r="F212" s="2"/>
    </row>
    <row r="213" spans="2:6">
      <c r="B213" s="2"/>
      <c r="E213" s="64"/>
      <c r="F213" s="2"/>
    </row>
    <row r="214" spans="2:6">
      <c r="B214" s="2"/>
      <c r="E214" s="64"/>
      <c r="F214" s="2"/>
    </row>
    <row r="215" spans="2:6">
      <c r="B215" s="2"/>
      <c r="E215" s="64"/>
      <c r="F215" s="2"/>
    </row>
    <row r="216" spans="2:6">
      <c r="B216" s="2"/>
      <c r="E216" s="64"/>
      <c r="F216" s="2"/>
    </row>
    <row r="217" spans="2:6">
      <c r="B217" s="2"/>
      <c r="E217" s="64"/>
      <c r="F217" s="2"/>
    </row>
    <row r="218" spans="2:6">
      <c r="B218" s="2"/>
      <c r="E218" s="64"/>
      <c r="F218" s="2"/>
    </row>
    <row r="219" spans="2:6">
      <c r="B219" s="2"/>
      <c r="E219" s="64"/>
      <c r="F219" s="2"/>
    </row>
    <row r="220" spans="2:6">
      <c r="B220" s="2"/>
      <c r="E220" s="64"/>
      <c r="F220" s="2"/>
    </row>
    <row r="221" spans="2:6">
      <c r="B221" s="2"/>
      <c r="E221" s="64"/>
      <c r="F221" s="2"/>
    </row>
    <row r="222" spans="2:6">
      <c r="B222" s="2"/>
      <c r="E222" s="64"/>
      <c r="F222" s="2"/>
    </row>
    <row r="223" spans="2:6">
      <c r="B223" s="2"/>
      <c r="E223" s="64"/>
      <c r="F223" s="2"/>
    </row>
    <row r="224" spans="2:6">
      <c r="B224" s="2"/>
      <c r="E224" s="64"/>
      <c r="F224" s="2"/>
    </row>
    <row r="225" spans="2:6">
      <c r="B225" s="2"/>
      <c r="E225" s="64"/>
      <c r="F225" s="2"/>
    </row>
    <row r="226" spans="2:6">
      <c r="B226" s="2"/>
      <c r="E226" s="64"/>
      <c r="F226" s="2"/>
    </row>
    <row r="227" spans="2:6">
      <c r="B227" s="2"/>
      <c r="E227" s="64"/>
      <c r="F227" s="2"/>
    </row>
    <row r="228" spans="2:6">
      <c r="B228" s="2"/>
      <c r="E228" s="64"/>
      <c r="F228" s="2"/>
    </row>
    <row r="229" spans="2:6">
      <c r="B229" s="2"/>
      <c r="E229" s="64"/>
      <c r="F229" s="2"/>
    </row>
    <row r="230" spans="2:6">
      <c r="B230" s="2"/>
      <c r="E230" s="64"/>
      <c r="F230" s="2"/>
    </row>
    <row r="231" spans="2:6">
      <c r="B231" s="2"/>
      <c r="E231" s="64"/>
      <c r="F231" s="2"/>
    </row>
    <row r="232" spans="2:6">
      <c r="B232" s="2"/>
      <c r="E232" s="64"/>
      <c r="F232" s="2"/>
    </row>
    <row r="233" spans="2:6">
      <c r="B233" s="2"/>
      <c r="E233" s="64"/>
      <c r="F233" s="2"/>
    </row>
    <row r="234" spans="2:6">
      <c r="B234" s="2"/>
      <c r="E234" s="64"/>
      <c r="F234" s="2"/>
    </row>
    <row r="235" spans="2:6">
      <c r="B235" s="2"/>
      <c r="E235" s="64"/>
      <c r="F235" s="2"/>
    </row>
    <row r="236" spans="2:6">
      <c r="B236" s="2"/>
      <c r="E236" s="64"/>
      <c r="F236" s="2"/>
    </row>
    <row r="237" spans="2:6">
      <c r="B237" s="2"/>
      <c r="E237" s="64"/>
      <c r="F237" s="2"/>
    </row>
    <row r="238" spans="2:6">
      <c r="B238" s="2"/>
      <c r="E238" s="64"/>
      <c r="F238" s="2"/>
    </row>
    <row r="239" spans="2:6">
      <c r="B239" s="2"/>
      <c r="E239" s="64"/>
      <c r="F239" s="2"/>
    </row>
    <row r="240" spans="2:6">
      <c r="B240" s="2"/>
      <c r="E240" s="64"/>
      <c r="F240" s="2"/>
    </row>
    <row r="241" spans="2:6">
      <c r="B241" s="2"/>
      <c r="E241" s="64"/>
      <c r="F241" s="2"/>
    </row>
    <row r="242" spans="2:6">
      <c r="B242" s="2"/>
      <c r="E242" s="64"/>
      <c r="F242" s="2"/>
    </row>
    <row r="243" spans="2:6">
      <c r="B243" s="2"/>
      <c r="E243" s="64"/>
      <c r="F243" s="2"/>
    </row>
    <row r="244" spans="2:6">
      <c r="B244" s="2"/>
      <c r="E244" s="64"/>
      <c r="F244" s="2"/>
    </row>
    <row r="245" spans="2:6">
      <c r="B245" s="2"/>
      <c r="E245" s="64"/>
      <c r="F245" s="2"/>
    </row>
    <row r="246" spans="2:6">
      <c r="B246" s="2"/>
      <c r="E246" s="64"/>
      <c r="F246" s="2"/>
    </row>
    <row r="247" spans="2:6">
      <c r="B247" s="2"/>
      <c r="E247" s="64"/>
      <c r="F247" s="2"/>
    </row>
    <row r="248" spans="2:6">
      <c r="B248" s="2"/>
      <c r="E248" s="64"/>
      <c r="F248" s="2"/>
    </row>
    <row r="249" spans="2:6">
      <c r="B249" s="2"/>
      <c r="E249" s="64"/>
      <c r="F249" s="2"/>
    </row>
    <row r="250" spans="2:6">
      <c r="B250" s="2"/>
      <c r="E250" s="64"/>
      <c r="F250" s="2"/>
    </row>
    <row r="251" spans="2:6">
      <c r="B251" s="2"/>
      <c r="E251" s="64"/>
      <c r="F251" s="2"/>
    </row>
    <row r="252" spans="2:6">
      <c r="B252" s="2"/>
      <c r="E252" s="64"/>
      <c r="F252" s="2"/>
    </row>
    <row r="253" spans="2:6">
      <c r="B253" s="2"/>
      <c r="E253" s="64"/>
      <c r="F253" s="2"/>
    </row>
    <row r="254" spans="2:6">
      <c r="B254" s="2"/>
      <c r="E254" s="64"/>
      <c r="F254" s="2"/>
    </row>
    <row r="255" spans="2:6">
      <c r="B255" s="2"/>
      <c r="E255" s="64"/>
      <c r="F255" s="2"/>
    </row>
    <row r="256" spans="2:6">
      <c r="B256" s="2"/>
      <c r="E256" s="64"/>
      <c r="F256" s="2"/>
    </row>
    <row r="257" spans="2:6">
      <c r="B257" s="2"/>
      <c r="E257" s="64"/>
      <c r="F257" s="2"/>
    </row>
    <row r="258" spans="2:6">
      <c r="B258" s="2"/>
      <c r="E258" s="64"/>
      <c r="F258" s="2"/>
    </row>
    <row r="259" spans="2:6">
      <c r="B259" s="2"/>
      <c r="E259" s="64"/>
      <c r="F259" s="2"/>
    </row>
    <row r="260" spans="2:6">
      <c r="B260" s="2"/>
      <c r="E260" s="64"/>
      <c r="F260" s="2"/>
    </row>
    <row r="261" spans="2:6">
      <c r="B261" s="2"/>
      <c r="E261" s="64"/>
      <c r="F261" s="2"/>
    </row>
    <row r="262" spans="2:6">
      <c r="B262" s="2"/>
      <c r="E262" s="64"/>
      <c r="F262" s="2"/>
    </row>
    <row r="263" spans="2:6">
      <c r="B263" s="2"/>
      <c r="E263" s="64"/>
      <c r="F263" s="2"/>
    </row>
    <row r="264" spans="2:6">
      <c r="B264" s="2"/>
      <c r="E264" s="64"/>
      <c r="F264" s="2"/>
    </row>
    <row r="265" spans="2:6">
      <c r="B265" s="2"/>
      <c r="E265" s="64"/>
      <c r="F265" s="2"/>
    </row>
    <row r="266" spans="2:6">
      <c r="B266" s="2"/>
      <c r="E266" s="64"/>
      <c r="F266" s="2"/>
    </row>
    <row r="267" spans="2:6">
      <c r="B267" s="2"/>
      <c r="E267" s="64"/>
      <c r="F267" s="2"/>
    </row>
    <row r="268" spans="2:6">
      <c r="B268" s="2"/>
      <c r="E268" s="64"/>
      <c r="F268" s="2"/>
    </row>
    <row r="269" spans="2:6">
      <c r="B269" s="2"/>
      <c r="E269" s="64"/>
      <c r="F269" s="2"/>
    </row>
    <row r="270" spans="2:6">
      <c r="B270" s="2"/>
      <c r="E270" s="64"/>
      <c r="F270" s="2"/>
    </row>
    <row r="271" spans="2:6">
      <c r="B271" s="2"/>
      <c r="E271" s="64"/>
      <c r="F271" s="2"/>
    </row>
    <row r="272" spans="2:6">
      <c r="B272" s="2"/>
      <c r="E272" s="64"/>
      <c r="F272" s="2"/>
    </row>
    <row r="273" spans="2:6">
      <c r="B273" s="2"/>
      <c r="E273" s="64"/>
      <c r="F273" s="2"/>
    </row>
    <row r="274" spans="2:6">
      <c r="B274" s="2"/>
      <c r="E274" s="64"/>
      <c r="F274" s="2"/>
    </row>
    <row r="275" spans="2:6">
      <c r="B275" s="2"/>
      <c r="E275" s="64"/>
      <c r="F275" s="2"/>
    </row>
    <row r="276" spans="2:6">
      <c r="B276" s="2"/>
      <c r="E276" s="64"/>
      <c r="F276" s="2"/>
    </row>
    <row r="277" spans="2:6">
      <c r="B277" s="2"/>
      <c r="E277" s="64"/>
      <c r="F277" s="2"/>
    </row>
    <row r="278" spans="2:6">
      <c r="B278" s="2"/>
      <c r="E278" s="64"/>
      <c r="F278" s="2"/>
    </row>
    <row r="279" spans="2:6">
      <c r="B279" s="2"/>
      <c r="E279" s="64"/>
      <c r="F279" s="2"/>
    </row>
    <row r="280" spans="2:6">
      <c r="B280" s="2"/>
      <c r="E280" s="64"/>
      <c r="F280" s="2"/>
    </row>
    <row r="281" spans="2:6">
      <c r="B281" s="2"/>
      <c r="E281" s="64"/>
      <c r="F281" s="2"/>
    </row>
    <row r="282" spans="2:6">
      <c r="B282" s="2"/>
      <c r="E282" s="64"/>
      <c r="F282" s="2"/>
    </row>
    <row r="283" spans="2:6">
      <c r="B283" s="2"/>
      <c r="E283" s="64"/>
      <c r="F283" s="2"/>
    </row>
    <row r="284" spans="2:6">
      <c r="B284" s="2"/>
      <c r="E284" s="64"/>
      <c r="F284" s="2"/>
    </row>
    <row r="285" spans="2:6">
      <c r="B285" s="2"/>
      <c r="E285" s="64"/>
      <c r="F285" s="2"/>
    </row>
    <row r="286" spans="2:6">
      <c r="B286" s="2"/>
      <c r="E286" s="64"/>
      <c r="F286" s="2"/>
    </row>
    <row r="287" spans="2:6">
      <c r="B287" s="2"/>
      <c r="E287" s="64"/>
      <c r="F287" s="2"/>
    </row>
    <row r="288" spans="2:6">
      <c r="B288" s="2"/>
      <c r="E288" s="64"/>
      <c r="F288" s="2"/>
    </row>
    <row r="289" spans="2:6">
      <c r="B289" s="2"/>
      <c r="E289" s="64"/>
      <c r="F289" s="2"/>
    </row>
    <row r="290" spans="2:6">
      <c r="B290" s="2"/>
      <c r="E290" s="64"/>
      <c r="F290" s="2"/>
    </row>
    <row r="291" spans="2:6">
      <c r="B291" s="2"/>
      <c r="E291" s="64"/>
      <c r="F291" s="2"/>
    </row>
    <row r="292" spans="2:6">
      <c r="B292" s="2"/>
      <c r="E292" s="64"/>
      <c r="F292" s="2"/>
    </row>
    <row r="293" spans="2:6">
      <c r="B293" s="2"/>
      <c r="E293" s="64"/>
      <c r="F293" s="2"/>
    </row>
    <row r="294" spans="2:6">
      <c r="B294" s="2"/>
      <c r="E294" s="64"/>
      <c r="F294" s="2"/>
    </row>
    <row r="295" spans="2:6">
      <c r="B295" s="2"/>
      <c r="E295" s="64"/>
      <c r="F295" s="2"/>
    </row>
    <row r="296" spans="2:6">
      <c r="B296" s="2"/>
      <c r="E296" s="64"/>
      <c r="F296" s="2"/>
    </row>
    <row r="297" spans="2:6">
      <c r="B297" s="2"/>
      <c r="E297" s="64"/>
      <c r="F297" s="2"/>
    </row>
    <row r="298" spans="2:6">
      <c r="B298" s="2"/>
      <c r="E298" s="64"/>
      <c r="F298" s="2"/>
    </row>
    <row r="299" spans="2:6">
      <c r="B299" s="2"/>
      <c r="E299" s="64"/>
      <c r="F299" s="2"/>
    </row>
    <row r="300" spans="2:6">
      <c r="B300" s="2"/>
      <c r="E300" s="64"/>
      <c r="F300" s="2"/>
    </row>
    <row r="301" spans="2:6">
      <c r="B301" s="2"/>
      <c r="E301" s="64"/>
      <c r="F301" s="2"/>
    </row>
    <row r="302" spans="2:6">
      <c r="B302" s="2"/>
      <c r="E302" s="64"/>
      <c r="F302" s="2"/>
    </row>
    <row r="303" spans="2:6">
      <c r="B303" s="2"/>
      <c r="E303" s="64"/>
      <c r="F303" s="2"/>
    </row>
    <row r="304" spans="2:6">
      <c r="B304" s="2"/>
      <c r="E304" s="64"/>
      <c r="F304" s="2"/>
    </row>
    <row r="305" spans="2:6">
      <c r="B305" s="2"/>
      <c r="E305" s="64"/>
      <c r="F305" s="2"/>
    </row>
    <row r="306" spans="2:6">
      <c r="B306" s="2"/>
      <c r="E306" s="64"/>
      <c r="F306" s="2"/>
    </row>
    <row r="307" spans="2:6">
      <c r="B307" s="2"/>
      <c r="E307" s="64"/>
      <c r="F307" s="2"/>
    </row>
    <row r="308" spans="2:6">
      <c r="B308" s="2"/>
      <c r="E308" s="64"/>
      <c r="F308" s="2"/>
    </row>
    <row r="309" spans="2:6">
      <c r="B309" s="2"/>
      <c r="E309" s="64"/>
      <c r="F309" s="2"/>
    </row>
    <row r="310" spans="2:6">
      <c r="B310" s="2"/>
      <c r="E310" s="64"/>
      <c r="F310" s="2"/>
    </row>
    <row r="311" spans="2:6">
      <c r="B311" s="2"/>
      <c r="E311" s="64"/>
      <c r="F311" s="2"/>
    </row>
    <row r="312" spans="2:6">
      <c r="B312" s="2"/>
      <c r="E312" s="64"/>
      <c r="F312" s="2"/>
    </row>
    <row r="313" spans="2:6">
      <c r="B313" s="2"/>
      <c r="E313" s="64"/>
      <c r="F313" s="2"/>
    </row>
    <row r="314" spans="2:6">
      <c r="B314" s="2"/>
      <c r="E314" s="64"/>
      <c r="F314" s="2"/>
    </row>
    <row r="315" spans="2:6">
      <c r="B315" s="2"/>
      <c r="E315" s="64"/>
      <c r="F315" s="2"/>
    </row>
    <row r="316" spans="2:6">
      <c r="B316" s="2"/>
      <c r="E316" s="64"/>
      <c r="F316" s="2"/>
    </row>
    <row r="317" spans="2:6">
      <c r="B317" s="2"/>
      <c r="E317" s="64"/>
      <c r="F317" s="2"/>
    </row>
    <row r="318" spans="2:6">
      <c r="B318" s="2"/>
      <c r="E318" s="64"/>
      <c r="F318" s="2"/>
    </row>
    <row r="319" spans="2:6">
      <c r="B319" s="2"/>
      <c r="E319" s="64"/>
      <c r="F319" s="2"/>
    </row>
    <row r="320" spans="2:6">
      <c r="B320" s="2"/>
      <c r="E320" s="64"/>
      <c r="F320" s="2"/>
    </row>
    <row r="321" spans="2:6">
      <c r="B321" s="2"/>
      <c r="E321" s="64"/>
      <c r="F321" s="2"/>
    </row>
    <row r="322" spans="2:6">
      <c r="B322" s="2"/>
      <c r="E322" s="64"/>
      <c r="F322" s="2"/>
    </row>
    <row r="323" spans="2:6">
      <c r="B323" s="2"/>
      <c r="E323" s="64"/>
      <c r="F323" s="2"/>
    </row>
    <row r="324" spans="2:6">
      <c r="B324" s="2"/>
      <c r="E324" s="64"/>
      <c r="F324" s="2"/>
    </row>
    <row r="325" spans="2:6">
      <c r="B325" s="2"/>
      <c r="E325" s="64"/>
      <c r="F325" s="2"/>
    </row>
    <row r="326" spans="2:6">
      <c r="B326" s="2"/>
      <c r="E326" s="64"/>
      <c r="F326" s="2"/>
    </row>
    <row r="327" spans="2:6">
      <c r="B327" s="2"/>
      <c r="E327" s="64"/>
      <c r="F327" s="2"/>
    </row>
    <row r="328" spans="2:6">
      <c r="B328" s="2"/>
      <c r="E328" s="64"/>
      <c r="F328" s="2"/>
    </row>
    <row r="329" spans="2:6">
      <c r="B329" s="2"/>
      <c r="E329" s="64"/>
      <c r="F329" s="2"/>
    </row>
    <row r="330" spans="2:6">
      <c r="B330" s="2"/>
      <c r="E330" s="64"/>
      <c r="F330" s="2"/>
    </row>
    <row r="331" spans="2:6">
      <c r="B331" s="2"/>
      <c r="E331" s="64"/>
      <c r="F331" s="2"/>
    </row>
    <row r="332" spans="2:6">
      <c r="B332" s="2"/>
      <c r="E332" s="64"/>
      <c r="F332" s="2"/>
    </row>
    <row r="333" spans="2:6">
      <c r="B333" s="2"/>
      <c r="E333" s="64"/>
      <c r="F333" s="2"/>
    </row>
    <row r="334" spans="2:6">
      <c r="B334" s="2"/>
      <c r="E334" s="64"/>
      <c r="F334" s="2"/>
    </row>
    <row r="335" spans="2:6">
      <c r="B335" s="2"/>
      <c r="E335" s="64"/>
      <c r="F335" s="2"/>
    </row>
    <row r="336" spans="2:6">
      <c r="B336" s="2"/>
      <c r="E336" s="64"/>
      <c r="F336" s="2"/>
    </row>
    <row r="337" spans="2:6">
      <c r="B337" s="2"/>
      <c r="E337" s="64"/>
      <c r="F337" s="2"/>
    </row>
    <row r="338" spans="2:6">
      <c r="B338" s="2"/>
      <c r="E338" s="64"/>
      <c r="F338" s="2"/>
    </row>
    <row r="339" spans="2:6">
      <c r="B339" s="2"/>
      <c r="E339" s="64"/>
      <c r="F339" s="2"/>
    </row>
    <row r="340" spans="2:6">
      <c r="B340" s="2"/>
      <c r="E340" s="64"/>
      <c r="F340" s="2"/>
    </row>
    <row r="341" spans="2:6">
      <c r="B341" s="2"/>
      <c r="E341" s="64"/>
      <c r="F341" s="2"/>
    </row>
    <row r="342" spans="2:6">
      <c r="B342" s="2"/>
      <c r="E342" s="64"/>
      <c r="F342" s="2"/>
    </row>
    <row r="343" spans="2:6">
      <c r="B343" s="2"/>
      <c r="E343" s="64"/>
      <c r="F343" s="2"/>
    </row>
    <row r="344" spans="2:6">
      <c r="B344" s="2"/>
      <c r="E344" s="64"/>
      <c r="F344" s="2"/>
    </row>
    <row r="345" spans="2:6">
      <c r="B345" s="2"/>
      <c r="E345" s="64"/>
      <c r="F345" s="2"/>
    </row>
    <row r="346" spans="2:6">
      <c r="B346" s="2"/>
      <c r="E346" s="64"/>
      <c r="F346" s="2"/>
    </row>
    <row r="347" spans="2:6">
      <c r="B347" s="2"/>
      <c r="E347" s="64"/>
      <c r="F347" s="2"/>
    </row>
    <row r="348" spans="2:6">
      <c r="B348" s="2"/>
      <c r="E348" s="64"/>
      <c r="F348" s="2"/>
    </row>
    <row r="349" spans="2:6">
      <c r="B349" s="2"/>
      <c r="E349" s="64"/>
      <c r="F349" s="2"/>
    </row>
    <row r="350" spans="2:6">
      <c r="B350" s="2"/>
      <c r="E350" s="64"/>
      <c r="F350" s="2"/>
    </row>
    <row r="351" spans="2:6">
      <c r="B351" s="2"/>
      <c r="E351" s="64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 xr:uid="{00000000-0004-0000-0400-000000000000}"/>
    <hyperlink ref="P11" r:id="rId2" display="http://www.konkoly.hu/cgi-bin/IBVS?4855" xr:uid="{00000000-0004-0000-0400-000001000000}"/>
    <hyperlink ref="P12" r:id="rId3" display="http://www.konkoly.hu/cgi-bin/IBVS?4855" xr:uid="{00000000-0004-0000-0400-000002000000}"/>
    <hyperlink ref="P13" r:id="rId4" display="http://www.konkoly.hu/cgi-bin/IBVS?4855" xr:uid="{00000000-0004-0000-0400-000003000000}"/>
    <hyperlink ref="P14" r:id="rId5" display="http://www.konkoly.hu/cgi-bin/IBVS?4855" xr:uid="{00000000-0004-0000-0400-000004000000}"/>
    <hyperlink ref="P15" r:id="rId6" display="http://www.konkoly.hu/cgi-bin/IBVS?4855" xr:uid="{00000000-0004-0000-0400-000005000000}"/>
    <hyperlink ref="P16" r:id="rId7" display="http://www.konkoly.hu/cgi-bin/IBVS?4855" xr:uid="{00000000-0004-0000-0400-000006000000}"/>
    <hyperlink ref="P17" r:id="rId8" display="http://www.konkoly.hu/cgi-bin/IBVS?4855" xr:uid="{00000000-0004-0000-0400-000007000000}"/>
    <hyperlink ref="P18" r:id="rId9" display="http://www.konkoly.hu/cgi-bin/IBVS?4855" xr:uid="{00000000-0004-0000-0400-000008000000}"/>
    <hyperlink ref="P19" r:id="rId10" display="http://www.konkoly.hu/cgi-bin/IBVS?4855" xr:uid="{00000000-0004-0000-0400-000009000000}"/>
    <hyperlink ref="P20" r:id="rId11" display="http://www.konkoly.hu/cgi-bin/IBVS?4855" xr:uid="{00000000-0004-0000-0400-00000A000000}"/>
    <hyperlink ref="P21" r:id="rId12" display="http://www.konkoly.hu/cgi-bin/IBVS?4855" xr:uid="{00000000-0004-0000-0400-00000B000000}"/>
    <hyperlink ref="P22" r:id="rId13" display="http://www.konkoly.hu/cgi-bin/IBVS?5056" xr:uid="{00000000-0004-0000-0400-00000C000000}"/>
    <hyperlink ref="P23" r:id="rId14" display="http://www.konkoly.hu/cgi-bin/IBVS?5056" xr:uid="{00000000-0004-0000-0400-00000D000000}"/>
    <hyperlink ref="P24" r:id="rId15" display="http://www.konkoly.hu/cgi-bin/IBVS?5341" xr:uid="{00000000-0004-0000-0400-00000E000000}"/>
    <hyperlink ref="P25" r:id="rId16" display="http://www.konkoly.hu/cgi-bin/IBVS?5380" xr:uid="{00000000-0004-0000-0400-00000F000000}"/>
    <hyperlink ref="P26" r:id="rId17" display="http://www.konkoly.hu/cgi-bin/IBVS?5380" xr:uid="{00000000-0004-0000-0400-000010000000}"/>
    <hyperlink ref="P27" r:id="rId18" display="http://www.konkoly.hu/cgi-bin/IBVS?5364" xr:uid="{00000000-0004-0000-0400-000011000000}"/>
    <hyperlink ref="P29" r:id="rId19" display="http://www.konkoly.hu/cgi-bin/IBVS?5364" xr:uid="{00000000-0004-0000-0400-000012000000}"/>
    <hyperlink ref="P85" r:id="rId20" display="http://vsolj.cetus-net.org/no42.pdf" xr:uid="{00000000-0004-0000-0400-000013000000}"/>
    <hyperlink ref="P31" r:id="rId21" display="http://www.bav-astro.de/sfs/BAVM_link.php?BAVMnr=172" xr:uid="{00000000-0004-0000-0400-000014000000}"/>
    <hyperlink ref="P32" r:id="rId22" display="http://www.bav-astro.de/sfs/BAVM_link.php?BAVMnr=172" xr:uid="{00000000-0004-0000-0400-000015000000}"/>
    <hyperlink ref="P86" r:id="rId23" display="http://vsolj.cetus-net.org/no43.pdf" xr:uid="{00000000-0004-0000-0400-000016000000}"/>
    <hyperlink ref="P87" r:id="rId24" display="http://vsolj.cetus-net.org/no43.pdf" xr:uid="{00000000-0004-0000-0400-000017000000}"/>
    <hyperlink ref="P33" r:id="rId25" display="http://www.konkoly.hu/cgi-bin/IBVS?5677" xr:uid="{00000000-0004-0000-0400-000018000000}"/>
    <hyperlink ref="P34" r:id="rId26" display="http://www.konkoly.hu/cgi-bin/IBVS?5668" xr:uid="{00000000-0004-0000-0400-000019000000}"/>
    <hyperlink ref="P38" r:id="rId27" display="http://www.bav-astro.de/sfs/BAVM_link.php?BAVMnr=178" xr:uid="{00000000-0004-0000-0400-00001A000000}"/>
    <hyperlink ref="P39" r:id="rId28" display="http://www.bav-astro.de/sfs/BAVM_link.php?BAVMnr=178" xr:uid="{00000000-0004-0000-0400-00001B000000}"/>
    <hyperlink ref="P40" r:id="rId29" display="http://www.bav-astro.de/sfs/BAVM_link.php?BAVMnr=186" xr:uid="{00000000-0004-0000-0400-00001C000000}"/>
    <hyperlink ref="P41" r:id="rId30" display="http://www.bav-astro.de/sfs/BAVM_link.php?BAVMnr=186" xr:uid="{00000000-0004-0000-0400-00001D000000}"/>
    <hyperlink ref="P42" r:id="rId31" display="http://www.konkoly.hu/cgi-bin/IBVS?5898" xr:uid="{00000000-0004-0000-0400-00001E000000}"/>
    <hyperlink ref="P43" r:id="rId32" display="http://var.astro.cz/oejv/issues/oejv0074.pdf" xr:uid="{00000000-0004-0000-0400-00001F000000}"/>
    <hyperlink ref="P44" r:id="rId33" display="http://var.astro.cz/oejv/issues/oejv0074.pdf" xr:uid="{00000000-0004-0000-0400-000020000000}"/>
    <hyperlink ref="P45" r:id="rId34" display="http://www.bav-astro.de/sfs/BAVM_link.php?BAVMnr=186" xr:uid="{00000000-0004-0000-0400-000021000000}"/>
    <hyperlink ref="P46" r:id="rId35" display="http://www.konkoly.hu/cgi-bin/IBVS?5898" xr:uid="{00000000-0004-0000-0400-000022000000}"/>
    <hyperlink ref="P47" r:id="rId36" display="http://www.konkoly.hu/cgi-bin/IBVS?5898" xr:uid="{00000000-0004-0000-0400-000023000000}"/>
    <hyperlink ref="P48" r:id="rId37" display="http://www.konkoly.hu/cgi-bin/IBVS?5898" xr:uid="{00000000-0004-0000-0400-000024000000}"/>
    <hyperlink ref="P49" r:id="rId38" display="http://www.konkoly.hu/cgi-bin/IBVS?5898" xr:uid="{00000000-0004-0000-0400-000025000000}"/>
    <hyperlink ref="P50" r:id="rId39" display="http://www.konkoly.hu/cgi-bin/IBVS?5898" xr:uid="{00000000-0004-0000-0400-000026000000}"/>
    <hyperlink ref="P51" r:id="rId40" display="http://www.konkoly.hu/cgi-bin/IBVS?5898" xr:uid="{00000000-0004-0000-0400-000027000000}"/>
    <hyperlink ref="P88" r:id="rId41" display="http://vsolj.cetus-net.org/no48.pdf" xr:uid="{00000000-0004-0000-0400-000028000000}"/>
    <hyperlink ref="P89" r:id="rId42" display="http://vsolj.cetus-net.org/no48.pdf" xr:uid="{00000000-0004-0000-0400-000029000000}"/>
    <hyperlink ref="P52" r:id="rId43" display="http://www.konkoly.hu/cgi-bin/IBVS?5887" xr:uid="{00000000-0004-0000-0400-00002A000000}"/>
    <hyperlink ref="P53" r:id="rId44" display="http://www.konkoly.hu/cgi-bin/IBVS?5887" xr:uid="{00000000-0004-0000-0400-00002B000000}"/>
    <hyperlink ref="P54" r:id="rId45" display="http://www.konkoly.hu/cgi-bin/IBVS?5898" xr:uid="{00000000-0004-0000-0400-00002C000000}"/>
    <hyperlink ref="P55" r:id="rId46" display="http://www.konkoly.hu/cgi-bin/IBVS?5898" xr:uid="{00000000-0004-0000-0400-00002D000000}"/>
    <hyperlink ref="P56" r:id="rId47" display="http://www.konkoly.hu/cgi-bin/IBVS?5898" xr:uid="{00000000-0004-0000-0400-00002E000000}"/>
    <hyperlink ref="P90" r:id="rId48" display="http://www.bav-astro.de/sfs/BAVM_link.php?BAVMnr=203" xr:uid="{00000000-0004-0000-0400-00002F000000}"/>
    <hyperlink ref="P57" r:id="rId49" display="http://www.konkoly.hu/cgi-bin/IBVS?5887" xr:uid="{00000000-0004-0000-0400-000030000000}"/>
    <hyperlink ref="P58" r:id="rId50" display="http://www.bav-astro.de/sfs/BAVM_link.php?BAVMnr=209" xr:uid="{00000000-0004-0000-0400-000031000000}"/>
    <hyperlink ref="P59" r:id="rId51" display="http://www.bav-astro.de/sfs/BAVM_link.php?BAVMnr=209" xr:uid="{00000000-0004-0000-0400-000032000000}"/>
    <hyperlink ref="P60" r:id="rId52" display="http://www.bav-astro.de/sfs/BAVM_link.php?BAVMnr=209" xr:uid="{00000000-0004-0000-0400-000033000000}"/>
    <hyperlink ref="P61" r:id="rId53" display="http://www.konkoly.hu/cgi-bin/IBVS?5894" xr:uid="{00000000-0004-0000-0400-000034000000}"/>
    <hyperlink ref="P62" r:id="rId54" display="http://www.konkoly.hu/cgi-bin/IBVS?5898" xr:uid="{00000000-0004-0000-0400-000035000000}"/>
    <hyperlink ref="P63" r:id="rId55" display="http://www.konkoly.hu/cgi-bin/IBVS?5980" xr:uid="{00000000-0004-0000-0400-000036000000}"/>
    <hyperlink ref="P64" r:id="rId56" display="http://www.konkoly.hu/cgi-bin/IBVS?5980" xr:uid="{00000000-0004-0000-0400-000037000000}"/>
    <hyperlink ref="P65" r:id="rId57" display="http://www.konkoly.hu/cgi-bin/IBVS?5974" xr:uid="{00000000-0004-0000-0400-000038000000}"/>
    <hyperlink ref="P66" r:id="rId58" display="http://www.konkoly.hu/cgi-bin/IBVS?5980" xr:uid="{00000000-0004-0000-0400-000039000000}"/>
    <hyperlink ref="P67" r:id="rId59" display="http://www.konkoly.hu/cgi-bin/IBVS?5945" xr:uid="{00000000-0004-0000-0400-00003A000000}"/>
    <hyperlink ref="P68" r:id="rId60" display="http://www.konkoly.hu/cgi-bin/IBVS?5980" xr:uid="{00000000-0004-0000-0400-00003B000000}"/>
    <hyperlink ref="P69" r:id="rId61" display="http://www.konkoly.hu/cgi-bin/IBVS?5980" xr:uid="{00000000-0004-0000-0400-00003C000000}"/>
    <hyperlink ref="P70" r:id="rId62" display="http://www.bav-astro.de/sfs/BAVM_link.php?BAVMnr=220" xr:uid="{00000000-0004-0000-0400-00003D000000}"/>
    <hyperlink ref="P71" r:id="rId63" display="http://www.konkoly.hu/cgi-bin/IBVS?5980" xr:uid="{00000000-0004-0000-0400-00003E000000}"/>
    <hyperlink ref="P72" r:id="rId64" display="http://www.konkoly.hu/cgi-bin/IBVS?5980" xr:uid="{00000000-0004-0000-0400-00003F000000}"/>
    <hyperlink ref="P73" r:id="rId65" display="http://www.konkoly.hu/cgi-bin/IBVS?5992" xr:uid="{00000000-0004-0000-0400-000040000000}"/>
    <hyperlink ref="P74" r:id="rId66" display="http://www.konkoly.hu/cgi-bin/IBVS?6044" xr:uid="{00000000-0004-0000-0400-000041000000}"/>
    <hyperlink ref="P75" r:id="rId67" display="http://www.bav-astro.de/sfs/BAVM_link.php?BAVMnr=220" xr:uid="{00000000-0004-0000-0400-000042000000}"/>
    <hyperlink ref="P76" r:id="rId68" display="http://var.astro.cz/oejv/issues/oejv0160.pdf" xr:uid="{00000000-0004-0000-0400-000043000000}"/>
    <hyperlink ref="P77" r:id="rId69" display="http://www.konkoly.hu/cgi-bin/IBVS?6044" xr:uid="{00000000-0004-0000-0400-000044000000}"/>
    <hyperlink ref="P78" r:id="rId70" display="http://www.konkoly.hu/cgi-bin/IBVS?6044" xr:uid="{00000000-0004-0000-0400-000045000000}"/>
    <hyperlink ref="P79" r:id="rId71" display="http://www.konkoly.hu/cgi-bin/IBVS?6044" xr:uid="{00000000-0004-0000-0400-000046000000}"/>
    <hyperlink ref="P80" r:id="rId72" display="http://www.konkoly.hu/cgi-bin/IBVS?6044" xr:uid="{00000000-0004-0000-0400-000047000000}"/>
    <hyperlink ref="P81" r:id="rId73" display="http://www.konkoly.hu/cgi-bin/IBVS?6029" xr:uid="{00000000-0004-0000-0400-000048000000}"/>
    <hyperlink ref="P82" r:id="rId74" display="http://www.konkoly.hu/cgi-bin/IBVS?6044" xr:uid="{00000000-0004-0000-0400-000049000000}"/>
    <hyperlink ref="P83" r:id="rId75" display="http://www.konkoly.hu/cgi-bin/IBVS?6044" xr:uid="{00000000-0004-0000-0400-00004A000000}"/>
    <hyperlink ref="P84" r:id="rId76" display="http://www.konkoly.hu/cgi-bin/IBVS?6125" xr:uid="{00000000-0004-0000-04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Q_fit</vt:lpstr>
      <vt:lpstr>Essam 2010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2024-01-04T05:51:13Z</dcterms:modified>
</cp:coreProperties>
</file>