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B3D637C-36D1-4B98-B295-820410A17C46}" xr6:coauthVersionLast="47" xr6:coauthVersionMax="47" xr10:uidLastSave="{00000000-0000-0000-0000-000000000000}"/>
  <bookViews>
    <workbookView xWindow="14550" yWindow="270" windowWidth="13995" windowHeight="1432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4" i="1" l="1"/>
  <c r="F44" i="1" s="1"/>
  <c r="G44" i="1" s="1"/>
  <c r="K44" i="1" s="1"/>
  <c r="Q44" i="1"/>
  <c r="E43" i="1"/>
  <c r="F43" i="1" s="1"/>
  <c r="G43" i="1" s="1"/>
  <c r="K43" i="1" s="1"/>
  <c r="Q43" i="1"/>
  <c r="E42" i="1"/>
  <c r="F42" i="1"/>
  <c r="G42" i="1"/>
  <c r="K42" i="1"/>
  <c r="D9" i="1"/>
  <c r="C9" i="1"/>
  <c r="Q42" i="1"/>
  <c r="Q41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K33" i="1"/>
  <c r="E36" i="1"/>
  <c r="F36" i="1"/>
  <c r="G36" i="1"/>
  <c r="K36" i="1"/>
  <c r="E37" i="1"/>
  <c r="F37" i="1"/>
  <c r="G37" i="1"/>
  <c r="K37" i="1"/>
  <c r="E38" i="1"/>
  <c r="F38" i="1"/>
  <c r="G38" i="1"/>
  <c r="K38" i="1"/>
  <c r="E39" i="1"/>
  <c r="F39" i="1"/>
  <c r="G39" i="1"/>
  <c r="K39" i="1"/>
  <c r="E40" i="1"/>
  <c r="F40" i="1"/>
  <c r="G40" i="1"/>
  <c r="K40" i="1"/>
  <c r="E41" i="1"/>
  <c r="F41" i="1"/>
  <c r="G41" i="1"/>
  <c r="K41" i="1"/>
  <c r="F21" i="1"/>
  <c r="G21" i="1"/>
  <c r="K21" i="1"/>
  <c r="F22" i="1"/>
  <c r="G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E34" i="1"/>
  <c r="F34" i="1"/>
  <c r="G34" i="1"/>
  <c r="I34" i="1"/>
  <c r="E35" i="1"/>
  <c r="F35" i="1"/>
  <c r="G35" i="1"/>
  <c r="I35" i="1"/>
  <c r="Q40" i="1"/>
  <c r="Q39" i="1"/>
  <c r="Q38" i="1"/>
  <c r="Q37" i="1"/>
  <c r="Q36" i="1"/>
  <c r="Q33" i="1"/>
  <c r="Q32" i="1"/>
  <c r="Q31" i="1"/>
  <c r="Q30" i="1"/>
  <c r="Q29" i="1"/>
  <c r="E21" i="1"/>
  <c r="E22" i="1"/>
  <c r="Q35" i="1"/>
  <c r="Q34" i="1"/>
  <c r="Q27" i="1"/>
  <c r="Q28" i="1"/>
  <c r="Q25" i="1"/>
  <c r="Q26" i="1"/>
  <c r="F16" i="1"/>
  <c r="F17" i="1" s="1"/>
  <c r="C17" i="1"/>
  <c r="I22" i="1"/>
  <c r="Q22" i="1"/>
  <c r="Q23" i="1"/>
  <c r="Q24" i="1"/>
  <c r="Q21" i="1"/>
  <c r="C11" i="1"/>
  <c r="C12" i="1"/>
  <c r="O44" i="1" l="1"/>
  <c r="O43" i="1"/>
  <c r="C16" i="1"/>
  <c r="D18" i="1" s="1"/>
  <c r="O30" i="1"/>
  <c r="O27" i="1"/>
  <c r="O41" i="1"/>
  <c r="O21" i="1"/>
  <c r="O39" i="1"/>
  <c r="O26" i="1"/>
  <c r="O28" i="1"/>
  <c r="O24" i="1"/>
  <c r="C15" i="1"/>
  <c r="O35" i="1"/>
  <c r="O33" i="1"/>
  <c r="O31" i="1"/>
  <c r="O25" i="1"/>
  <c r="O23" i="1"/>
  <c r="O40" i="1"/>
  <c r="O38" i="1"/>
  <c r="O29" i="1"/>
  <c r="O22" i="1"/>
  <c r="O32" i="1"/>
  <c r="O42" i="1"/>
  <c r="O37" i="1"/>
  <c r="O36" i="1"/>
  <c r="O34" i="1"/>
  <c r="C18" i="1" l="1"/>
  <c r="F18" i="1"/>
  <c r="F19" i="1" s="1"/>
</calcChain>
</file>

<file path=xl/sharedStrings.xml><?xml version="1.0" encoding="utf-8"?>
<sst xmlns="http://schemas.openxmlformats.org/spreadsheetml/2006/main" count="101" uniqueCount="60">
  <si>
    <t>VSB-66</t>
  </si>
  <si>
    <t>VSB-063</t>
  </si>
  <si>
    <t>VSB-059</t>
  </si>
  <si>
    <t>V</t>
  </si>
  <si>
    <t>OEJV 0181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</si>
  <si>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</si>
  <si>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</si>
  <si>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</si>
  <si>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</si>
  <si>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</si>
  <si>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</si>
  <si>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</si>
  <si>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</si>
  <si>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</si>
  <si>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</si>
  <si>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</si>
  <si>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</si>
  <si>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</si>
  <si>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</si>
  <si>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</si>
  <si>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</si>
  <si>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</si>
  <si>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</si>
  <si>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</si>
  <si>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</si>
  <si>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</si>
  <si>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</si>
  <si>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</si>
  <si>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</si>
  <si>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</si>
  <si>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</si>
  <si>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</si>
  <si>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</si>
  <si>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</si>
  <si>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</si>
  <si>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</si>
  <si>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</si>
  <si>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</si>
  <si>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</si>
  <si>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</si>
  <si>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</si>
  <si>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</si>
  <si>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</si>
  <si>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AC Crt / GSC 5503-0121</t>
  </si>
  <si>
    <t>Kreiner</t>
  </si>
  <si>
    <t>IBVS 5894</t>
  </si>
  <si>
    <t>II</t>
  </si>
  <si>
    <t>IBVS 5945</t>
  </si>
  <si>
    <t>I</t>
  </si>
  <si>
    <t xml:space="preserve">EW        </t>
  </si>
  <si>
    <t>IBVS 5992</t>
  </si>
  <si>
    <t>Add cycle</t>
  </si>
  <si>
    <t>Old Cycle</t>
  </si>
  <si>
    <t>IBVS 6029</t>
  </si>
  <si>
    <t>vis</t>
  </si>
  <si>
    <t>B</t>
  </si>
  <si>
    <t>Ic</t>
  </si>
  <si>
    <t>VSB 069</t>
  </si>
  <si>
    <t>JBAV, 55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</si>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</sst>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6" fillId="0" borderId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1" fillId="0" borderId="5" xfId="0" applyFont="1" applyBorder="1">
      <alignment vertical="top"/>
    </xf>
    <xf numFmtId="0" fontId="5" fillId="0" borderId="5" xfId="0" applyFont="1" applyBorder="1" applyAlignment="1">
      <alignment vertical="center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41" applyFont="1" applyAlignment="1">
      <alignment horizontal="left"/>
    </xf>
    <xf numFmtId="0" fontId="31" fillId="0" borderId="0" xfId="42" applyFont="1" applyAlignment="1">
      <alignment horizontal="left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65" fontId="33" fillId="0" borderId="0" xfId="0" applyNumberFormat="1" applyFont="1" applyAlignment="1">
      <alignment vertical="center" wrapText="1"/>
    </xf>
    <xf numFmtId="0" fontId="33" fillId="0" borderId="0" xfId="0" applyFont="1" applyAlignment="1" applyProtection="1">
      <alignment horizontal="left"/>
      <protection locked="0"/>
    </xf>
    <xf numFmtId="0" fontId="33" fillId="0" borderId="0" xfId="0" applyFont="1" applyAlignment="1" applyProtection="1">
      <alignment horizontal="center"/>
      <protection locked="0"/>
    </xf>
    <xf numFmtId="165" fontId="33" fillId="0" borderId="0" xfId="0" applyNumberFormat="1" applyFont="1" applyAlignment="1" applyProtection="1">
      <alignment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AC Crt - O-C Diagr.</a:t>
            </a:r>
          </a:p>
        </c:rich>
      </c:tx>
      <c:layout>
        <c:manualLayout>
          <c:xMode val="edge"/>
          <c:yMode val="edge"/>
          <c:x val="0.3909774436090225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8.0000000000000002E-3</c:v>
                  </c:pt>
                  <c:pt idx="14">
                    <c:v>7.0000000000000001E-3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3.0000000000000001E-3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8.0000000000000002E-3</c:v>
                  </c:pt>
                  <c:pt idx="14">
                    <c:v>7.0000000000000001E-3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1956</c:v>
                </c:pt>
                <c:pt idx="2">
                  <c:v>3811</c:v>
                </c:pt>
                <c:pt idx="3">
                  <c:v>4485</c:v>
                </c:pt>
                <c:pt idx="4">
                  <c:v>5005</c:v>
                </c:pt>
                <c:pt idx="5">
                  <c:v>5110</c:v>
                </c:pt>
                <c:pt idx="6">
                  <c:v>5606</c:v>
                </c:pt>
                <c:pt idx="7">
                  <c:v>5696.5</c:v>
                </c:pt>
                <c:pt idx="8">
                  <c:v>6871.5</c:v>
                </c:pt>
                <c:pt idx="9">
                  <c:v>7975</c:v>
                </c:pt>
                <c:pt idx="10">
                  <c:v>8010.5</c:v>
                </c:pt>
                <c:pt idx="11">
                  <c:v>8010.5</c:v>
                </c:pt>
                <c:pt idx="12">
                  <c:v>8010.5</c:v>
                </c:pt>
                <c:pt idx="13">
                  <c:v>8142.5</c:v>
                </c:pt>
                <c:pt idx="14">
                  <c:v>8677</c:v>
                </c:pt>
                <c:pt idx="15">
                  <c:v>9219</c:v>
                </c:pt>
                <c:pt idx="16">
                  <c:v>9219</c:v>
                </c:pt>
                <c:pt idx="17">
                  <c:v>9219</c:v>
                </c:pt>
                <c:pt idx="18">
                  <c:v>9253</c:v>
                </c:pt>
                <c:pt idx="19">
                  <c:v>9253</c:v>
                </c:pt>
                <c:pt idx="20">
                  <c:v>9253</c:v>
                </c:pt>
                <c:pt idx="21">
                  <c:v>10309.5</c:v>
                </c:pt>
                <c:pt idx="22">
                  <c:v>11052</c:v>
                </c:pt>
                <c:pt idx="23">
                  <c:v>11502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A2-4C53-A2A9-9F580B351A4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8.0000000000000002E-3</c:v>
                  </c:pt>
                  <c:pt idx="14">
                    <c:v>7.0000000000000001E-3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8.0000000000000002E-3</c:v>
                  </c:pt>
                  <c:pt idx="14">
                    <c:v>7.0000000000000001E-3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1956</c:v>
                </c:pt>
                <c:pt idx="2">
                  <c:v>3811</c:v>
                </c:pt>
                <c:pt idx="3">
                  <c:v>4485</c:v>
                </c:pt>
                <c:pt idx="4">
                  <c:v>5005</c:v>
                </c:pt>
                <c:pt idx="5">
                  <c:v>5110</c:v>
                </c:pt>
                <c:pt idx="6">
                  <c:v>5606</c:v>
                </c:pt>
                <c:pt idx="7">
                  <c:v>5696.5</c:v>
                </c:pt>
                <c:pt idx="8">
                  <c:v>6871.5</c:v>
                </c:pt>
                <c:pt idx="9">
                  <c:v>7975</c:v>
                </c:pt>
                <c:pt idx="10">
                  <c:v>8010.5</c:v>
                </c:pt>
                <c:pt idx="11">
                  <c:v>8010.5</c:v>
                </c:pt>
                <c:pt idx="12">
                  <c:v>8010.5</c:v>
                </c:pt>
                <c:pt idx="13">
                  <c:v>8142.5</c:v>
                </c:pt>
                <c:pt idx="14">
                  <c:v>8677</c:v>
                </c:pt>
                <c:pt idx="15">
                  <c:v>9219</c:v>
                </c:pt>
                <c:pt idx="16">
                  <c:v>9219</c:v>
                </c:pt>
                <c:pt idx="17">
                  <c:v>9219</c:v>
                </c:pt>
                <c:pt idx="18">
                  <c:v>9253</c:v>
                </c:pt>
                <c:pt idx="19">
                  <c:v>9253</c:v>
                </c:pt>
                <c:pt idx="20">
                  <c:v>9253</c:v>
                </c:pt>
                <c:pt idx="21">
                  <c:v>10309.5</c:v>
                </c:pt>
                <c:pt idx="22">
                  <c:v>11052</c:v>
                </c:pt>
                <c:pt idx="23">
                  <c:v>11502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9.399999980814755E-4</c:v>
                </c:pt>
                <c:pt idx="13">
                  <c:v>1.0949999996228144E-2</c:v>
                </c:pt>
                <c:pt idx="14">
                  <c:v>1.3479999994160607E-2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A2-4C53-A2A9-9F580B351A4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8.0000000000000002E-3</c:v>
                  </c:pt>
                  <c:pt idx="14">
                    <c:v>7.0000000000000001E-3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8.0000000000000002E-3</c:v>
                  </c:pt>
                  <c:pt idx="14">
                    <c:v>7.0000000000000001E-3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1956</c:v>
                </c:pt>
                <c:pt idx="2">
                  <c:v>3811</c:v>
                </c:pt>
                <c:pt idx="3">
                  <c:v>4485</c:v>
                </c:pt>
                <c:pt idx="4">
                  <c:v>5005</c:v>
                </c:pt>
                <c:pt idx="5">
                  <c:v>5110</c:v>
                </c:pt>
                <c:pt idx="6">
                  <c:v>5606</c:v>
                </c:pt>
                <c:pt idx="7">
                  <c:v>5696.5</c:v>
                </c:pt>
                <c:pt idx="8">
                  <c:v>6871.5</c:v>
                </c:pt>
                <c:pt idx="9">
                  <c:v>7975</c:v>
                </c:pt>
                <c:pt idx="10">
                  <c:v>8010.5</c:v>
                </c:pt>
                <c:pt idx="11">
                  <c:v>8010.5</c:v>
                </c:pt>
                <c:pt idx="12">
                  <c:v>8010.5</c:v>
                </c:pt>
                <c:pt idx="13">
                  <c:v>8142.5</c:v>
                </c:pt>
                <c:pt idx="14">
                  <c:v>8677</c:v>
                </c:pt>
                <c:pt idx="15">
                  <c:v>9219</c:v>
                </c:pt>
                <c:pt idx="16">
                  <c:v>9219</c:v>
                </c:pt>
                <c:pt idx="17">
                  <c:v>9219</c:v>
                </c:pt>
                <c:pt idx="18">
                  <c:v>9253</c:v>
                </c:pt>
                <c:pt idx="19">
                  <c:v>9253</c:v>
                </c:pt>
                <c:pt idx="20">
                  <c:v>9253</c:v>
                </c:pt>
                <c:pt idx="21">
                  <c:v>10309.5</c:v>
                </c:pt>
                <c:pt idx="22">
                  <c:v>11052</c:v>
                </c:pt>
                <c:pt idx="23">
                  <c:v>11502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A2-4C53-A2A9-9F580B351A4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8.0000000000000002E-3</c:v>
                  </c:pt>
                  <c:pt idx="14">
                    <c:v>7.0000000000000001E-3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8.0000000000000002E-3</c:v>
                  </c:pt>
                  <c:pt idx="14">
                    <c:v>7.0000000000000001E-3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1956</c:v>
                </c:pt>
                <c:pt idx="2">
                  <c:v>3811</c:v>
                </c:pt>
                <c:pt idx="3">
                  <c:v>4485</c:v>
                </c:pt>
                <c:pt idx="4">
                  <c:v>5005</c:v>
                </c:pt>
                <c:pt idx="5">
                  <c:v>5110</c:v>
                </c:pt>
                <c:pt idx="6">
                  <c:v>5606</c:v>
                </c:pt>
                <c:pt idx="7">
                  <c:v>5696.5</c:v>
                </c:pt>
                <c:pt idx="8">
                  <c:v>6871.5</c:v>
                </c:pt>
                <c:pt idx="9">
                  <c:v>7975</c:v>
                </c:pt>
                <c:pt idx="10">
                  <c:v>8010.5</c:v>
                </c:pt>
                <c:pt idx="11">
                  <c:v>8010.5</c:v>
                </c:pt>
                <c:pt idx="12">
                  <c:v>8010.5</c:v>
                </c:pt>
                <c:pt idx="13">
                  <c:v>8142.5</c:v>
                </c:pt>
                <c:pt idx="14">
                  <c:v>8677</c:v>
                </c:pt>
                <c:pt idx="15">
                  <c:v>9219</c:v>
                </c:pt>
                <c:pt idx="16">
                  <c:v>9219</c:v>
                </c:pt>
                <c:pt idx="17">
                  <c:v>9219</c:v>
                </c:pt>
                <c:pt idx="18">
                  <c:v>9253</c:v>
                </c:pt>
                <c:pt idx="19">
                  <c:v>9253</c:v>
                </c:pt>
                <c:pt idx="20">
                  <c:v>9253</c:v>
                </c:pt>
                <c:pt idx="21">
                  <c:v>10309.5</c:v>
                </c:pt>
                <c:pt idx="22">
                  <c:v>11052</c:v>
                </c:pt>
                <c:pt idx="23">
                  <c:v>11502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2">
                  <c:v>3.2399999981862493E-3</c:v>
                </c:pt>
                <c:pt idx="3">
                  <c:v>2.3000000001047738E-3</c:v>
                </c:pt>
                <c:pt idx="4">
                  <c:v>5.1000000021304004E-3</c:v>
                </c:pt>
                <c:pt idx="5">
                  <c:v>6.6999999980907887E-3</c:v>
                </c:pt>
                <c:pt idx="6">
                  <c:v>5.7400000005145557E-3</c:v>
                </c:pt>
                <c:pt idx="7">
                  <c:v>3.4099999975296669E-3</c:v>
                </c:pt>
                <c:pt idx="8">
                  <c:v>2.6100001050508581E-3</c:v>
                </c:pt>
                <c:pt idx="9">
                  <c:v>1.299999999901047E-2</c:v>
                </c:pt>
                <c:pt idx="10">
                  <c:v>1.2869999998656567E-2</c:v>
                </c:pt>
                <c:pt idx="11">
                  <c:v>1.4170000002195593E-2</c:v>
                </c:pt>
                <c:pt idx="12">
                  <c:v>1.4569999999366701E-2</c:v>
                </c:pt>
                <c:pt idx="15">
                  <c:v>1.8659999797819182E-2</c:v>
                </c:pt>
                <c:pt idx="16">
                  <c:v>1.8859999923733994E-2</c:v>
                </c:pt>
                <c:pt idx="17">
                  <c:v>1.8960000219522044E-2</c:v>
                </c:pt>
                <c:pt idx="18">
                  <c:v>1.8420000204059761E-2</c:v>
                </c:pt>
                <c:pt idx="19">
                  <c:v>1.9719999858352821E-2</c:v>
                </c:pt>
                <c:pt idx="20">
                  <c:v>1.9919999984267633E-2</c:v>
                </c:pt>
                <c:pt idx="21">
                  <c:v>2.3830000005546026E-2</c:v>
                </c:pt>
                <c:pt idx="22">
                  <c:v>2.5979999802075326E-2</c:v>
                </c:pt>
                <c:pt idx="23">
                  <c:v>2.8979999813600443E-2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A2-4C53-A2A9-9F580B351A4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8.0000000000000002E-3</c:v>
                  </c:pt>
                  <c:pt idx="14">
                    <c:v>7.0000000000000001E-3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8.0000000000000002E-3</c:v>
                  </c:pt>
                  <c:pt idx="14">
                    <c:v>7.0000000000000001E-3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1956</c:v>
                </c:pt>
                <c:pt idx="2">
                  <c:v>3811</c:v>
                </c:pt>
                <c:pt idx="3">
                  <c:v>4485</c:v>
                </c:pt>
                <c:pt idx="4">
                  <c:v>5005</c:v>
                </c:pt>
                <c:pt idx="5">
                  <c:v>5110</c:v>
                </c:pt>
                <c:pt idx="6">
                  <c:v>5606</c:v>
                </c:pt>
                <c:pt idx="7">
                  <c:v>5696.5</c:v>
                </c:pt>
                <c:pt idx="8">
                  <c:v>6871.5</c:v>
                </c:pt>
                <c:pt idx="9">
                  <c:v>7975</c:v>
                </c:pt>
                <c:pt idx="10">
                  <c:v>8010.5</c:v>
                </c:pt>
                <c:pt idx="11">
                  <c:v>8010.5</c:v>
                </c:pt>
                <c:pt idx="12">
                  <c:v>8010.5</c:v>
                </c:pt>
                <c:pt idx="13">
                  <c:v>8142.5</c:v>
                </c:pt>
                <c:pt idx="14">
                  <c:v>8677</c:v>
                </c:pt>
                <c:pt idx="15">
                  <c:v>9219</c:v>
                </c:pt>
                <c:pt idx="16">
                  <c:v>9219</c:v>
                </c:pt>
                <c:pt idx="17">
                  <c:v>9219</c:v>
                </c:pt>
                <c:pt idx="18">
                  <c:v>9253</c:v>
                </c:pt>
                <c:pt idx="19">
                  <c:v>9253</c:v>
                </c:pt>
                <c:pt idx="20">
                  <c:v>9253</c:v>
                </c:pt>
                <c:pt idx="21">
                  <c:v>10309.5</c:v>
                </c:pt>
                <c:pt idx="22">
                  <c:v>11052</c:v>
                </c:pt>
                <c:pt idx="23">
                  <c:v>11502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6A2-4C53-A2A9-9F580B351A4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8.0000000000000002E-3</c:v>
                  </c:pt>
                  <c:pt idx="14">
                    <c:v>7.0000000000000001E-3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8.0000000000000002E-3</c:v>
                  </c:pt>
                  <c:pt idx="14">
                    <c:v>7.0000000000000001E-3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1956</c:v>
                </c:pt>
                <c:pt idx="2">
                  <c:v>3811</c:v>
                </c:pt>
                <c:pt idx="3">
                  <c:v>4485</c:v>
                </c:pt>
                <c:pt idx="4">
                  <c:v>5005</c:v>
                </c:pt>
                <c:pt idx="5">
                  <c:v>5110</c:v>
                </c:pt>
                <c:pt idx="6">
                  <c:v>5606</c:v>
                </c:pt>
                <c:pt idx="7">
                  <c:v>5696.5</c:v>
                </c:pt>
                <c:pt idx="8">
                  <c:v>6871.5</c:v>
                </c:pt>
                <c:pt idx="9">
                  <c:v>7975</c:v>
                </c:pt>
                <c:pt idx="10">
                  <c:v>8010.5</c:v>
                </c:pt>
                <c:pt idx="11">
                  <c:v>8010.5</c:v>
                </c:pt>
                <c:pt idx="12">
                  <c:v>8010.5</c:v>
                </c:pt>
                <c:pt idx="13">
                  <c:v>8142.5</c:v>
                </c:pt>
                <c:pt idx="14">
                  <c:v>8677</c:v>
                </c:pt>
                <c:pt idx="15">
                  <c:v>9219</c:v>
                </c:pt>
                <c:pt idx="16">
                  <c:v>9219</c:v>
                </c:pt>
                <c:pt idx="17">
                  <c:v>9219</c:v>
                </c:pt>
                <c:pt idx="18">
                  <c:v>9253</c:v>
                </c:pt>
                <c:pt idx="19">
                  <c:v>9253</c:v>
                </c:pt>
                <c:pt idx="20">
                  <c:v>9253</c:v>
                </c:pt>
                <c:pt idx="21">
                  <c:v>10309.5</c:v>
                </c:pt>
                <c:pt idx="22">
                  <c:v>11052</c:v>
                </c:pt>
                <c:pt idx="23">
                  <c:v>11502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6A2-4C53-A2A9-9F580B351A4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8.0000000000000002E-3</c:v>
                  </c:pt>
                  <c:pt idx="14">
                    <c:v>7.0000000000000001E-3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8.0000000000000002E-3</c:v>
                  </c:pt>
                  <c:pt idx="14">
                    <c:v>7.0000000000000001E-3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1956</c:v>
                </c:pt>
                <c:pt idx="2">
                  <c:v>3811</c:v>
                </c:pt>
                <c:pt idx="3">
                  <c:v>4485</c:v>
                </c:pt>
                <c:pt idx="4">
                  <c:v>5005</c:v>
                </c:pt>
                <c:pt idx="5">
                  <c:v>5110</c:v>
                </c:pt>
                <c:pt idx="6">
                  <c:v>5606</c:v>
                </c:pt>
                <c:pt idx="7">
                  <c:v>5696.5</c:v>
                </c:pt>
                <c:pt idx="8">
                  <c:v>6871.5</c:v>
                </c:pt>
                <c:pt idx="9">
                  <c:v>7975</c:v>
                </c:pt>
                <c:pt idx="10">
                  <c:v>8010.5</c:v>
                </c:pt>
                <c:pt idx="11">
                  <c:v>8010.5</c:v>
                </c:pt>
                <c:pt idx="12">
                  <c:v>8010.5</c:v>
                </c:pt>
                <c:pt idx="13">
                  <c:v>8142.5</c:v>
                </c:pt>
                <c:pt idx="14">
                  <c:v>8677</c:v>
                </c:pt>
                <c:pt idx="15">
                  <c:v>9219</c:v>
                </c:pt>
                <c:pt idx="16">
                  <c:v>9219</c:v>
                </c:pt>
                <c:pt idx="17">
                  <c:v>9219</c:v>
                </c:pt>
                <c:pt idx="18">
                  <c:v>9253</c:v>
                </c:pt>
                <c:pt idx="19">
                  <c:v>9253</c:v>
                </c:pt>
                <c:pt idx="20">
                  <c:v>9253</c:v>
                </c:pt>
                <c:pt idx="21">
                  <c:v>10309.5</c:v>
                </c:pt>
                <c:pt idx="22">
                  <c:v>11052</c:v>
                </c:pt>
                <c:pt idx="23">
                  <c:v>11502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6A2-4C53-A2A9-9F580B351A4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1956</c:v>
                </c:pt>
                <c:pt idx="2">
                  <c:v>3811</c:v>
                </c:pt>
                <c:pt idx="3">
                  <c:v>4485</c:v>
                </c:pt>
                <c:pt idx="4">
                  <c:v>5005</c:v>
                </c:pt>
                <c:pt idx="5">
                  <c:v>5110</c:v>
                </c:pt>
                <c:pt idx="6">
                  <c:v>5606</c:v>
                </c:pt>
                <c:pt idx="7">
                  <c:v>5696.5</c:v>
                </c:pt>
                <c:pt idx="8">
                  <c:v>6871.5</c:v>
                </c:pt>
                <c:pt idx="9">
                  <c:v>7975</c:v>
                </c:pt>
                <c:pt idx="10">
                  <c:v>8010.5</c:v>
                </c:pt>
                <c:pt idx="11">
                  <c:v>8010.5</c:v>
                </c:pt>
                <c:pt idx="12">
                  <c:v>8010.5</c:v>
                </c:pt>
                <c:pt idx="13">
                  <c:v>8142.5</c:v>
                </c:pt>
                <c:pt idx="14">
                  <c:v>8677</c:v>
                </c:pt>
                <c:pt idx="15">
                  <c:v>9219</c:v>
                </c:pt>
                <c:pt idx="16">
                  <c:v>9219</c:v>
                </c:pt>
                <c:pt idx="17">
                  <c:v>9219</c:v>
                </c:pt>
                <c:pt idx="18">
                  <c:v>9253</c:v>
                </c:pt>
                <c:pt idx="19">
                  <c:v>9253</c:v>
                </c:pt>
                <c:pt idx="20">
                  <c:v>9253</c:v>
                </c:pt>
                <c:pt idx="21">
                  <c:v>10309.5</c:v>
                </c:pt>
                <c:pt idx="22">
                  <c:v>11052</c:v>
                </c:pt>
                <c:pt idx="23">
                  <c:v>11502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-2.3557040030812153E-2</c:v>
                </c:pt>
                <c:pt idx="1">
                  <c:v>-1.4632628653015676E-2</c:v>
                </c:pt>
                <c:pt idx="2">
                  <c:v>-6.1690381081217806E-3</c:v>
                </c:pt>
                <c:pt idx="3">
                  <c:v>-3.0938575004352646E-3</c:v>
                </c:pt>
                <c:pt idx="4">
                  <c:v>-7.2131459836258238E-4</c:v>
                </c:pt>
                <c:pt idx="5">
                  <c:v>-2.4224343544405891E-4</c:v>
                </c:pt>
                <c:pt idx="6">
                  <c:v>2.020797486532961E-3</c:v>
                </c:pt>
                <c:pt idx="7">
                  <c:v>2.4337112031436875E-3</c:v>
                </c:pt>
                <c:pt idx="8">
                  <c:v>7.7947456453271516E-3</c:v>
                </c:pt>
                <c:pt idx="9">
                  <c:v>1.2829555438475623E-2</c:v>
                </c:pt>
                <c:pt idx="10">
                  <c:v>1.2991527117367126E-2</c:v>
                </c:pt>
                <c:pt idx="11">
                  <c:v>1.2991527117367126E-2</c:v>
                </c:pt>
                <c:pt idx="12">
                  <c:v>1.2991527117367126E-2</c:v>
                </c:pt>
                <c:pt idx="13">
                  <c:v>1.3593788007893272E-2</c:v>
                </c:pt>
                <c:pt idx="14">
                  <c:v>1.6032488356273751E-2</c:v>
                </c:pt>
                <c:pt idx="15">
                  <c:v>1.8505408073434121E-2</c:v>
                </c:pt>
                <c:pt idx="16">
                  <c:v>1.8505408073434121E-2</c:v>
                </c:pt>
                <c:pt idx="17">
                  <c:v>1.8505408073434121E-2</c:v>
                </c:pt>
                <c:pt idx="18">
                  <c:v>1.8660535878569647E-2</c:v>
                </c:pt>
                <c:pt idx="19">
                  <c:v>1.8660535878569647E-2</c:v>
                </c:pt>
                <c:pt idx="20">
                  <c:v>1.8660535878569647E-2</c:v>
                </c:pt>
                <c:pt idx="21">
                  <c:v>2.3480904294030776E-2</c:v>
                </c:pt>
                <c:pt idx="22">
                  <c:v>2.6868621803240331E-2</c:v>
                </c:pt>
                <c:pt idx="23">
                  <c:v>2.8921783930033994E-2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6A2-4C53-A2A9-9F580B351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946712"/>
        <c:axId val="1"/>
      </c:scatterChart>
      <c:valAx>
        <c:axId val="536946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6946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466165413533832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45B832C-655B-1F34-5AAC-E113738445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43</v>
      </c>
    </row>
    <row r="2" spans="1:6" x14ac:dyDescent="0.2">
      <c r="A2" t="s">
        <v>32</v>
      </c>
      <c r="B2" s="29" t="s">
        <v>49</v>
      </c>
      <c r="C2" s="3"/>
      <c r="D2" s="3"/>
    </row>
    <row r="3" spans="1:6" ht="13.5" thickBot="1" x14ac:dyDescent="0.25"/>
    <row r="4" spans="1:6" ht="14.25" thickTop="1" thickBot="1" x14ac:dyDescent="0.25">
      <c r="A4" s="5" t="s">
        <v>8</v>
      </c>
      <c r="C4" s="8">
        <v>53707.837</v>
      </c>
      <c r="D4" s="9">
        <v>0.61726000000000003</v>
      </c>
    </row>
    <row r="5" spans="1:6" ht="13.5" thickTop="1" x14ac:dyDescent="0.2">
      <c r="A5" s="11" t="s">
        <v>37</v>
      </c>
      <c r="B5" s="12"/>
      <c r="C5" s="13">
        <v>-9.5</v>
      </c>
      <c r="D5" s="12" t="s">
        <v>38</v>
      </c>
    </row>
    <row r="6" spans="1:6" x14ac:dyDescent="0.2">
      <c r="A6" s="5" t="s">
        <v>9</v>
      </c>
    </row>
    <row r="7" spans="1:6" x14ac:dyDescent="0.2">
      <c r="A7" t="s">
        <v>10</v>
      </c>
      <c r="C7">
        <v>52500.4755</v>
      </c>
    </row>
    <row r="8" spans="1:6" x14ac:dyDescent="0.2">
      <c r="A8" t="s">
        <v>11</v>
      </c>
      <c r="C8">
        <v>0.61726000000000003</v>
      </c>
      <c r="D8" s="28"/>
    </row>
    <row r="9" spans="1:6" x14ac:dyDescent="0.2">
      <c r="A9" s="26" t="s">
        <v>42</v>
      </c>
      <c r="B9" s="27">
        <v>31</v>
      </c>
      <c r="C9" s="24" t="str">
        <f>"F"&amp;B9</f>
        <v>F31</v>
      </c>
      <c r="D9" s="25" t="str">
        <f>"G"&amp;B9</f>
        <v>G31</v>
      </c>
    </row>
    <row r="10" spans="1:6" ht="13.5" thickBot="1" x14ac:dyDescent="0.25">
      <c r="A10" s="12"/>
      <c r="B10" s="12"/>
      <c r="C10" s="4" t="s">
        <v>28</v>
      </c>
      <c r="D10" s="4" t="s">
        <v>29</v>
      </c>
      <c r="E10" s="12"/>
    </row>
    <row r="11" spans="1:6" x14ac:dyDescent="0.2">
      <c r="A11" s="12" t="s">
        <v>24</v>
      </c>
      <c r="B11" s="12"/>
      <c r="C11" s="23">
        <f ca="1">INTERCEPT(INDIRECT($D$9):G992,INDIRECT($C$9):F992)</f>
        <v>-2.3557040030812153E-2</v>
      </c>
      <c r="D11" s="3"/>
      <c r="E11" s="12"/>
    </row>
    <row r="12" spans="1:6" x14ac:dyDescent="0.2">
      <c r="A12" s="12" t="s">
        <v>25</v>
      </c>
      <c r="B12" s="12"/>
      <c r="C12" s="23">
        <f ca="1">SLOPE(INDIRECT($D$9):G992,INDIRECT($C$9):F992)</f>
        <v>4.5625825039859285E-6</v>
      </c>
      <c r="D12" s="3"/>
      <c r="E12" s="12"/>
    </row>
    <row r="13" spans="1:6" x14ac:dyDescent="0.2">
      <c r="A13" s="12" t="s">
        <v>27</v>
      </c>
      <c r="B13" s="12"/>
      <c r="C13" s="3" t="s">
        <v>22</v>
      </c>
    </row>
    <row r="14" spans="1:6" x14ac:dyDescent="0.2">
      <c r="A14" s="12"/>
      <c r="B14" s="12"/>
      <c r="C14" s="12"/>
    </row>
    <row r="15" spans="1:6" x14ac:dyDescent="0.2">
      <c r="A15" s="14" t="s">
        <v>26</v>
      </c>
      <c r="B15" s="12"/>
      <c r="C15" s="15">
        <f ca="1">(C7+C11)+(C8+C12)*INT(MAX(F21:F3533))</f>
        <v>59600.228941783927</v>
      </c>
      <c r="E15" s="16" t="s">
        <v>51</v>
      </c>
      <c r="F15" s="13">
        <v>1</v>
      </c>
    </row>
    <row r="16" spans="1:6" x14ac:dyDescent="0.2">
      <c r="A16" s="18" t="s">
        <v>12</v>
      </c>
      <c r="B16" s="12"/>
      <c r="C16" s="19">
        <f ca="1">+C8+C12</f>
        <v>0.61726456258250406</v>
      </c>
      <c r="E16" s="16" t="s">
        <v>39</v>
      </c>
      <c r="F16" s="17">
        <f ca="1">NOW()+15018.5+$C$5/24</f>
        <v>60177.730407870367</v>
      </c>
    </row>
    <row r="17" spans="1:17" ht="13.5" thickBot="1" x14ac:dyDescent="0.25">
      <c r="A17" s="16" t="s">
        <v>36</v>
      </c>
      <c r="B17" s="12"/>
      <c r="C17" s="12">
        <f>COUNT(C21:C2191)</f>
        <v>24</v>
      </c>
      <c r="E17" s="16" t="s">
        <v>52</v>
      </c>
      <c r="F17" s="17">
        <f ca="1">ROUND(2*(F16-$C$7)/$C$8,0)/2+F15</f>
        <v>12438.5</v>
      </c>
    </row>
    <row r="18" spans="1:17" ht="14.25" thickTop="1" thickBot="1" x14ac:dyDescent="0.25">
      <c r="A18" s="18" t="s">
        <v>13</v>
      </c>
      <c r="B18" s="12"/>
      <c r="C18" s="21">
        <f ca="1">+C15</f>
        <v>59600.228941783927</v>
      </c>
      <c r="D18" s="22">
        <f ca="1">+C16</f>
        <v>0.61726456258250406</v>
      </c>
      <c r="E18" s="16" t="s">
        <v>40</v>
      </c>
      <c r="F18" s="25">
        <f ca="1">ROUND(2*(F16-$C$15)/$C$16,0)/2+F15</f>
        <v>936.5</v>
      </c>
    </row>
    <row r="19" spans="1:17" ht="13.5" thickTop="1" x14ac:dyDescent="0.2">
      <c r="E19" s="16" t="s">
        <v>41</v>
      </c>
      <c r="F19" s="20">
        <f ca="1">+$C$15+$C$16*F18-15018.5-$C$5/24</f>
        <v>45160.193037975776</v>
      </c>
    </row>
    <row r="20" spans="1:17" ht="13.5" thickBot="1" x14ac:dyDescent="0.25">
      <c r="A20" s="4" t="s">
        <v>14</v>
      </c>
      <c r="B20" s="4" t="s">
        <v>15</v>
      </c>
      <c r="C20" s="4" t="s">
        <v>16</v>
      </c>
      <c r="D20" s="4" t="s">
        <v>21</v>
      </c>
      <c r="E20" s="4" t="s">
        <v>17</v>
      </c>
      <c r="F20" s="4" t="s">
        <v>18</v>
      </c>
      <c r="G20" s="4" t="s">
        <v>19</v>
      </c>
      <c r="H20" s="7" t="s">
        <v>7</v>
      </c>
      <c r="I20" s="7" t="s">
        <v>54</v>
      </c>
      <c r="J20" s="7" t="s">
        <v>5</v>
      </c>
      <c r="K20" s="7" t="s">
        <v>6</v>
      </c>
      <c r="L20" s="7" t="s">
        <v>33</v>
      </c>
      <c r="M20" s="7" t="s">
        <v>34</v>
      </c>
      <c r="N20" s="7" t="s">
        <v>35</v>
      </c>
      <c r="O20" s="7" t="s">
        <v>31</v>
      </c>
      <c r="P20" s="6" t="s">
        <v>30</v>
      </c>
      <c r="Q20" s="4" t="s">
        <v>23</v>
      </c>
    </row>
    <row r="21" spans="1:17" x14ac:dyDescent="0.2">
      <c r="A21" t="s">
        <v>44</v>
      </c>
      <c r="C21" s="10">
        <v>52500.4755</v>
      </c>
      <c r="D21" s="10" t="s">
        <v>22</v>
      </c>
      <c r="E21">
        <f t="shared" ref="E21:E41" si="0">+(C21-C$7)/C$8</f>
        <v>0</v>
      </c>
      <c r="F21">
        <f t="shared" ref="F21:F42" si="1">ROUND(2*E21,0)/2</f>
        <v>0</v>
      </c>
      <c r="G21">
        <f t="shared" ref="G21:G41" si="2">+C21-(C$7+F21*C$8)</f>
        <v>0</v>
      </c>
      <c r="K21">
        <f>+G21</f>
        <v>0</v>
      </c>
      <c r="O21">
        <f t="shared" ref="O21:O41" ca="1" si="3">+C$11+C$12*$F21</f>
        <v>-2.3557040030812153E-2</v>
      </c>
      <c r="Q21" s="2">
        <f t="shared" ref="Q21:Q41" si="4">+C21-15018.5</f>
        <v>37481.9755</v>
      </c>
    </row>
    <row r="22" spans="1:17" x14ac:dyDescent="0.2">
      <c r="A22" s="30" t="s">
        <v>20</v>
      </c>
      <c r="B22" s="30"/>
      <c r="C22" s="31">
        <v>53707.837</v>
      </c>
      <c r="D22" s="31"/>
      <c r="E22">
        <f t="shared" si="0"/>
        <v>1956.0015228590853</v>
      </c>
      <c r="F22">
        <f t="shared" si="1"/>
        <v>1956</v>
      </c>
      <c r="G22">
        <f t="shared" si="2"/>
        <v>9.399999980814755E-4</v>
      </c>
      <c r="I22">
        <f>+G22</f>
        <v>9.399999980814755E-4</v>
      </c>
      <c r="O22">
        <f t="shared" ca="1" si="3"/>
        <v>-1.4632628653015676E-2</v>
      </c>
      <c r="Q22" s="2">
        <f t="shared" si="4"/>
        <v>38689.337</v>
      </c>
    </row>
    <row r="23" spans="1:17" x14ac:dyDescent="0.2">
      <c r="A23" s="32" t="s">
        <v>45</v>
      </c>
      <c r="B23" s="33" t="s">
        <v>46</v>
      </c>
      <c r="C23" s="32">
        <v>54852.856599999999</v>
      </c>
      <c r="D23" s="32">
        <v>5.9999999999999995E-4</v>
      </c>
      <c r="E23">
        <f t="shared" si="0"/>
        <v>3811.0052490036592</v>
      </c>
      <c r="F23">
        <f t="shared" si="1"/>
        <v>3811</v>
      </c>
      <c r="G23">
        <f t="shared" si="2"/>
        <v>3.2399999981862493E-3</v>
      </c>
      <c r="K23">
        <f t="shared" ref="K23:K33" si="5">+G23</f>
        <v>3.2399999981862493E-3</v>
      </c>
      <c r="O23">
        <f t="shared" ca="1" si="3"/>
        <v>-6.1690381081217806E-3</v>
      </c>
      <c r="Q23" s="2">
        <f t="shared" si="4"/>
        <v>39834.356599999999</v>
      </c>
    </row>
    <row r="24" spans="1:17" x14ac:dyDescent="0.2">
      <c r="A24" s="32" t="s">
        <v>47</v>
      </c>
      <c r="B24" s="33" t="s">
        <v>48</v>
      </c>
      <c r="C24" s="32">
        <v>55268.888899999998</v>
      </c>
      <c r="D24" s="32">
        <v>4.0000000000000002E-4</v>
      </c>
      <c r="E24">
        <f t="shared" si="0"/>
        <v>4485.0037261445705</v>
      </c>
      <c r="F24">
        <f t="shared" si="1"/>
        <v>4485</v>
      </c>
      <c r="G24">
        <f t="shared" si="2"/>
        <v>2.3000000001047738E-3</v>
      </c>
      <c r="K24">
        <f t="shared" si="5"/>
        <v>2.3000000001047738E-3</v>
      </c>
      <c r="O24">
        <f t="shared" ca="1" si="3"/>
        <v>-3.0938575004352646E-3</v>
      </c>
      <c r="Q24" s="2">
        <f t="shared" si="4"/>
        <v>40250.388899999998</v>
      </c>
    </row>
    <row r="25" spans="1:17" x14ac:dyDescent="0.2">
      <c r="A25" s="32" t="s">
        <v>50</v>
      </c>
      <c r="B25" s="33" t="s">
        <v>48</v>
      </c>
      <c r="C25" s="32">
        <v>55589.866900000001</v>
      </c>
      <c r="D25" s="32">
        <v>5.0000000000000001E-4</v>
      </c>
      <c r="E25">
        <f t="shared" si="0"/>
        <v>5005.0082623205781</v>
      </c>
      <c r="F25">
        <f t="shared" si="1"/>
        <v>5005</v>
      </c>
      <c r="G25">
        <f t="shared" si="2"/>
        <v>5.1000000021304004E-3</v>
      </c>
      <c r="K25">
        <f t="shared" si="5"/>
        <v>5.1000000021304004E-3</v>
      </c>
      <c r="O25">
        <f t="shared" ca="1" si="3"/>
        <v>-7.2131459836258238E-4</v>
      </c>
      <c r="Q25" s="2">
        <f t="shared" si="4"/>
        <v>40571.366900000001</v>
      </c>
    </row>
    <row r="26" spans="1:17" x14ac:dyDescent="0.2">
      <c r="A26" s="32" t="s">
        <v>50</v>
      </c>
      <c r="B26" s="33" t="s">
        <v>48</v>
      </c>
      <c r="C26" s="32">
        <v>55654.680800000002</v>
      </c>
      <c r="D26" s="32">
        <v>8.0000000000000004E-4</v>
      </c>
      <c r="E26">
        <f t="shared" si="0"/>
        <v>5110.0108544211535</v>
      </c>
      <c r="F26">
        <f t="shared" si="1"/>
        <v>5110</v>
      </c>
      <c r="G26">
        <f t="shared" si="2"/>
        <v>6.6999999980907887E-3</v>
      </c>
      <c r="K26">
        <f t="shared" si="5"/>
        <v>6.6999999980907887E-3</v>
      </c>
      <c r="O26">
        <f t="shared" ca="1" si="3"/>
        <v>-2.4224343544405891E-4</v>
      </c>
      <c r="Q26" s="2">
        <f t="shared" si="4"/>
        <v>40636.180800000002</v>
      </c>
    </row>
    <row r="27" spans="1:17" x14ac:dyDescent="0.2">
      <c r="A27" s="34" t="s">
        <v>53</v>
      </c>
      <c r="B27" s="35" t="s">
        <v>48</v>
      </c>
      <c r="C27" s="34">
        <v>55960.840799999998</v>
      </c>
      <c r="D27" s="34">
        <v>5.9999999999999995E-4</v>
      </c>
      <c r="E27">
        <f t="shared" si="0"/>
        <v>5606.0092991608035</v>
      </c>
      <c r="F27">
        <f t="shared" si="1"/>
        <v>5606</v>
      </c>
      <c r="G27">
        <f t="shared" si="2"/>
        <v>5.7400000005145557E-3</v>
      </c>
      <c r="K27">
        <f t="shared" si="5"/>
        <v>5.7400000005145557E-3</v>
      </c>
      <c r="O27">
        <f t="shared" ca="1" si="3"/>
        <v>2.020797486532961E-3</v>
      </c>
      <c r="Q27" s="2">
        <f t="shared" si="4"/>
        <v>40942.340799999998</v>
      </c>
    </row>
    <row r="28" spans="1:17" x14ac:dyDescent="0.2">
      <c r="A28" s="34" t="s">
        <v>53</v>
      </c>
      <c r="B28" s="35" t="s">
        <v>46</v>
      </c>
      <c r="C28" s="34">
        <v>56016.700499999999</v>
      </c>
      <c r="D28" s="34">
        <v>5.0000000000000001E-4</v>
      </c>
      <c r="E28">
        <f t="shared" si="0"/>
        <v>5696.505524414345</v>
      </c>
      <c r="F28">
        <f t="shared" si="1"/>
        <v>5696.5</v>
      </c>
      <c r="G28">
        <f t="shared" si="2"/>
        <v>3.4099999975296669E-3</v>
      </c>
      <c r="K28">
        <f t="shared" si="5"/>
        <v>3.4099999975296669E-3</v>
      </c>
      <c r="O28">
        <f t="shared" ca="1" si="3"/>
        <v>2.4337112031436875E-3</v>
      </c>
      <c r="Q28" s="2">
        <f t="shared" si="4"/>
        <v>40998.200499999999</v>
      </c>
    </row>
    <row r="29" spans="1:17" x14ac:dyDescent="0.2">
      <c r="A29" s="38" t="s">
        <v>2</v>
      </c>
      <c r="B29" s="39" t="s">
        <v>46</v>
      </c>
      <c r="C29" s="38">
        <v>56741.980200000107</v>
      </c>
      <c r="D29" s="37" t="s">
        <v>56</v>
      </c>
      <c r="E29">
        <f t="shared" si="0"/>
        <v>6871.5042283642333</v>
      </c>
      <c r="F29">
        <f t="shared" si="1"/>
        <v>6871.5</v>
      </c>
      <c r="G29">
        <f t="shared" si="2"/>
        <v>2.6100001050508581E-3</v>
      </c>
      <c r="K29">
        <f t="shared" si="5"/>
        <v>2.6100001050508581E-3</v>
      </c>
      <c r="O29">
        <f t="shared" ca="1" si="3"/>
        <v>7.7947456453271516E-3</v>
      </c>
      <c r="Q29" s="2">
        <f t="shared" si="4"/>
        <v>41723.480200000107</v>
      </c>
    </row>
    <row r="30" spans="1:17" x14ac:dyDescent="0.2">
      <c r="A30" s="38" t="s">
        <v>1</v>
      </c>
      <c r="B30" s="39" t="s">
        <v>48</v>
      </c>
      <c r="C30" s="38">
        <v>57423.137000000002</v>
      </c>
      <c r="D30" s="37" t="s">
        <v>3</v>
      </c>
      <c r="E30">
        <f t="shared" si="0"/>
        <v>7975.0210608171628</v>
      </c>
      <c r="F30">
        <f t="shared" si="1"/>
        <v>7975</v>
      </c>
      <c r="G30">
        <f t="shared" si="2"/>
        <v>1.299999999901047E-2</v>
      </c>
      <c r="K30">
        <f t="shared" si="5"/>
        <v>1.299999999901047E-2</v>
      </c>
      <c r="O30">
        <f t="shared" ca="1" si="3"/>
        <v>1.2829555438475623E-2</v>
      </c>
      <c r="Q30" s="2">
        <f t="shared" si="4"/>
        <v>42404.637000000002</v>
      </c>
    </row>
    <row r="31" spans="1:17" x14ac:dyDescent="0.2">
      <c r="A31" s="38" t="s">
        <v>1</v>
      </c>
      <c r="B31" s="39" t="s">
        <v>46</v>
      </c>
      <c r="C31" s="38">
        <v>57445.049599999998</v>
      </c>
      <c r="D31" s="37" t="s">
        <v>3</v>
      </c>
      <c r="E31">
        <f t="shared" si="0"/>
        <v>8010.5208502089845</v>
      </c>
      <c r="F31">
        <f t="shared" si="1"/>
        <v>8010.5</v>
      </c>
      <c r="G31">
        <f t="shared" si="2"/>
        <v>1.2869999998656567E-2</v>
      </c>
      <c r="K31">
        <f t="shared" si="5"/>
        <v>1.2869999998656567E-2</v>
      </c>
      <c r="O31">
        <f t="shared" ca="1" si="3"/>
        <v>1.2991527117367126E-2</v>
      </c>
      <c r="Q31" s="2">
        <f t="shared" si="4"/>
        <v>42426.549599999998</v>
      </c>
    </row>
    <row r="32" spans="1:17" x14ac:dyDescent="0.2">
      <c r="A32" s="38" t="s">
        <v>1</v>
      </c>
      <c r="B32" s="39" t="s">
        <v>46</v>
      </c>
      <c r="C32" s="38">
        <v>57445.050900000002</v>
      </c>
      <c r="D32" s="37" t="s">
        <v>55</v>
      </c>
      <c r="E32">
        <f t="shared" si="0"/>
        <v>8010.5229562907061</v>
      </c>
      <c r="F32">
        <f t="shared" si="1"/>
        <v>8010.5</v>
      </c>
      <c r="G32">
        <f t="shared" si="2"/>
        <v>1.4170000002195593E-2</v>
      </c>
      <c r="K32">
        <f t="shared" si="5"/>
        <v>1.4170000002195593E-2</v>
      </c>
      <c r="O32">
        <f t="shared" ca="1" si="3"/>
        <v>1.2991527117367126E-2</v>
      </c>
      <c r="Q32" s="2">
        <f t="shared" si="4"/>
        <v>42426.550900000002</v>
      </c>
    </row>
    <row r="33" spans="1:17" x14ac:dyDescent="0.2">
      <c r="A33" s="38" t="s">
        <v>1</v>
      </c>
      <c r="B33" s="39" t="s">
        <v>46</v>
      </c>
      <c r="C33" s="38">
        <v>57445.051299999999</v>
      </c>
      <c r="D33" s="37" t="s">
        <v>56</v>
      </c>
      <c r="E33">
        <f t="shared" si="0"/>
        <v>8010.5236043158448</v>
      </c>
      <c r="F33">
        <f t="shared" si="1"/>
        <v>8010.5</v>
      </c>
      <c r="G33">
        <f t="shared" si="2"/>
        <v>1.4569999999366701E-2</v>
      </c>
      <c r="K33">
        <f t="shared" si="5"/>
        <v>1.4569999999366701E-2</v>
      </c>
      <c r="O33">
        <f t="shared" ca="1" si="3"/>
        <v>1.2991527117367126E-2</v>
      </c>
      <c r="Q33" s="2">
        <f t="shared" si="4"/>
        <v>42426.551299999999</v>
      </c>
    </row>
    <row r="34" spans="1:17" x14ac:dyDescent="0.2">
      <c r="A34" s="40" t="s">
        <v>4</v>
      </c>
      <c r="B34" s="41" t="s">
        <v>46</v>
      </c>
      <c r="C34" s="42">
        <v>57526.525999999998</v>
      </c>
      <c r="D34" s="36">
        <v>8.0000000000000002E-3</v>
      </c>
      <c r="E34">
        <f t="shared" si="0"/>
        <v>8142.5177396882955</v>
      </c>
      <c r="F34">
        <f t="shared" si="1"/>
        <v>8142.5</v>
      </c>
      <c r="G34">
        <f t="shared" si="2"/>
        <v>1.0949999996228144E-2</v>
      </c>
      <c r="I34">
        <f>+G34</f>
        <v>1.0949999996228144E-2</v>
      </c>
      <c r="O34">
        <f t="shared" ca="1" si="3"/>
        <v>1.3593788007893272E-2</v>
      </c>
      <c r="Q34" s="2">
        <f t="shared" si="4"/>
        <v>42508.025999999998</v>
      </c>
    </row>
    <row r="35" spans="1:17" x14ac:dyDescent="0.2">
      <c r="A35" s="40" t="s">
        <v>4</v>
      </c>
      <c r="B35" s="41" t="s">
        <v>48</v>
      </c>
      <c r="C35" s="42">
        <v>57856.453999999998</v>
      </c>
      <c r="D35" s="36">
        <v>7.0000000000000001E-3</v>
      </c>
      <c r="E35">
        <f t="shared" si="0"/>
        <v>8677.0218384473264</v>
      </c>
      <c r="F35">
        <f t="shared" si="1"/>
        <v>8677</v>
      </c>
      <c r="G35">
        <f t="shared" si="2"/>
        <v>1.3479999994160607E-2</v>
      </c>
      <c r="I35">
        <f>+G35</f>
        <v>1.3479999994160607E-2</v>
      </c>
      <c r="O35">
        <f t="shared" ca="1" si="3"/>
        <v>1.6032488356273751E-2</v>
      </c>
      <c r="Q35" s="2">
        <f t="shared" si="4"/>
        <v>42837.953999999998</v>
      </c>
    </row>
    <row r="36" spans="1:17" x14ac:dyDescent="0.2">
      <c r="A36" s="38" t="s">
        <v>0</v>
      </c>
      <c r="B36" s="39" t="s">
        <v>48</v>
      </c>
      <c r="C36" s="38">
        <v>58191.014099999797</v>
      </c>
      <c r="D36" s="37" t="s">
        <v>22</v>
      </c>
      <c r="E36">
        <f t="shared" si="0"/>
        <v>9219.0302303726075</v>
      </c>
      <c r="F36">
        <f t="shared" si="1"/>
        <v>9219</v>
      </c>
      <c r="G36">
        <f t="shared" si="2"/>
        <v>1.8659999797819182E-2</v>
      </c>
      <c r="K36">
        <f t="shared" ref="K36:K41" si="6">+G36</f>
        <v>1.8659999797819182E-2</v>
      </c>
      <c r="O36">
        <f t="shared" ca="1" si="3"/>
        <v>1.8505408073434121E-2</v>
      </c>
      <c r="Q36" s="2">
        <f t="shared" si="4"/>
        <v>43172.514099999797</v>
      </c>
    </row>
    <row r="37" spans="1:17" x14ac:dyDescent="0.2">
      <c r="A37" s="38" t="s">
        <v>0</v>
      </c>
      <c r="B37" s="39" t="s">
        <v>48</v>
      </c>
      <c r="C37" s="38">
        <v>58191.014299999923</v>
      </c>
      <c r="D37" s="37" t="s">
        <v>22</v>
      </c>
      <c r="E37">
        <f t="shared" si="0"/>
        <v>9219.0305543853829</v>
      </c>
      <c r="F37">
        <f t="shared" si="1"/>
        <v>9219</v>
      </c>
      <c r="G37">
        <f t="shared" si="2"/>
        <v>1.8859999923733994E-2</v>
      </c>
      <c r="K37">
        <f t="shared" si="6"/>
        <v>1.8859999923733994E-2</v>
      </c>
      <c r="O37">
        <f t="shared" ca="1" si="3"/>
        <v>1.8505408073434121E-2</v>
      </c>
      <c r="Q37" s="2">
        <f t="shared" si="4"/>
        <v>43172.514299999923</v>
      </c>
    </row>
    <row r="38" spans="1:17" x14ac:dyDescent="0.2">
      <c r="A38" s="38" t="s">
        <v>0</v>
      </c>
      <c r="B38" s="39" t="s">
        <v>48</v>
      </c>
      <c r="C38" s="38">
        <v>58191.014400000218</v>
      </c>
      <c r="D38" s="37" t="s">
        <v>22</v>
      </c>
      <c r="E38">
        <f t="shared" si="0"/>
        <v>9219.030716392148</v>
      </c>
      <c r="F38">
        <f t="shared" si="1"/>
        <v>9219</v>
      </c>
      <c r="G38">
        <f t="shared" si="2"/>
        <v>1.8960000219522044E-2</v>
      </c>
      <c r="K38">
        <f t="shared" si="6"/>
        <v>1.8960000219522044E-2</v>
      </c>
      <c r="O38">
        <f t="shared" ca="1" si="3"/>
        <v>1.8505408073434121E-2</v>
      </c>
      <c r="Q38" s="2">
        <f t="shared" si="4"/>
        <v>43172.514400000218</v>
      </c>
    </row>
    <row r="39" spans="1:17" x14ac:dyDescent="0.2">
      <c r="A39" s="38" t="s">
        <v>0</v>
      </c>
      <c r="B39" s="39" t="s">
        <v>48</v>
      </c>
      <c r="C39" s="38">
        <v>58212.000700000208</v>
      </c>
      <c r="D39" s="37" t="s">
        <v>22</v>
      </c>
      <c r="E39">
        <f t="shared" si="0"/>
        <v>9253.0298415581874</v>
      </c>
      <c r="F39">
        <f t="shared" si="1"/>
        <v>9253</v>
      </c>
      <c r="G39">
        <f t="shared" si="2"/>
        <v>1.8420000204059761E-2</v>
      </c>
      <c r="K39">
        <f t="shared" si="6"/>
        <v>1.8420000204059761E-2</v>
      </c>
      <c r="O39">
        <f t="shared" ca="1" si="3"/>
        <v>1.8660535878569647E-2</v>
      </c>
      <c r="Q39" s="2">
        <f t="shared" si="4"/>
        <v>43193.500700000208</v>
      </c>
    </row>
    <row r="40" spans="1:17" x14ac:dyDescent="0.2">
      <c r="A40" s="38" t="s">
        <v>0</v>
      </c>
      <c r="B40" s="39" t="s">
        <v>48</v>
      </c>
      <c r="C40" s="38">
        <v>58212.001999999862</v>
      </c>
      <c r="D40" s="37" t="s">
        <v>22</v>
      </c>
      <c r="E40">
        <f t="shared" si="0"/>
        <v>9253.0319476393433</v>
      </c>
      <c r="F40">
        <f t="shared" si="1"/>
        <v>9253</v>
      </c>
      <c r="G40">
        <f t="shared" si="2"/>
        <v>1.9719999858352821E-2</v>
      </c>
      <c r="K40">
        <f t="shared" si="6"/>
        <v>1.9719999858352821E-2</v>
      </c>
      <c r="O40">
        <f t="shared" ca="1" si="3"/>
        <v>1.8660535878569647E-2</v>
      </c>
      <c r="Q40" s="2">
        <f t="shared" si="4"/>
        <v>43193.501999999862</v>
      </c>
    </row>
    <row r="41" spans="1:17" x14ac:dyDescent="0.2">
      <c r="A41" s="38" t="s">
        <v>0</v>
      </c>
      <c r="B41" s="39" t="s">
        <v>48</v>
      </c>
      <c r="C41" s="38">
        <v>58212.002199999988</v>
      </c>
      <c r="D41" s="37" t="s">
        <v>22</v>
      </c>
      <c r="E41">
        <f t="shared" si="0"/>
        <v>9253.0322716521205</v>
      </c>
      <c r="F41">
        <f t="shared" si="1"/>
        <v>9253</v>
      </c>
      <c r="G41">
        <f t="shared" si="2"/>
        <v>1.9919999984267633E-2</v>
      </c>
      <c r="K41">
        <f t="shared" si="6"/>
        <v>1.9919999984267633E-2</v>
      </c>
      <c r="O41">
        <f t="shared" ca="1" si="3"/>
        <v>1.8660535878569647E-2</v>
      </c>
      <c r="Q41" s="2">
        <f t="shared" si="4"/>
        <v>43193.502199999988</v>
      </c>
    </row>
    <row r="42" spans="1:17" x14ac:dyDescent="0.2">
      <c r="A42" s="43" t="s">
        <v>57</v>
      </c>
      <c r="B42" s="44" t="s">
        <v>46</v>
      </c>
      <c r="C42" s="45">
        <v>58864.141300000003</v>
      </c>
      <c r="D42" s="45" t="s">
        <v>3</v>
      </c>
      <c r="E42">
        <f>+(C42-C$7)/C$8</f>
        <v>10309.53860609792</v>
      </c>
      <c r="F42">
        <f t="shared" si="1"/>
        <v>10309.5</v>
      </c>
      <c r="G42">
        <f>+C42-(C$7+F42*C$8)</f>
        <v>2.3830000005546026E-2</v>
      </c>
      <c r="K42">
        <f>+G42</f>
        <v>2.3830000005546026E-2</v>
      </c>
      <c r="O42">
        <f ca="1">+C$11+C$12*$F42</f>
        <v>2.3480904294030776E-2</v>
      </c>
      <c r="Q42" s="2">
        <f>+C42-15018.5</f>
        <v>43845.641300000003</v>
      </c>
    </row>
    <row r="43" spans="1:17" x14ac:dyDescent="0.2">
      <c r="A43" s="46" t="s">
        <v>58</v>
      </c>
      <c r="B43" s="47" t="s">
        <v>48</v>
      </c>
      <c r="C43" s="48">
        <v>59322.458999999799</v>
      </c>
      <c r="D43" s="46">
        <v>3.0000000000000001E-3</v>
      </c>
      <c r="E43">
        <f>+(C43-C$7)/C$8</f>
        <v>11052.042089232735</v>
      </c>
      <c r="F43">
        <f t="shared" ref="F43" si="7">ROUND(2*E43,0)/2</f>
        <v>11052</v>
      </c>
      <c r="G43">
        <f>+C43-(C$7+F43*C$8)</f>
        <v>2.5979999802075326E-2</v>
      </c>
      <c r="K43">
        <f>+G43</f>
        <v>2.5979999802075326E-2</v>
      </c>
      <c r="O43">
        <f ca="1">+C$11+C$12*$F43</f>
        <v>2.6868621803240331E-2</v>
      </c>
      <c r="Q43" s="2">
        <f>+C43-15018.5</f>
        <v>44303.958999999799</v>
      </c>
    </row>
    <row r="44" spans="1:17" x14ac:dyDescent="0.2">
      <c r="A44" s="49" t="s">
        <v>59</v>
      </c>
      <c r="B44" s="50" t="s">
        <v>48</v>
      </c>
      <c r="C44" s="51">
        <v>59600.228999999817</v>
      </c>
      <c r="D44" s="10"/>
      <c r="E44">
        <f>+(C44-C$7)/C$8</f>
        <v>11502.046949421341</v>
      </c>
      <c r="F44">
        <f t="shared" ref="F44" si="8">ROUND(2*E44,0)/2</f>
        <v>11502</v>
      </c>
      <c r="G44">
        <f>+C44-(C$7+F44*C$8)</f>
        <v>2.8979999813600443E-2</v>
      </c>
      <c r="K44">
        <f>+G44</f>
        <v>2.8979999813600443E-2</v>
      </c>
      <c r="O44">
        <f ca="1">+C$11+C$12*$F44</f>
        <v>2.8921783930033994E-2</v>
      </c>
      <c r="Q44" s="2">
        <f>+C44-15018.5</f>
        <v>44581.728999999817</v>
      </c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rotectedRanges>
    <protectedRange sqref="A42:D42" name="Range1"/>
  </protectedRanges>
  <phoneticPr fontId="8" type="noConversion"/>
  <hyperlinks>
    <hyperlink ref="H1265" r:id="rId1" display="http://vsolj.cetus-net.org/bulletin.html" xr:uid="{00000000-0004-0000-0000-000000000000}"/>
    <hyperlink ref="H64468" r:id="rId2" display="http://vsolj.cetus-net.org/bulletin.html" xr:uid="{00000000-0004-0000-0000-000001000000}"/>
    <hyperlink ref="H64461" r:id="rId3" display="https://www.aavso.org/ejaavso" xr:uid="{00000000-0004-0000-0000-000002000000}"/>
    <hyperlink ref="I64468" r:id="rId4" display="http://vsolj.cetus-net.org/bulletin.html" xr:uid="{00000000-0004-0000-0000-000003000000}"/>
    <hyperlink ref="AQ58119" r:id="rId5" display="http://cdsbib.u-strasbg.fr/cgi-bin/cdsbib?1990RMxAA..21..381G" xr:uid="{00000000-0004-0000-0000-000004000000}"/>
    <hyperlink ref="H64465" r:id="rId6" display="https://www.aavso.org/ejaavso" xr:uid="{00000000-0004-0000-0000-000005000000}"/>
    <hyperlink ref="AP5483" r:id="rId7" display="http://cdsbib.u-strasbg.fr/cgi-bin/cdsbib?1990RMxAA..21..381G" xr:uid="{00000000-0004-0000-0000-000006000000}"/>
    <hyperlink ref="AP5486" r:id="rId8" display="http://cdsbib.u-strasbg.fr/cgi-bin/cdsbib?1990RMxAA..21..381G" xr:uid="{00000000-0004-0000-0000-000007000000}"/>
    <hyperlink ref="AP5484" r:id="rId9" display="http://cdsbib.u-strasbg.fr/cgi-bin/cdsbib?1990RMxAA..21..381G" xr:uid="{00000000-0004-0000-0000-000008000000}"/>
    <hyperlink ref="AP5468" r:id="rId10" display="http://cdsbib.u-strasbg.fr/cgi-bin/cdsbib?1990RMxAA..21..381G" xr:uid="{00000000-0004-0000-0000-000009000000}"/>
    <hyperlink ref="AQ5697" r:id="rId11" display="http://cdsbib.u-strasbg.fr/cgi-bin/cdsbib?1990RMxAA..21..381G" xr:uid="{00000000-0004-0000-0000-00000A000000}"/>
    <hyperlink ref="AQ5701" r:id="rId12" display="http://cdsbib.u-strasbg.fr/cgi-bin/cdsbib?1990RMxAA..21..381G" xr:uid="{00000000-0004-0000-0000-00000B000000}"/>
    <hyperlink ref="AQ65381" r:id="rId13" display="http://cdsbib.u-strasbg.fr/cgi-bin/cdsbib?1990RMxAA..21..381G" xr:uid="{00000000-0004-0000-0000-00000C000000}"/>
    <hyperlink ref="I2589" r:id="rId14" display="http://vsolj.cetus-net.org/bulletin.html" xr:uid="{00000000-0004-0000-0000-00000D000000}"/>
    <hyperlink ref="H2589" r:id="rId15" display="http://vsolj.cetus-net.org/bulletin.html" xr:uid="{00000000-0004-0000-0000-00000E000000}"/>
    <hyperlink ref="AQ506" r:id="rId16" display="http://cdsbib.u-strasbg.fr/cgi-bin/cdsbib?1990RMxAA..21..381G" xr:uid="{00000000-0004-0000-0000-00000F000000}"/>
    <hyperlink ref="AQ505" r:id="rId17" display="http://cdsbib.u-strasbg.fr/cgi-bin/cdsbib?1990RMxAA..21..381G" xr:uid="{00000000-0004-0000-0000-000010000000}"/>
    <hyperlink ref="AP3759" r:id="rId18" display="http://cdsbib.u-strasbg.fr/cgi-bin/cdsbib?1990RMxAA..21..381G" xr:uid="{00000000-0004-0000-0000-000011000000}"/>
    <hyperlink ref="AP3777" r:id="rId19" display="http://cdsbib.u-strasbg.fr/cgi-bin/cdsbib?1990RMxAA..21..381G" xr:uid="{00000000-0004-0000-0000-000012000000}"/>
    <hyperlink ref="AP3778" r:id="rId20" display="http://cdsbib.u-strasbg.fr/cgi-bin/cdsbib?1990RMxAA..21..381G" xr:uid="{00000000-0004-0000-0000-000013000000}"/>
    <hyperlink ref="AP3774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2023-08-21T05:31:47Z</dcterms:modified>
</cp:coreProperties>
</file>