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- Completed all constellations\"/>
    </mc:Choice>
  </mc:AlternateContent>
  <xr:revisionPtr revIDLastSave="0" documentId="13_ncr:1_{BCBFB9F7-C382-431E-9570-9825D15C38E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I22" i="1" s="1"/>
  <c r="Q22" i="1"/>
  <c r="E23" i="1"/>
  <c r="F23" i="1" s="1"/>
  <c r="G23" i="1" s="1"/>
  <c r="I23" i="1" s="1"/>
  <c r="Q23" i="1"/>
  <c r="E24" i="1"/>
  <c r="F24" i="1" s="1"/>
  <c r="G24" i="1" s="1"/>
  <c r="I24" i="1" s="1"/>
  <c r="Q24" i="1"/>
  <c r="Q21" i="1"/>
  <c r="F15" i="1"/>
  <c r="F16" i="1" s="1"/>
  <c r="E21" i="1"/>
  <c r="F21" i="1" s="1"/>
  <c r="G21" i="1" s="1"/>
  <c r="I21" i="1" s="1"/>
  <c r="C17" i="1"/>
  <c r="C11" i="1"/>
  <c r="C12" i="1"/>
  <c r="O24" i="1" l="1"/>
  <c r="O23" i="1"/>
  <c r="O22" i="1"/>
  <c r="C16" i="1"/>
  <c r="D18" i="1" s="1"/>
  <c r="C15" i="1"/>
  <c r="O21" i="1"/>
  <c r="F17" i="1" l="1"/>
  <c r="F18" i="1" s="1"/>
  <c r="C18" i="1"/>
</calcChain>
</file>

<file path=xl/sharedStrings.xml><?xml version="1.0" encoding="utf-8"?>
<sst xmlns="http://schemas.openxmlformats.org/spreadsheetml/2006/main" count="59" uniqueCount="52">
  <si>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</si>
  <si>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</si>
  <si>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</si>
  <si>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</si>
  <si>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</si>
  <si>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</si>
  <si>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</si>
  <si>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</si>
  <si>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</si>
  <si>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</si>
  <si>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</si>
  <si>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</si>
  <si>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</si>
  <si>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</si>
  <si>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</si>
  <si>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</si>
  <si>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</si>
  <si>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</si>
  <si>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</si>
  <si>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</si>
  <si>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</si>
  <si>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</si>
  <si>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</si>
  <si>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</si>
  <si>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</si>
  <si>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</si>
  <si>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</si>
  <si>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</si>
  <si>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</si>
  <si>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</si>
  <si>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</si>
  <si>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</si>
  <si>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</si>
  <si>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</si>
  <si>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</si>
  <si>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</si>
  <si>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</si>
  <si>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</si>
  <si>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</si>
  <si>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</si>
  <si>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</si>
  <si>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</si>
  <si>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Local time</t>
  </si>
  <si>
    <t>G5501-0909</t>
  </si>
  <si>
    <t>2017i</t>
  </si>
  <si>
    <t>E?</t>
  </si>
  <si>
    <t>JBAV, 55</t>
  </si>
  <si>
    <t>II</t>
  </si>
  <si>
    <t>I</t>
  </si>
  <si>
    <t>JBAV, 63</t>
  </si>
  <si>
    <t>F21</t>
  </si>
  <si>
    <t>G21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</si>
</sst>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dd/mm/yyyy"/>
    <numFmt numFmtId="167" formatCode="0.00000"/>
  </numFmts>
  <fonts count="1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horizontal="right"/>
    </xf>
    <xf numFmtId="166" fontId="0" fillId="0" borderId="0" xfId="0" applyNumberFormat="1" applyAlignment="1"/>
    <xf numFmtId="0" fontId="5" fillId="4" borderId="1" xfId="0" applyFont="1" applyFill="1" applyBorder="1" applyAlignment="1">
      <alignment horizontal="left" vertical="center"/>
    </xf>
    <xf numFmtId="0" fontId="16" fillId="0" borderId="1" xfId="0" applyFont="1" applyBorder="1" applyAlignment="1">
      <alignment horizontal="center"/>
    </xf>
    <xf numFmtId="0" fontId="5" fillId="0" borderId="1" xfId="0" applyFont="1" applyBorder="1" applyAlignment="1"/>
    <xf numFmtId="0" fontId="5" fillId="2" borderId="1" xfId="0" applyFont="1" applyFill="1" applyBorder="1" applyAlignment="1">
      <alignment horizontal="left" vertical="center"/>
    </xf>
    <xf numFmtId="165" fontId="5" fillId="0" borderId="1" xfId="0" applyNumberFormat="1" applyFont="1" applyBorder="1" applyAlignment="1">
      <alignment horizontal="left"/>
    </xf>
    <xf numFmtId="165" fontId="0" fillId="0" borderId="1" xfId="0" applyNumberFormat="1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0" borderId="1" xfId="0" applyBorder="1" applyAlignment="1"/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167" fontId="17" fillId="0" borderId="0" xfId="0" applyNumberFormat="1" applyFont="1" applyAlignment="1">
      <alignment vertical="center"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G5501-0909</a:t>
            </a:r>
            <a:r>
              <a:rPr lang="en-AU" baseline="0"/>
              <a:t> Crt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3.0000000000000001E-3</c:v>
                  </c:pt>
                  <c:pt idx="2">
                    <c:v>2E-3</c:v>
                  </c:pt>
                  <c:pt idx="3">
                    <c:v>2E-3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3.0000000000000001E-3</c:v>
                  </c:pt>
                  <c:pt idx="2">
                    <c:v>2E-3</c:v>
                  </c:pt>
                  <c:pt idx="3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18632</c:v>
                </c:pt>
                <c:pt idx="2">
                  <c:v>18634.5</c:v>
                </c:pt>
                <c:pt idx="3">
                  <c:v>19522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3.0000000000000001E-3</c:v>
                  </c:pt>
                  <c:pt idx="2">
                    <c:v>2E-3</c:v>
                  </c:pt>
                  <c:pt idx="3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3.0000000000000001E-3</c:v>
                  </c:pt>
                  <c:pt idx="2">
                    <c:v>2E-3</c:v>
                  </c:pt>
                  <c:pt idx="3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18632</c:v>
                </c:pt>
                <c:pt idx="2">
                  <c:v>18634.5</c:v>
                </c:pt>
                <c:pt idx="3">
                  <c:v>19522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1.1291199967672583E-2</c:v>
                </c:pt>
                <c:pt idx="2">
                  <c:v>1.0520199830352794E-2</c:v>
                </c:pt>
                <c:pt idx="3">
                  <c:v>1.5815200000361074E-2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3.0000000000000001E-3</c:v>
                  </c:pt>
                  <c:pt idx="2">
                    <c:v>2E-3</c:v>
                  </c:pt>
                  <c:pt idx="3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3.0000000000000001E-3</c:v>
                  </c:pt>
                  <c:pt idx="2">
                    <c:v>2E-3</c:v>
                  </c:pt>
                  <c:pt idx="3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18632</c:v>
                </c:pt>
                <c:pt idx="2">
                  <c:v>18634.5</c:v>
                </c:pt>
                <c:pt idx="3">
                  <c:v>19522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3.0000000000000001E-3</c:v>
                  </c:pt>
                  <c:pt idx="2">
                    <c:v>2E-3</c:v>
                  </c:pt>
                  <c:pt idx="3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3.0000000000000001E-3</c:v>
                  </c:pt>
                  <c:pt idx="2">
                    <c:v>2E-3</c:v>
                  </c:pt>
                  <c:pt idx="3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18632</c:v>
                </c:pt>
                <c:pt idx="2">
                  <c:v>18634.5</c:v>
                </c:pt>
                <c:pt idx="3">
                  <c:v>19522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3.0000000000000001E-3</c:v>
                  </c:pt>
                  <c:pt idx="2">
                    <c:v>2E-3</c:v>
                  </c:pt>
                  <c:pt idx="3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3.0000000000000001E-3</c:v>
                  </c:pt>
                  <c:pt idx="2">
                    <c:v>2E-3</c:v>
                  </c:pt>
                  <c:pt idx="3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18632</c:v>
                </c:pt>
                <c:pt idx="2">
                  <c:v>18634.5</c:v>
                </c:pt>
                <c:pt idx="3">
                  <c:v>19522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3.0000000000000001E-3</c:v>
                  </c:pt>
                  <c:pt idx="2">
                    <c:v>2E-3</c:v>
                  </c:pt>
                  <c:pt idx="3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3.0000000000000001E-3</c:v>
                  </c:pt>
                  <c:pt idx="2">
                    <c:v>2E-3</c:v>
                  </c:pt>
                  <c:pt idx="3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18632</c:v>
                </c:pt>
                <c:pt idx="2">
                  <c:v>18634.5</c:v>
                </c:pt>
                <c:pt idx="3">
                  <c:v>19522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3.0000000000000001E-3</c:v>
                  </c:pt>
                  <c:pt idx="2">
                    <c:v>2E-3</c:v>
                  </c:pt>
                  <c:pt idx="3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3.0000000000000001E-3</c:v>
                  </c:pt>
                  <c:pt idx="2">
                    <c:v>2E-3</c:v>
                  </c:pt>
                  <c:pt idx="3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18632</c:v>
                </c:pt>
                <c:pt idx="2">
                  <c:v>18634.5</c:v>
                </c:pt>
                <c:pt idx="3">
                  <c:v>19522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18632</c:v>
                </c:pt>
                <c:pt idx="2">
                  <c:v>18634.5</c:v>
                </c:pt>
                <c:pt idx="3">
                  <c:v>19522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-1.3492206928668316E-4</c:v>
                </c:pt>
                <c:pt idx="1">
                  <c:v>1.2387230821234007E-2</c:v>
                </c:pt>
                <c:pt idx="2">
                  <c:v>1.238891101564289E-2</c:v>
                </c:pt>
                <c:pt idx="3">
                  <c:v>1.2985380030796235E-2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18632</c:v>
                </c:pt>
                <c:pt idx="2">
                  <c:v>18634.5</c:v>
                </c:pt>
                <c:pt idx="3">
                  <c:v>19522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76200</xdr:rowOff>
    </xdr:from>
    <xdr:to>
      <xdr:col>17</xdr:col>
      <xdr:colOff>295275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8" sqref="F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  <col min="18" max="18" width="9.140625" customWidth="1"/>
  </cols>
  <sheetData>
    <row r="1" spans="1:15" ht="20.25" x14ac:dyDescent="0.3">
      <c r="A1" s="1" t="s">
        <v>43</v>
      </c>
      <c r="F1" s="36" t="s">
        <v>43</v>
      </c>
      <c r="G1" s="33" t="s">
        <v>44</v>
      </c>
      <c r="H1" s="37"/>
      <c r="I1" s="38" t="s">
        <v>43</v>
      </c>
      <c r="J1" s="39" t="s">
        <v>43</v>
      </c>
      <c r="K1" s="40">
        <v>11.0951</v>
      </c>
      <c r="L1" s="41">
        <v>-9.3141999999999996</v>
      </c>
      <c r="M1" s="42">
        <v>51870.98</v>
      </c>
      <c r="N1" s="42">
        <v>0.40110839999999998</v>
      </c>
      <c r="O1" s="43" t="s">
        <v>45</v>
      </c>
    </row>
    <row r="2" spans="1:15" x14ac:dyDescent="0.2">
      <c r="A2" t="s">
        <v>23</v>
      </c>
      <c r="B2" t="s">
        <v>45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 t="s">
        <v>37</v>
      </c>
      <c r="D4" s="28" t="s">
        <v>37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8">
        <v>51870.98</v>
      </c>
      <c r="D7" s="29"/>
    </row>
    <row r="8" spans="1:15" x14ac:dyDescent="0.2">
      <c r="A8" t="s">
        <v>3</v>
      </c>
      <c r="C8" s="8">
        <v>0.40110839999999998</v>
      </c>
      <c r="D8" s="29"/>
    </row>
    <row r="9" spans="1:15" x14ac:dyDescent="0.2">
      <c r="A9" s="24" t="s">
        <v>32</v>
      </c>
      <c r="B9" s="25">
        <v>21</v>
      </c>
      <c r="C9" s="22" t="s">
        <v>50</v>
      </c>
      <c r="D9" s="23" t="s">
        <v>51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INTERCEPT(INDIRECT($D$9):G992,INDIRECT($C$9):F992)</f>
        <v>-1.3492206928668316E-4</v>
      </c>
      <c r="D11" s="3"/>
      <c r="E11" s="10"/>
    </row>
    <row r="12" spans="1:15" x14ac:dyDescent="0.2">
      <c r="A12" s="10" t="s">
        <v>16</v>
      </c>
      <c r="B12" s="10"/>
      <c r="C12" s="21">
        <f ca="1">SLOPE(INDIRECT($D$9):G992,INDIRECT($C$9):F992)</f>
        <v>6.7207776355306413E-7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  <c r="E14" s="14" t="s">
        <v>34</v>
      </c>
      <c r="F14" s="31">
        <v>1</v>
      </c>
    </row>
    <row r="15" spans="1:15" x14ac:dyDescent="0.2">
      <c r="A15" s="12" t="s">
        <v>17</v>
      </c>
      <c r="B15" s="10"/>
      <c r="C15" s="13">
        <f ca="1">(C7+C11)+(C8+C12)*INT(MAX(F21:F3533))</f>
        <v>59701.431170180032</v>
      </c>
      <c r="E15" s="14" t="s">
        <v>30</v>
      </c>
      <c r="F15" s="32">
        <f ca="1">NOW()+15018.5+$C$5/24</f>
        <v>59970.851440972219</v>
      </c>
    </row>
    <row r="16" spans="1:15" x14ac:dyDescent="0.2">
      <c r="A16" s="16" t="s">
        <v>4</v>
      </c>
      <c r="B16" s="10"/>
      <c r="C16" s="17">
        <f ca="1">+C8+C12</f>
        <v>0.40110907207776353</v>
      </c>
      <c r="E16" s="14" t="s">
        <v>35</v>
      </c>
      <c r="F16" s="15">
        <f ca="1">ROUND(2*(F15-$C$7)/$C$8,0)/2+F14</f>
        <v>20194.5</v>
      </c>
    </row>
    <row r="17" spans="1:21" ht="13.5" thickBot="1" x14ac:dyDescent="0.25">
      <c r="A17" s="14" t="s">
        <v>27</v>
      </c>
      <c r="B17" s="10"/>
      <c r="C17" s="10">
        <f>COUNT(C21:C2191)</f>
        <v>4</v>
      </c>
      <c r="E17" s="14" t="s">
        <v>36</v>
      </c>
      <c r="F17" s="23">
        <f ca="1">ROUND(2*(F15-$C$15)/$C$16,0)/2+F14</f>
        <v>672.5</v>
      </c>
    </row>
    <row r="18" spans="1:21" ht="14.25" thickTop="1" thickBot="1" x14ac:dyDescent="0.25">
      <c r="A18" s="16" t="s">
        <v>5</v>
      </c>
      <c r="B18" s="10"/>
      <c r="C18" s="19">
        <f ca="1">+C15</f>
        <v>59701.431170180032</v>
      </c>
      <c r="D18" s="20">
        <f ca="1">+C16</f>
        <v>0.40110907207776353</v>
      </c>
      <c r="E18" s="14" t="s">
        <v>31</v>
      </c>
      <c r="F18" s="18">
        <f ca="1">+$C$15+$C$16*F17-15018.5-$C$5/24</f>
        <v>44953.072854485661</v>
      </c>
    </row>
    <row r="19" spans="1:21" ht="13.5" thickTop="1" x14ac:dyDescent="0.2">
      <c r="F19" s="34" t="s">
        <v>42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C21" s="8">
        <v>51870.98</v>
      </c>
      <c r="D21" s="8"/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-1.3492206928668316E-4</v>
      </c>
      <c r="Q21" s="35">
        <f>+C21-15018.5</f>
        <v>36852.480000000003</v>
      </c>
    </row>
    <row r="22" spans="1:21" x14ac:dyDescent="0.2">
      <c r="A22" s="44" t="s">
        <v>46</v>
      </c>
      <c r="B22" s="45" t="s">
        <v>47</v>
      </c>
      <c r="C22" s="46">
        <v>59344.44299999997</v>
      </c>
      <c r="D22" s="44">
        <v>3.0000000000000001E-3</v>
      </c>
      <c r="E22">
        <f t="shared" ref="E22:E24" si="0">+(C22-C$7)/C$8</f>
        <v>18632.02814999628</v>
      </c>
      <c r="F22">
        <f t="shared" ref="F22:F24" si="1">ROUND(2*E22,0)/2</f>
        <v>18632</v>
      </c>
      <c r="G22">
        <f t="shared" ref="G22:G24" si="2">+C22-(C$7+F22*C$8)</f>
        <v>1.1291199967672583E-2</v>
      </c>
      <c r="I22">
        <f t="shared" ref="I22:I24" si="3">+G22</f>
        <v>1.1291199967672583E-2</v>
      </c>
      <c r="O22">
        <f t="shared" ref="O22:O24" ca="1" si="4">+C$11+C$12*$F22</f>
        <v>1.2387230821234007E-2</v>
      </c>
      <c r="Q22" s="35">
        <f t="shared" ref="Q22:Q24" si="5">+C22-15018.5</f>
        <v>44325.94299999997</v>
      </c>
    </row>
    <row r="23" spans="1:21" x14ac:dyDescent="0.2">
      <c r="A23" s="44" t="s">
        <v>46</v>
      </c>
      <c r="B23" s="45" t="s">
        <v>48</v>
      </c>
      <c r="C23" s="46">
        <v>59345.444999999832</v>
      </c>
      <c r="D23" s="44">
        <v>2E-3</v>
      </c>
      <c r="E23">
        <f t="shared" si="0"/>
        <v>18634.52622782228</v>
      </c>
      <c r="F23">
        <f t="shared" si="1"/>
        <v>18634.5</v>
      </c>
      <c r="G23">
        <f t="shared" si="2"/>
        <v>1.0520199830352794E-2</v>
      </c>
      <c r="I23">
        <f t="shared" si="3"/>
        <v>1.0520199830352794E-2</v>
      </c>
      <c r="O23">
        <f t="shared" ca="1" si="4"/>
        <v>1.238891101564289E-2</v>
      </c>
      <c r="Q23" s="35">
        <f t="shared" si="5"/>
        <v>44326.944999999832</v>
      </c>
    </row>
    <row r="24" spans="1:21" x14ac:dyDescent="0.2">
      <c r="A24" s="44" t="s">
        <v>49</v>
      </c>
      <c r="B24" s="45" t="s">
        <v>47</v>
      </c>
      <c r="C24" s="46">
        <v>59701.434000000001</v>
      </c>
      <c r="D24" s="44">
        <v>2E-3</v>
      </c>
      <c r="E24">
        <f t="shared" si="0"/>
        <v>19522.039428742948</v>
      </c>
      <c r="F24">
        <f t="shared" si="1"/>
        <v>19522</v>
      </c>
      <c r="G24">
        <f t="shared" si="2"/>
        <v>1.5815200000361074E-2</v>
      </c>
      <c r="I24">
        <f t="shared" si="3"/>
        <v>1.5815200000361074E-2</v>
      </c>
      <c r="O24">
        <f t="shared" ca="1" si="4"/>
        <v>1.2985380030796235E-2</v>
      </c>
      <c r="Q24" s="35">
        <f t="shared" si="5"/>
        <v>44682.934000000001</v>
      </c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2023-01-26T07:26:04Z</dcterms:modified>
</cp:coreProperties>
</file>