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1F0AEBF2-D659-48A4-95E2-417C391DDF8F}" xr6:coauthVersionLast="47" xr6:coauthVersionMax="47" xr10:uidLastSave="{00000000-0000-0000-0000-000000000000}"/>
  <bookViews>
    <workbookView xWindow="13785" yWindow="1185" windowWidth="13470" windowHeight="1456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6" i="1" l="1"/>
  <c r="F26" i="1"/>
  <c r="G26" i="1" s="1"/>
  <c r="K26" i="1" s="1"/>
  <c r="Q26" i="1"/>
  <c r="E23" i="1"/>
  <c r="F23" i="1" s="1"/>
  <c r="G23" i="1" s="1"/>
  <c r="K23" i="1" s="1"/>
  <c r="Q23" i="1"/>
  <c r="E24" i="1"/>
  <c r="F24" i="1"/>
  <c r="G24" i="1" s="1"/>
  <c r="K24" i="1" s="1"/>
  <c r="Q24" i="1"/>
  <c r="E25" i="1"/>
  <c r="F25" i="1"/>
  <c r="G25" i="1" s="1"/>
  <c r="K25" i="1" s="1"/>
  <c r="Q25" i="1"/>
  <c r="E22" i="1"/>
  <c r="F22" i="1"/>
  <c r="G22" i="1"/>
  <c r="I22" i="1"/>
  <c r="Q22" i="1"/>
  <c r="C9" i="1"/>
  <c r="D9" i="1"/>
  <c r="E21" i="1"/>
  <c r="F21" i="1"/>
  <c r="G21" i="1"/>
  <c r="I21" i="1"/>
  <c r="F16" i="1"/>
  <c r="F17" i="1" s="1"/>
  <c r="C17" i="1"/>
  <c r="Q21" i="1"/>
  <c r="C12" i="1"/>
  <c r="C11" i="1"/>
  <c r="O26" i="1" l="1"/>
  <c r="O25" i="1"/>
  <c r="O24" i="1"/>
  <c r="O23" i="1"/>
  <c r="O22" i="1"/>
  <c r="C15" i="1"/>
  <c r="O21" i="1"/>
  <c r="C16" i="1"/>
  <c r="D18" i="1" s="1"/>
  <c r="F18" i="1" l="1"/>
  <c r="F19" i="1" s="1"/>
  <c r="C18" i="1"/>
</calcChain>
</file>

<file path=xl/sharedStrings.xml><?xml version="1.0" encoding="utf-8"?>
<sst xmlns="http://schemas.openxmlformats.org/spreadsheetml/2006/main" count="66" uniqueCount="55">
  <si>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</si>
  <si>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</si>
  <si>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</si>
  <si>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</si>
  <si>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</si>
  <si>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</si>
  <si>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</si>
  <si>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</si>
  <si>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</si>
  <si>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</si>
  <si>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</si>
  <si>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</si>
  <si>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</si>
  <si>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</si>
  <si>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</si>
  <si>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</si>
  <si>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</si>
  <si>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</si>
  <si>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</si>
  <si>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</si>
  <si>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</si>
  <si>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</si>
  <si>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</si>
  <si>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</si>
  <si>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</si>
  <si>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</si>
  <si>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</si>
  <si>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</si>
  <si>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</si>
  <si>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</si>
  <si>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</si>
  <si>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</si>
  <si>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</si>
  <si>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</si>
  <si>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</si>
  <si>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</si>
  <si>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</si>
  <si>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</si>
  <si>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</si>
  <si>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</si>
  <si>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</si>
  <si>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</si>
  <si>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G6089-1439</t>
  </si>
  <si>
    <t>2017i</t>
  </si>
  <si>
    <t>E?</t>
  </si>
  <si>
    <t>pr_0</t>
  </si>
  <si>
    <t>F5-7 II</t>
  </si>
  <si>
    <t>OEJV 181</t>
  </si>
  <si>
    <t>I</t>
  </si>
  <si>
    <t>OEJV 0181</t>
  </si>
  <si>
    <t>JBAV, 55</t>
  </si>
  <si>
    <t>II</t>
  </si>
  <si>
    <t>JBAV, 63</t>
  </si>
  <si>
    <t>JBAV, 79</t>
  </si>
  <si>
    <t>G6089-1439 Crt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</si>
</sst>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$&quot;#,##0_);\(&quot;$&quot;#,##0\)"/>
    <numFmt numFmtId="170" formatCode="0.000000"/>
  </numFmts>
  <fonts count="3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i/>
      <sz val="10"/>
      <color indexed="16"/>
      <name val="Arial"/>
      <family val="2"/>
    </font>
    <font>
      <i/>
      <sz val="10"/>
      <color indexed="10"/>
      <name val="Arial"/>
      <family val="2"/>
    </font>
    <font>
      <sz val="10"/>
      <color rgb="FF00B050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8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19" fillId="0" borderId="0"/>
    <xf numFmtId="0" fontId="19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2" fillId="0" borderId="0" applyNumberFormat="0" applyFill="0" applyBorder="0" applyAlignment="0" applyProtection="0"/>
    <xf numFmtId="43" fontId="36" fillId="0" borderId="0" applyFont="0" applyFill="0" applyBorder="0" applyAlignment="0" applyProtection="0"/>
  </cellStyleXfs>
  <cellXfs count="5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5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3" fillId="0" borderId="0" xfId="0" applyFont="1" applyAlignment="1">
      <alignment horizontal="center"/>
    </xf>
    <xf numFmtId="0" fontId="16" fillId="24" borderId="5" xfId="0" applyFont="1" applyFill="1" applyBorder="1" applyAlignment="1">
      <alignment horizontal="left" vertical="center"/>
    </xf>
    <xf numFmtId="0" fontId="18" fillId="0" borderId="5" xfId="0" applyFont="1" applyBorder="1" applyAlignment="1">
      <alignment horizontal="center"/>
    </xf>
    <xf numFmtId="0" fontId="5" fillId="0" borderId="5" xfId="0" applyFont="1" applyBorder="1">
      <alignment vertical="top"/>
    </xf>
    <xf numFmtId="0" fontId="5" fillId="0" borderId="5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17" fillId="25" borderId="5" xfId="0" applyFont="1" applyFill="1" applyBorder="1" applyAlignment="1">
      <alignment horizontal="left"/>
    </xf>
    <xf numFmtId="0" fontId="0" fillId="0" borderId="5" xfId="0" applyBorder="1">
      <alignment vertical="top"/>
    </xf>
    <xf numFmtId="0" fontId="17" fillId="25" borderId="5" xfId="0" applyFont="1" applyFill="1" applyBorder="1" applyAlignment="1">
      <alignment vertical="center"/>
    </xf>
    <xf numFmtId="0" fontId="33" fillId="0" borderId="0" xfId="41" applyFont="1"/>
    <xf numFmtId="0" fontId="33" fillId="0" borderId="0" xfId="41" applyFont="1" applyAlignment="1">
      <alignment horizontal="center"/>
    </xf>
    <xf numFmtId="0" fontId="34" fillId="0" borderId="0" xfId="41" applyFont="1" applyAlignment="1">
      <alignment horizontal="left"/>
    </xf>
    <xf numFmtId="0" fontId="35" fillId="0" borderId="0" xfId="0" applyFont="1" applyAlignment="1">
      <alignment vertical="center" wrapText="1"/>
    </xf>
    <xf numFmtId="0" fontId="35" fillId="0" borderId="0" xfId="0" applyFont="1" applyAlignment="1">
      <alignment horizontal="center" vertical="center" wrapText="1"/>
    </xf>
    <xf numFmtId="43" fontId="35" fillId="0" borderId="0" xfId="47" applyFont="1" applyBorder="1"/>
    <xf numFmtId="170" fontId="0" fillId="0" borderId="0" xfId="0" applyNumberFormat="1" applyAlignment="1">
      <alignment horizontal="left"/>
    </xf>
    <xf numFmtId="170" fontId="33" fillId="0" borderId="0" xfId="41" applyNumberFormat="1" applyFont="1" applyAlignment="1">
      <alignment horizontal="left"/>
    </xf>
    <xf numFmtId="170" fontId="35" fillId="0" borderId="0" xfId="0" applyNumberFormat="1" applyFont="1" applyAlignment="1">
      <alignment horizontal="left" vertical="center" wrapText="1"/>
    </xf>
    <xf numFmtId="170" fontId="35" fillId="0" borderId="0" xfId="0" applyNumberFormat="1" applyFont="1" applyAlignment="1" applyProtection="1">
      <alignment horizontal="left" vertical="center" wrapText="1"/>
      <protection locked="0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G6089-1439 Crt - O-C Diagr.</a:t>
            </a:r>
          </a:p>
        </c:rich>
      </c:tx>
      <c:layout>
        <c:manualLayout>
          <c:xMode val="edge"/>
          <c:yMode val="edge"/>
          <c:x val="0.3609022556390977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5.0000000000000001E-3</c:v>
                  </c:pt>
                  <c:pt idx="2">
                    <c:v>6.0000000000000001E-3</c:v>
                  </c:pt>
                  <c:pt idx="3">
                    <c:v>0.01</c:v>
                  </c:pt>
                  <c:pt idx="4">
                    <c:v>8.0000000000000002E-3</c:v>
                  </c:pt>
                  <c:pt idx="5">
                    <c:v>5.0000000000000001E-3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5.0000000000000001E-3</c:v>
                  </c:pt>
                  <c:pt idx="2">
                    <c:v>6.0000000000000001E-3</c:v>
                  </c:pt>
                  <c:pt idx="3">
                    <c:v>0.01</c:v>
                  </c:pt>
                  <c:pt idx="4">
                    <c:v>8.0000000000000002E-3</c:v>
                  </c:pt>
                  <c:pt idx="5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10525</c:v>
                </c:pt>
                <c:pt idx="2">
                  <c:v>13962.5</c:v>
                </c:pt>
                <c:pt idx="3">
                  <c:v>14000</c:v>
                </c:pt>
                <c:pt idx="4">
                  <c:v>14633.5</c:v>
                </c:pt>
                <c:pt idx="5">
                  <c:v>15366.5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393-41FB-9182-C25A058A03C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6.0000000000000001E-3</c:v>
                  </c:pt>
                  <c:pt idx="3">
                    <c:v>0.01</c:v>
                  </c:pt>
                  <c:pt idx="4">
                    <c:v>8.0000000000000002E-3</c:v>
                  </c:pt>
                  <c:pt idx="5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6.0000000000000001E-3</c:v>
                  </c:pt>
                  <c:pt idx="3">
                    <c:v>0.01</c:v>
                  </c:pt>
                  <c:pt idx="4">
                    <c:v>8.0000000000000002E-3</c:v>
                  </c:pt>
                  <c:pt idx="5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10525</c:v>
                </c:pt>
                <c:pt idx="2">
                  <c:v>13962.5</c:v>
                </c:pt>
                <c:pt idx="3">
                  <c:v>14000</c:v>
                </c:pt>
                <c:pt idx="4">
                  <c:v>14633.5</c:v>
                </c:pt>
                <c:pt idx="5">
                  <c:v>15366.5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-2.6100000002770685E-2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393-41FB-9182-C25A058A03C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6.0000000000000001E-3</c:v>
                  </c:pt>
                  <c:pt idx="3">
                    <c:v>0.01</c:v>
                  </c:pt>
                  <c:pt idx="4">
                    <c:v>8.0000000000000002E-3</c:v>
                  </c:pt>
                  <c:pt idx="5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6.0000000000000001E-3</c:v>
                  </c:pt>
                  <c:pt idx="3">
                    <c:v>0.01</c:v>
                  </c:pt>
                  <c:pt idx="4">
                    <c:v>8.0000000000000002E-3</c:v>
                  </c:pt>
                  <c:pt idx="5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10525</c:v>
                </c:pt>
                <c:pt idx="2">
                  <c:v>13962.5</c:v>
                </c:pt>
                <c:pt idx="3">
                  <c:v>14000</c:v>
                </c:pt>
                <c:pt idx="4">
                  <c:v>14633.5</c:v>
                </c:pt>
                <c:pt idx="5">
                  <c:v>15366.5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393-41FB-9182-C25A058A03C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6.0000000000000001E-3</c:v>
                  </c:pt>
                  <c:pt idx="3">
                    <c:v>0.01</c:v>
                  </c:pt>
                  <c:pt idx="4">
                    <c:v>8.0000000000000002E-3</c:v>
                  </c:pt>
                  <c:pt idx="5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6.0000000000000001E-3</c:v>
                  </c:pt>
                  <c:pt idx="3">
                    <c:v>0.01</c:v>
                  </c:pt>
                  <c:pt idx="4">
                    <c:v>8.0000000000000002E-3</c:v>
                  </c:pt>
                  <c:pt idx="5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10525</c:v>
                </c:pt>
                <c:pt idx="2">
                  <c:v>13962.5</c:v>
                </c:pt>
                <c:pt idx="3">
                  <c:v>14000</c:v>
                </c:pt>
                <c:pt idx="4">
                  <c:v>14633.5</c:v>
                </c:pt>
                <c:pt idx="5">
                  <c:v>15366.5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">
                  <c:v>-3.6850000193226151E-2</c:v>
                </c:pt>
                <c:pt idx="3">
                  <c:v>-3.2999999792082235E-2</c:v>
                </c:pt>
                <c:pt idx="4">
                  <c:v>-3.8454000001365785E-2</c:v>
                </c:pt>
                <c:pt idx="5">
                  <c:v>-8.1546000146772712E-2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393-41FB-9182-C25A058A03C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6.0000000000000001E-3</c:v>
                  </c:pt>
                  <c:pt idx="3">
                    <c:v>0.01</c:v>
                  </c:pt>
                  <c:pt idx="4">
                    <c:v>8.0000000000000002E-3</c:v>
                  </c:pt>
                  <c:pt idx="5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6.0000000000000001E-3</c:v>
                  </c:pt>
                  <c:pt idx="3">
                    <c:v>0.01</c:v>
                  </c:pt>
                  <c:pt idx="4">
                    <c:v>8.0000000000000002E-3</c:v>
                  </c:pt>
                  <c:pt idx="5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10525</c:v>
                </c:pt>
                <c:pt idx="2">
                  <c:v>13962.5</c:v>
                </c:pt>
                <c:pt idx="3">
                  <c:v>14000</c:v>
                </c:pt>
                <c:pt idx="4">
                  <c:v>14633.5</c:v>
                </c:pt>
                <c:pt idx="5">
                  <c:v>15366.5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393-41FB-9182-C25A058A03C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6.0000000000000001E-3</c:v>
                  </c:pt>
                  <c:pt idx="3">
                    <c:v>0.01</c:v>
                  </c:pt>
                  <c:pt idx="4">
                    <c:v>8.0000000000000002E-3</c:v>
                  </c:pt>
                  <c:pt idx="5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6.0000000000000001E-3</c:v>
                  </c:pt>
                  <c:pt idx="3">
                    <c:v>0.01</c:v>
                  </c:pt>
                  <c:pt idx="4">
                    <c:v>8.0000000000000002E-3</c:v>
                  </c:pt>
                  <c:pt idx="5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10525</c:v>
                </c:pt>
                <c:pt idx="2">
                  <c:v>13962.5</c:v>
                </c:pt>
                <c:pt idx="3">
                  <c:v>14000</c:v>
                </c:pt>
                <c:pt idx="4">
                  <c:v>14633.5</c:v>
                </c:pt>
                <c:pt idx="5">
                  <c:v>15366.5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393-41FB-9182-C25A058A03C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6.0000000000000001E-3</c:v>
                  </c:pt>
                  <c:pt idx="3">
                    <c:v>0.01</c:v>
                  </c:pt>
                  <c:pt idx="4">
                    <c:v>8.0000000000000002E-3</c:v>
                  </c:pt>
                  <c:pt idx="5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6.0000000000000001E-3</c:v>
                  </c:pt>
                  <c:pt idx="3">
                    <c:v>0.01</c:v>
                  </c:pt>
                  <c:pt idx="4">
                    <c:v>8.0000000000000002E-3</c:v>
                  </c:pt>
                  <c:pt idx="5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10525</c:v>
                </c:pt>
                <c:pt idx="2">
                  <c:v>13962.5</c:v>
                </c:pt>
                <c:pt idx="3">
                  <c:v>14000</c:v>
                </c:pt>
                <c:pt idx="4">
                  <c:v>14633.5</c:v>
                </c:pt>
                <c:pt idx="5">
                  <c:v>15366.5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393-41FB-9182-C25A058A03C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10525</c:v>
                </c:pt>
                <c:pt idx="2">
                  <c:v>13962.5</c:v>
                </c:pt>
                <c:pt idx="3">
                  <c:v>14000</c:v>
                </c:pt>
                <c:pt idx="4">
                  <c:v>14633.5</c:v>
                </c:pt>
                <c:pt idx="5">
                  <c:v>15366.5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4.3748631001167271E-3</c:v>
                </c:pt>
                <c:pt idx="1">
                  <c:v>-3.2845744400610576E-2</c:v>
                </c:pt>
                <c:pt idx="2">
                  <c:v>-4.5002118584339799E-2</c:v>
                </c:pt>
                <c:pt idx="3">
                  <c:v>-4.5134733575435029E-2</c:v>
                </c:pt>
                <c:pt idx="4">
                  <c:v>-4.7375042825003745E-2</c:v>
                </c:pt>
                <c:pt idx="5">
                  <c:v>-4.9967223850945139E-2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393-41FB-9182-C25A058A03C3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10525</c:v>
                </c:pt>
                <c:pt idx="2">
                  <c:v>13962.5</c:v>
                </c:pt>
                <c:pt idx="3">
                  <c:v>14000</c:v>
                </c:pt>
                <c:pt idx="4">
                  <c:v>14633.5</c:v>
                </c:pt>
                <c:pt idx="5">
                  <c:v>15366.5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393-41FB-9182-C25A058A03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5773576"/>
        <c:axId val="1"/>
      </c:scatterChart>
      <c:valAx>
        <c:axId val="8557735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57735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97937099967764"/>
          <c:w val="0.7142857142857144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3358C52-DEAA-8D19-71DF-4B694A7843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B2" sqref="B2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54</v>
      </c>
      <c r="F1" s="35" t="s">
        <v>42</v>
      </c>
      <c r="G1" s="30" t="s">
        <v>43</v>
      </c>
      <c r="H1" s="36"/>
      <c r="I1" s="37" t="s">
        <v>42</v>
      </c>
      <c r="J1" s="35" t="s">
        <v>42</v>
      </c>
      <c r="K1" s="38">
        <v>11.383699999999999</v>
      </c>
      <c r="L1" s="39">
        <v>-19.332699999999999</v>
      </c>
      <c r="M1" s="40">
        <v>51874.15</v>
      </c>
      <c r="N1" s="40">
        <v>0.533524</v>
      </c>
      <c r="O1" s="41" t="s">
        <v>44</v>
      </c>
      <c r="P1" s="39">
        <v>10.66</v>
      </c>
      <c r="Q1" s="39">
        <v>99</v>
      </c>
      <c r="R1" s="42" t="s">
        <v>45</v>
      </c>
      <c r="S1" s="41" t="s">
        <v>46</v>
      </c>
    </row>
    <row r="2" spans="1:19" x14ac:dyDescent="0.2">
      <c r="A2" t="s">
        <v>23</v>
      </c>
      <c r="B2" t="s">
        <v>44</v>
      </c>
      <c r="C2" s="29"/>
      <c r="D2" s="3"/>
    </row>
    <row r="3" spans="1:19" ht="13.5" thickBot="1" x14ac:dyDescent="0.25"/>
    <row r="4" spans="1:19" ht="14.25" thickTop="1" thickBot="1" x14ac:dyDescent="0.25">
      <c r="A4" s="5" t="s">
        <v>0</v>
      </c>
      <c r="C4" s="26" t="s">
        <v>37</v>
      </c>
      <c r="D4" s="27" t="s">
        <v>37</v>
      </c>
    </row>
    <row r="5" spans="1:19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9" x14ac:dyDescent="0.2">
      <c r="A6" s="5" t="s">
        <v>1</v>
      </c>
    </row>
    <row r="7" spans="1:19" x14ac:dyDescent="0.2">
      <c r="A7" t="s">
        <v>2</v>
      </c>
      <c r="C7" s="8">
        <v>51874.15</v>
      </c>
      <c r="D7" s="31" t="s">
        <v>47</v>
      </c>
    </row>
    <row r="8" spans="1:19" x14ac:dyDescent="0.2">
      <c r="A8" t="s">
        <v>3</v>
      </c>
      <c r="C8" s="8">
        <v>0.533524</v>
      </c>
      <c r="D8" s="28" t="s">
        <v>47</v>
      </c>
    </row>
    <row r="9" spans="1:19" x14ac:dyDescent="0.2">
      <c r="A9" s="24" t="s">
        <v>32</v>
      </c>
      <c r="B9" s="34">
        <v>21</v>
      </c>
      <c r="C9" s="22" t="str">
        <f>"F"&amp;B9</f>
        <v>F21</v>
      </c>
      <c r="D9" s="23" t="str">
        <f>"G"&amp;B9</f>
        <v>G21</v>
      </c>
    </row>
    <row r="10" spans="1:19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9" x14ac:dyDescent="0.2">
      <c r="A11" s="10" t="s">
        <v>15</v>
      </c>
      <c r="B11" s="10"/>
      <c r="C11" s="21">
        <f ca="1">INTERCEPT(INDIRECT($D$9):G992,INDIRECT($C$9):F992)</f>
        <v>4.3748631001167271E-3</v>
      </c>
      <c r="D11" s="3"/>
      <c r="E11" s="10"/>
    </row>
    <row r="12" spans="1:19" x14ac:dyDescent="0.2">
      <c r="A12" s="10" t="s">
        <v>16</v>
      </c>
      <c r="B12" s="10"/>
      <c r="C12" s="21">
        <f ca="1">SLOPE(INDIRECT($D$9):G992,INDIRECT($C$9):F992)</f>
        <v>-3.5363997625394112E-6</v>
      </c>
      <c r="D12" s="3"/>
      <c r="E12" s="10"/>
    </row>
    <row r="13" spans="1:19" x14ac:dyDescent="0.2">
      <c r="A13" s="10" t="s">
        <v>18</v>
      </c>
      <c r="B13" s="10"/>
      <c r="C13" s="3" t="s">
        <v>13</v>
      </c>
    </row>
    <row r="14" spans="1:19" x14ac:dyDescent="0.2">
      <c r="A14" s="10"/>
      <c r="B14" s="10"/>
      <c r="C14" s="10"/>
    </row>
    <row r="15" spans="1:19" x14ac:dyDescent="0.2">
      <c r="A15" s="12" t="s">
        <v>17</v>
      </c>
      <c r="B15" s="10"/>
      <c r="C15" s="13">
        <f ca="1">(C7+C11)+(C8+C12)*INT(MAX(F21:F3533))</f>
        <v>60072.229818544351</v>
      </c>
      <c r="E15" s="14" t="s">
        <v>34</v>
      </c>
      <c r="F15" s="32">
        <v>1</v>
      </c>
    </row>
    <row r="16" spans="1:19" x14ac:dyDescent="0.2">
      <c r="A16" s="16" t="s">
        <v>4</v>
      </c>
      <c r="B16" s="10"/>
      <c r="C16" s="17">
        <f ca="1">+C8+C12</f>
        <v>0.53352046360023742</v>
      </c>
      <c r="E16" s="14" t="s">
        <v>30</v>
      </c>
      <c r="F16" s="33">
        <f ca="1">NOW()+15018.5+$C$5/24</f>
        <v>60170.759724884258</v>
      </c>
    </row>
    <row r="17" spans="1:21" ht="13.5" thickBot="1" x14ac:dyDescent="0.25">
      <c r="A17" s="14" t="s">
        <v>27</v>
      </c>
      <c r="B17" s="10"/>
      <c r="C17" s="10">
        <f>COUNT(C21:C2191)</f>
        <v>6</v>
      </c>
      <c r="E17" s="14" t="s">
        <v>35</v>
      </c>
      <c r="F17" s="15">
        <f ca="1">ROUND(2*(F16-$C$7)/$C$8,0)/2+F15</f>
        <v>15551.5</v>
      </c>
    </row>
    <row r="18" spans="1:21" ht="14.25" thickTop="1" thickBot="1" x14ac:dyDescent="0.25">
      <c r="A18" s="16" t="s">
        <v>5</v>
      </c>
      <c r="B18" s="10"/>
      <c r="C18" s="19">
        <f ca="1">+C15</f>
        <v>60072.229818544351</v>
      </c>
      <c r="D18" s="20">
        <f ca="1">+C16</f>
        <v>0.53352046360023742</v>
      </c>
      <c r="E18" s="14" t="s">
        <v>36</v>
      </c>
      <c r="F18" s="23">
        <f ca="1">ROUND(2*(F16-$C$15)/$C$16,0)/2+F15</f>
        <v>185.5</v>
      </c>
    </row>
    <row r="19" spans="1:21" ht="13.5" thickTop="1" x14ac:dyDescent="0.2">
      <c r="E19" s="14" t="s">
        <v>31</v>
      </c>
      <c r="F19" s="18">
        <f ca="1">+$C$15+$C$16*F18-15018.5-$C$5/24</f>
        <v>45153.093697875527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5" t="s">
        <v>33</v>
      </c>
    </row>
    <row r="21" spans="1:21" x14ac:dyDescent="0.2">
      <c r="A21" t="s">
        <v>47</v>
      </c>
      <c r="C21" s="49">
        <v>51874.15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4.3748631001167271E-3</v>
      </c>
      <c r="Q21" s="2">
        <f>+C21-15018.5</f>
        <v>36855.65</v>
      </c>
    </row>
    <row r="22" spans="1:21" x14ac:dyDescent="0.2">
      <c r="A22" s="43" t="s">
        <v>49</v>
      </c>
      <c r="B22" s="44" t="s">
        <v>48</v>
      </c>
      <c r="C22" s="50">
        <v>57489.464</v>
      </c>
      <c r="D22" s="45">
        <v>5.0000000000000001E-3</v>
      </c>
      <c r="E22">
        <f>+(C22-C$7)/C$8</f>
        <v>10524.951079988901</v>
      </c>
      <c r="F22">
        <f>ROUND(2*E22,0)/2</f>
        <v>10525</v>
      </c>
      <c r="G22">
        <f>+C22-(C$7+F22*C$8)</f>
        <v>-2.6100000002770685E-2</v>
      </c>
      <c r="I22">
        <f>+G22</f>
        <v>-2.6100000002770685E-2</v>
      </c>
      <c r="O22">
        <f ca="1">+C$11+C$12*$F22</f>
        <v>-3.2845744400610576E-2</v>
      </c>
      <c r="Q22" s="2">
        <f>+C22-15018.5</f>
        <v>42470.964</v>
      </c>
    </row>
    <row r="23" spans="1:21" x14ac:dyDescent="0.2">
      <c r="A23" s="46" t="s">
        <v>50</v>
      </c>
      <c r="B23" s="47" t="s">
        <v>48</v>
      </c>
      <c r="C23" s="51">
        <v>59323.441999999806</v>
      </c>
      <c r="D23" s="46">
        <v>6.0000000000000001E-3</v>
      </c>
      <c r="E23">
        <f t="shared" ref="E23:E25" si="0">+(C23-C$7)/C$8</f>
        <v>13962.430930941822</v>
      </c>
      <c r="F23">
        <f t="shared" ref="F23:F25" si="1">ROUND(2*E23,0)/2</f>
        <v>13962.5</v>
      </c>
      <c r="G23">
        <f t="shared" ref="G23:G25" si="2">+C23-(C$7+F23*C$8)</f>
        <v>-3.6850000193226151E-2</v>
      </c>
      <c r="K23">
        <f>+G23</f>
        <v>-3.6850000193226151E-2</v>
      </c>
      <c r="O23">
        <f t="shared" ref="O23:O25" ca="1" si="3">+C$11+C$12*$F23</f>
        <v>-4.5002118584339799E-2</v>
      </c>
      <c r="Q23" s="2">
        <f t="shared" ref="Q23:Q25" si="4">+C23-15018.5</f>
        <v>44304.941999999806</v>
      </c>
    </row>
    <row r="24" spans="1:21" x14ac:dyDescent="0.2">
      <c r="A24" s="46" t="s">
        <v>50</v>
      </c>
      <c r="B24" s="47" t="s">
        <v>51</v>
      </c>
      <c r="C24" s="51">
        <v>59343.453000000212</v>
      </c>
      <c r="D24" s="46">
        <v>0.01</v>
      </c>
      <c r="E24">
        <f t="shared" si="0"/>
        <v>13999.938147112802</v>
      </c>
      <c r="F24">
        <f t="shared" si="1"/>
        <v>14000</v>
      </c>
      <c r="G24">
        <f t="shared" si="2"/>
        <v>-3.2999999792082235E-2</v>
      </c>
      <c r="K24">
        <f>+G24</f>
        <v>-3.2999999792082235E-2</v>
      </c>
      <c r="O24">
        <f t="shared" ca="1" si="3"/>
        <v>-4.5134733575435029E-2</v>
      </c>
      <c r="Q24" s="2">
        <f t="shared" si="4"/>
        <v>44324.953000000212</v>
      </c>
    </row>
    <row r="25" spans="1:21" x14ac:dyDescent="0.2">
      <c r="A25" s="46" t="s">
        <v>52</v>
      </c>
      <c r="B25" s="47" t="s">
        <v>51</v>
      </c>
      <c r="C25" s="51">
        <v>59681.434999999998</v>
      </c>
      <c r="D25" s="46">
        <v>8.0000000000000002E-3</v>
      </c>
      <c r="E25">
        <f t="shared" si="0"/>
        <v>14633.427924516978</v>
      </c>
      <c r="F25">
        <f t="shared" si="1"/>
        <v>14633.5</v>
      </c>
      <c r="G25">
        <f t="shared" si="2"/>
        <v>-3.8454000001365785E-2</v>
      </c>
      <c r="K25">
        <f>+G25</f>
        <v>-3.8454000001365785E-2</v>
      </c>
      <c r="O25">
        <f t="shared" ca="1" si="3"/>
        <v>-4.7375042825003745E-2</v>
      </c>
      <c r="Q25" s="2">
        <f t="shared" si="4"/>
        <v>44662.934999999998</v>
      </c>
    </row>
    <row r="26" spans="1:21" x14ac:dyDescent="0.2">
      <c r="A26" s="48" t="s">
        <v>53</v>
      </c>
      <c r="B26" s="48" t="s">
        <v>48</v>
      </c>
      <c r="C26" s="52">
        <v>60072.464999999851</v>
      </c>
      <c r="D26" s="46">
        <v>5.0000000000000001E-3</v>
      </c>
      <c r="E26">
        <f t="shared" ref="E26" si="5">+(C26-C$7)/C$8</f>
        <v>15366.347155891486</v>
      </c>
      <c r="F26">
        <f t="shared" ref="F26" si="6">ROUND(2*E26,0)/2</f>
        <v>15366.5</v>
      </c>
      <c r="G26">
        <f t="shared" ref="G26" si="7">+C26-(C$7+F26*C$8)</f>
        <v>-8.1546000146772712E-2</v>
      </c>
      <c r="K26">
        <f>+G26</f>
        <v>-8.1546000146772712E-2</v>
      </c>
      <c r="O26">
        <f t="shared" ref="O26" ca="1" si="8">+C$11+C$12*$F26</f>
        <v>-4.9967223850945139E-2</v>
      </c>
      <c r="Q26" s="2">
        <f t="shared" ref="Q26" si="9">+C26-15018.5</f>
        <v>45053.964999999851</v>
      </c>
    </row>
    <row r="27" spans="1:21" x14ac:dyDescent="0.2">
      <c r="C27" s="49"/>
      <c r="D27" s="8"/>
      <c r="Q27" s="2"/>
    </row>
    <row r="28" spans="1:21" x14ac:dyDescent="0.2">
      <c r="C28" s="49"/>
      <c r="D28" s="8"/>
      <c r="Q28" s="2"/>
    </row>
    <row r="29" spans="1:21" x14ac:dyDescent="0.2">
      <c r="C29" s="49"/>
      <c r="D29" s="8"/>
      <c r="Q29" s="2"/>
    </row>
    <row r="30" spans="1:21" x14ac:dyDescent="0.2">
      <c r="C30" s="49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2023-08-14T06:14:00Z</dcterms:modified>
</cp:coreProperties>
</file>