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60A9B5E-EECC-4D65-8DCC-26877827BA2F}" xr6:coauthVersionLast="47" xr6:coauthVersionMax="47" xr10:uidLastSave="{00000000-0000-0000-0000-000000000000}"/>
  <bookViews>
    <workbookView xWindow="13470" yWindow="4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Q29" i="1"/>
  <c r="Q28" i="1"/>
  <c r="Q26" i="1"/>
  <c r="Q27" i="1"/>
  <c r="C9" i="1"/>
  <c r="D9" i="1"/>
  <c r="Q24" i="1"/>
  <c r="Q25" i="1"/>
  <c r="F16" i="1"/>
  <c r="C17" i="1"/>
  <c r="Q22" i="1"/>
  <c r="Q23" i="1"/>
  <c r="C7" i="1"/>
  <c r="C8" i="1"/>
  <c r="Q21" i="1"/>
  <c r="E25" i="1"/>
  <c r="F25" i="1"/>
  <c r="G29" i="1"/>
  <c r="K29" i="1"/>
  <c r="E29" i="1"/>
  <c r="F29" i="1"/>
  <c r="E21" i="1"/>
  <c r="F21" i="1"/>
  <c r="G21" i="1"/>
  <c r="H21" i="1"/>
  <c r="E24" i="1"/>
  <c r="F24" i="1"/>
  <c r="G24" i="1"/>
  <c r="I24" i="1"/>
  <c r="E26" i="1"/>
  <c r="F26" i="1"/>
  <c r="G26" i="1"/>
  <c r="I26" i="1"/>
  <c r="G23" i="1"/>
  <c r="K23" i="1"/>
  <c r="E27" i="1"/>
  <c r="F27" i="1"/>
  <c r="G27" i="1"/>
  <c r="I27" i="1"/>
  <c r="G22" i="1"/>
  <c r="E22" i="1"/>
  <c r="F22" i="1"/>
  <c r="E28" i="1"/>
  <c r="F28" i="1"/>
  <c r="G28" i="1"/>
  <c r="K28" i="1"/>
  <c r="G25" i="1"/>
  <c r="I25" i="1"/>
  <c r="E23" i="1"/>
  <c r="F23" i="1"/>
  <c r="K22" i="1"/>
  <c r="C11" i="1"/>
  <c r="C12" i="1"/>
  <c r="O30" i="1" l="1"/>
  <c r="C16" i="1"/>
  <c r="D18" i="1" s="1"/>
  <c r="O21" i="1"/>
  <c r="O28" i="1"/>
  <c r="C15" i="1"/>
  <c r="O22" i="1"/>
  <c r="O29" i="1"/>
  <c r="O26" i="1"/>
  <c r="O24" i="1"/>
  <c r="O23" i="1"/>
  <c r="O27" i="1"/>
  <c r="O25" i="1"/>
  <c r="F17" i="1"/>
  <c r="F18" i="1" l="1"/>
  <c r="F19" i="1" s="1"/>
  <c r="C18" i="1"/>
</calcChain>
</file>

<file path=xl/sharedStrings.xml><?xml version="1.0" encoding="utf-8"?>
<sst xmlns="http://schemas.openxmlformats.org/spreadsheetml/2006/main" count="64" uniqueCount="51">
  <si>
    <t>VSB-66</t>
  </si>
  <si>
    <t>OEJV 0181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</si>
  <si>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</si>
  <si>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</si>
  <si>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</si>
  <si>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</si>
  <si>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</si>
  <si>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</si>
  <si>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</si>
  <si>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</si>
  <si>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</si>
  <si>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</si>
  <si>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</si>
  <si>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</si>
  <si>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</si>
  <si>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</si>
  <si>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</si>
  <si>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</si>
  <si>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</si>
  <si>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</si>
  <si>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</si>
  <si>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</si>
  <si>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</si>
  <si>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</si>
  <si>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</si>
  <si>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</si>
  <si>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</si>
  <si>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</si>
  <si>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</si>
  <si>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</si>
  <si>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</si>
  <si>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</si>
  <si>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</si>
  <si>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</si>
  <si>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</si>
  <si>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</si>
  <si>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</si>
  <si>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</si>
  <si>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</si>
  <si>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</si>
  <si>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</si>
  <si>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</si>
  <si>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TW Crt / GSC 6083-0979               </t>
  </si>
  <si>
    <t>EA</t>
  </si>
  <si>
    <t>IBVS 5843</t>
  </si>
  <si>
    <t>Add cycle</t>
  </si>
  <si>
    <t>Old Cycle</t>
  </si>
  <si>
    <t>OEJV 0130</t>
  </si>
  <si>
    <t>vis</t>
  </si>
  <si>
    <t>OEJV 0116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</si>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</sst>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7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172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8-4796-930A-41E1D3B20C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3">
                  <c:v>-3.0007800014573149E-3</c:v>
                </c:pt>
                <c:pt idx="4">
                  <c:v>-3.1011999817565084E-4</c:v>
                </c:pt>
                <c:pt idx="5">
                  <c:v>-7.2800600028131157E-3</c:v>
                </c:pt>
                <c:pt idx="6">
                  <c:v>-2.9318899978534319E-3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8-4796-930A-41E1D3B20C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A8-4796-930A-41E1D3B20C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3.9780003135092556E-5</c:v>
                </c:pt>
                <c:pt idx="2">
                  <c:v>-2.0184999957564287E-3</c:v>
                </c:pt>
                <c:pt idx="7">
                  <c:v>-4.6430199290625751E-3</c:v>
                </c:pt>
                <c:pt idx="8">
                  <c:v>-3.2430199789814651E-3</c:v>
                </c:pt>
                <c:pt idx="9">
                  <c:v>-1.2557040106912609E-2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A8-4796-930A-41E1D3B20C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A8-4796-930A-41E1D3B20C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A8-4796-930A-41E1D3B20C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5.0000000000000001E-4</c:v>
                  </c:pt>
                  <c:pt idx="2">
                    <c:v>8.9999999999999998E-4</c:v>
                  </c:pt>
                  <c:pt idx="3">
                    <c:v>0.01</c:v>
                  </c:pt>
                  <c:pt idx="4">
                    <c:v>0.01</c:v>
                  </c:pt>
                  <c:pt idx="5">
                    <c:v>3.0000000000000001E-3</c:v>
                  </c:pt>
                  <c:pt idx="6">
                    <c:v>0.01</c:v>
                  </c:pt>
                  <c:pt idx="7">
                    <c:v>0</c:v>
                  </c:pt>
                  <c:pt idx="8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A8-4796-930A-41E1D3B20C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1023</c:v>
                </c:pt>
                <c:pt idx="2">
                  <c:v>1025</c:v>
                </c:pt>
                <c:pt idx="3">
                  <c:v>2627</c:v>
                </c:pt>
                <c:pt idx="4">
                  <c:v>3058</c:v>
                </c:pt>
                <c:pt idx="5">
                  <c:v>5279</c:v>
                </c:pt>
                <c:pt idx="6">
                  <c:v>5288.5</c:v>
                </c:pt>
                <c:pt idx="7">
                  <c:v>6043</c:v>
                </c:pt>
                <c:pt idx="8">
                  <c:v>6043</c:v>
                </c:pt>
                <c:pt idx="9">
                  <c:v>7236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1.2483031956211756E-3</c:v>
                </c:pt>
                <c:pt idx="1">
                  <c:v>-3.4559572141276392E-5</c:v>
                </c:pt>
                <c:pt idx="2">
                  <c:v>-3.7067612742962492E-5</c:v>
                </c:pt>
                <c:pt idx="3">
                  <c:v>-2.0460081346935473E-3</c:v>
                </c:pt>
                <c:pt idx="4">
                  <c:v>-2.5864908843569066E-3</c:v>
                </c:pt>
                <c:pt idx="5">
                  <c:v>-5.371669972529346E-3</c:v>
                </c:pt>
                <c:pt idx="6">
                  <c:v>-5.3835831653873557E-3</c:v>
                </c:pt>
                <c:pt idx="7">
                  <c:v>-6.3297414823734457E-3</c:v>
                </c:pt>
                <c:pt idx="8">
                  <c:v>-6.3297414823734457E-3</c:v>
                </c:pt>
                <c:pt idx="9">
                  <c:v>-7.8257877012792194E-3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A8-4796-930A-41E1D3B2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16168"/>
        <c:axId val="1"/>
      </c:scatterChart>
      <c:valAx>
        <c:axId val="533916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916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C3AD34-08B7-AF19-102E-58B8F5B70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28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41</v>
      </c>
      <c r="C4" s="8">
        <v>52500.6967</v>
      </c>
      <c r="D4" s="9">
        <v>0.94427914000000002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f>C4</f>
        <v>52500.6967</v>
      </c>
    </row>
    <row r="8" spans="1:6" x14ac:dyDescent="0.2">
      <c r="A8" t="s">
        <v>8</v>
      </c>
      <c r="C8">
        <f>D4</f>
        <v>0.94427914000000002</v>
      </c>
      <c r="D8" s="29"/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1.2483031956211756E-3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-1.2540203008430616E-6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59333.4927312523</v>
      </c>
      <c r="E15" s="16" t="s">
        <v>45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0.94427788597969919</v>
      </c>
      <c r="E16" s="16" t="s">
        <v>35</v>
      </c>
      <c r="F16" s="17">
        <f ca="1">NOW()+15018.5+$C$5/24</f>
        <v>59956.62534583333</v>
      </c>
    </row>
    <row r="17" spans="1:17" ht="13.5" thickBot="1" x14ac:dyDescent="0.25">
      <c r="A17" s="16" t="s">
        <v>32</v>
      </c>
      <c r="B17" s="12"/>
      <c r="C17" s="12">
        <f>COUNT(C21:C2191)</f>
        <v>10</v>
      </c>
      <c r="E17" s="16" t="s">
        <v>46</v>
      </c>
      <c r="F17" s="17">
        <f ca="1">ROUND(2*(F16-$C$7)/$C$8,0)/2+F15</f>
        <v>7897</v>
      </c>
    </row>
    <row r="18" spans="1:17" ht="14.25" thickTop="1" thickBot="1" x14ac:dyDescent="0.25">
      <c r="A18" s="18" t="s">
        <v>10</v>
      </c>
      <c r="B18" s="12"/>
      <c r="C18" s="21">
        <f ca="1">+C15</f>
        <v>59333.4927312523</v>
      </c>
      <c r="D18" s="22">
        <f ca="1">+C16</f>
        <v>0.94427788597969919</v>
      </c>
      <c r="E18" s="16" t="s">
        <v>36</v>
      </c>
      <c r="F18" s="25">
        <f ca="1">ROUND(2*(F16-$C$15)/$C$16,0)/2+F15</f>
        <v>661</v>
      </c>
    </row>
    <row r="19" spans="1:17" ht="13.5" thickTop="1" x14ac:dyDescent="0.2">
      <c r="E19" s="16" t="s">
        <v>37</v>
      </c>
      <c r="F19" s="20">
        <f ca="1">+$C$15+$C$16*F18-15018.5-$C$5/24</f>
        <v>44939.556247218214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5</v>
      </c>
      <c r="I20" s="7" t="s">
        <v>48</v>
      </c>
      <c r="J20" s="7" t="s">
        <v>2</v>
      </c>
      <c r="K20" s="7" t="s">
        <v>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31" t="s">
        <v>40</v>
      </c>
      <c r="B21" s="30" t="s">
        <v>39</v>
      </c>
      <c r="C21" s="31">
        <v>52500.6967</v>
      </c>
      <c r="D21" s="28"/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1.2483031956211756E-3</v>
      </c>
      <c r="Q21" s="2">
        <f t="shared" ref="Q21:Q27" si="4">+C21-15018.5</f>
        <v>37482.1967</v>
      </c>
    </row>
    <row r="22" spans="1:17" x14ac:dyDescent="0.2">
      <c r="A22" s="32" t="s">
        <v>44</v>
      </c>
      <c r="B22" s="30" t="s">
        <v>39</v>
      </c>
      <c r="C22" s="31">
        <v>53466.694300000003</v>
      </c>
      <c r="D22" s="31">
        <v>5.0000000000000001E-4</v>
      </c>
      <c r="E22">
        <f t="shared" si="0"/>
        <v>1023.000042127376</v>
      </c>
      <c r="F22">
        <f t="shared" si="1"/>
        <v>1023</v>
      </c>
      <c r="G22">
        <f t="shared" si="2"/>
        <v>3.9780003135092556E-5</v>
      </c>
      <c r="K22">
        <f>+G22</f>
        <v>3.9780003135092556E-5</v>
      </c>
      <c r="O22">
        <f t="shared" ca="1" si="3"/>
        <v>-3.4559572141276392E-5</v>
      </c>
      <c r="Q22" s="2">
        <f t="shared" si="4"/>
        <v>38448.194300000003</v>
      </c>
    </row>
    <row r="23" spans="1:17" x14ac:dyDescent="0.2">
      <c r="A23" s="32" t="s">
        <v>44</v>
      </c>
      <c r="B23" s="30" t="s">
        <v>39</v>
      </c>
      <c r="C23" s="31">
        <v>53468.580800000003</v>
      </c>
      <c r="D23" s="31">
        <v>8.9999999999999998E-4</v>
      </c>
      <c r="E23">
        <f t="shared" si="0"/>
        <v>1024.997862390567</v>
      </c>
      <c r="F23">
        <f t="shared" si="1"/>
        <v>1025</v>
      </c>
      <c r="G23">
        <f t="shared" si="2"/>
        <v>-2.0184999957564287E-3</v>
      </c>
      <c r="K23">
        <f>+G23</f>
        <v>-2.0184999957564287E-3</v>
      </c>
      <c r="O23">
        <f t="shared" ca="1" si="3"/>
        <v>-3.7067612742962492E-5</v>
      </c>
      <c r="Q23" s="2">
        <f t="shared" si="4"/>
        <v>38450.080800000003</v>
      </c>
    </row>
    <row r="24" spans="1:17" x14ac:dyDescent="0.2">
      <c r="A24" s="33" t="s">
        <v>49</v>
      </c>
      <c r="B24" s="34" t="s">
        <v>39</v>
      </c>
      <c r="C24" s="35">
        <v>54981.315000000002</v>
      </c>
      <c r="D24" s="35">
        <v>0.01</v>
      </c>
      <c r="E24">
        <f t="shared" si="0"/>
        <v>2626.9968221473173</v>
      </c>
      <c r="F24">
        <f t="shared" si="1"/>
        <v>2627</v>
      </c>
      <c r="G24">
        <f t="shared" si="2"/>
        <v>-3.0007800014573149E-3</v>
      </c>
      <c r="I24">
        <f>+G24</f>
        <v>-3.0007800014573149E-3</v>
      </c>
      <c r="O24">
        <f t="shared" ca="1" si="3"/>
        <v>-2.0460081346935473E-3</v>
      </c>
      <c r="Q24" s="2">
        <f t="shared" si="4"/>
        <v>39962.815000000002</v>
      </c>
    </row>
    <row r="25" spans="1:17" x14ac:dyDescent="0.2">
      <c r="A25" s="33" t="s">
        <v>47</v>
      </c>
      <c r="B25" s="36" t="s">
        <v>39</v>
      </c>
      <c r="C25" s="37">
        <v>55388.302000000003</v>
      </c>
      <c r="D25" s="37">
        <v>0.01</v>
      </c>
      <c r="E25">
        <f t="shared" si="0"/>
        <v>3057.9996715801672</v>
      </c>
      <c r="F25">
        <f t="shared" si="1"/>
        <v>3058</v>
      </c>
      <c r="G25">
        <f t="shared" si="2"/>
        <v>-3.1011999817565084E-4</v>
      </c>
      <c r="I25">
        <f>+G25</f>
        <v>-3.1011999817565084E-4</v>
      </c>
      <c r="O25">
        <f t="shared" ca="1" si="3"/>
        <v>-2.5864908843569066E-3</v>
      </c>
      <c r="Q25" s="2">
        <f t="shared" si="4"/>
        <v>40369.802000000003</v>
      </c>
    </row>
    <row r="26" spans="1:17" x14ac:dyDescent="0.2">
      <c r="A26" s="38" t="s">
        <v>1</v>
      </c>
      <c r="B26" s="39" t="s">
        <v>39</v>
      </c>
      <c r="C26" s="40">
        <v>57485.538999999997</v>
      </c>
      <c r="D26" s="41">
        <v>3.0000000000000001E-3</v>
      </c>
      <c r="E26">
        <f t="shared" si="0"/>
        <v>5278.9922903517663</v>
      </c>
      <c r="F26">
        <f t="shared" si="1"/>
        <v>5279</v>
      </c>
      <c r="G26">
        <f t="shared" si="2"/>
        <v>-7.2800600028131157E-3</v>
      </c>
      <c r="I26">
        <f>+G26</f>
        <v>-7.2800600028131157E-3</v>
      </c>
      <c r="O26">
        <f t="shared" ca="1" si="3"/>
        <v>-5.371669972529346E-3</v>
      </c>
      <c r="Q26" s="2">
        <f t="shared" si="4"/>
        <v>42467.038999999997</v>
      </c>
    </row>
    <row r="27" spans="1:17" x14ac:dyDescent="0.2">
      <c r="A27" s="38" t="s">
        <v>1</v>
      </c>
      <c r="B27" s="39" t="s">
        <v>3</v>
      </c>
      <c r="C27" s="40">
        <v>57494.514000000003</v>
      </c>
      <c r="D27" s="41">
        <v>0.01</v>
      </c>
      <c r="E27">
        <f t="shared" si="0"/>
        <v>5288.4968951024402</v>
      </c>
      <c r="F27">
        <f t="shared" si="1"/>
        <v>5288.5</v>
      </c>
      <c r="G27">
        <f t="shared" si="2"/>
        <v>-2.9318899978534319E-3</v>
      </c>
      <c r="I27">
        <f>+G27</f>
        <v>-2.9318899978534319E-3</v>
      </c>
      <c r="O27">
        <f t="shared" ca="1" si="3"/>
        <v>-5.3835831653873557E-3</v>
      </c>
      <c r="Q27" s="2">
        <f t="shared" si="4"/>
        <v>42476.014000000003</v>
      </c>
    </row>
    <row r="28" spans="1:17" x14ac:dyDescent="0.2">
      <c r="A28" s="42" t="s">
        <v>0</v>
      </c>
      <c r="B28" s="43" t="s">
        <v>39</v>
      </c>
      <c r="C28" s="42">
        <v>58206.970900000073</v>
      </c>
      <c r="D28" s="42" t="s">
        <v>18</v>
      </c>
      <c r="E28">
        <f>+(C28-C$7)/C$8</f>
        <v>6042.9950830006392</v>
      </c>
      <c r="F28">
        <f t="shared" si="1"/>
        <v>6043</v>
      </c>
      <c r="G28">
        <f>+C28-(C$7+F28*C$8)</f>
        <v>-4.6430199290625751E-3</v>
      </c>
      <c r="K28">
        <f>+G28</f>
        <v>-4.6430199290625751E-3</v>
      </c>
      <c r="O28">
        <f ca="1">+C$11+C$12*$F28</f>
        <v>-6.3297414823734457E-3</v>
      </c>
      <c r="Q28" s="2">
        <f>+C28-15018.5</f>
        <v>43188.470900000073</v>
      </c>
    </row>
    <row r="29" spans="1:17" x14ac:dyDescent="0.2">
      <c r="A29" s="42" t="s">
        <v>0</v>
      </c>
      <c r="B29" s="43" t="s">
        <v>39</v>
      </c>
      <c r="C29" s="42">
        <v>58206.972300000023</v>
      </c>
      <c r="D29" s="42" t="s">
        <v>18</v>
      </c>
      <c r="E29">
        <f>+(C29-C$7)/C$8</f>
        <v>6042.9965656130271</v>
      </c>
      <c r="F29">
        <f t="shared" si="1"/>
        <v>6043</v>
      </c>
      <c r="G29">
        <f>+C29-(C$7+F29*C$8)</f>
        <v>-3.2430199789814651E-3</v>
      </c>
      <c r="K29">
        <f>+G29</f>
        <v>-3.2430199789814651E-3</v>
      </c>
      <c r="O29">
        <f ca="1">+C$11+C$12*$F29</f>
        <v>-6.3297414823734457E-3</v>
      </c>
      <c r="Q29" s="2">
        <f>+C29-15018.5</f>
        <v>43188.472300000023</v>
      </c>
    </row>
    <row r="30" spans="1:17" x14ac:dyDescent="0.2">
      <c r="A30" s="44" t="s">
        <v>50</v>
      </c>
      <c r="B30" s="45" t="s">
        <v>39</v>
      </c>
      <c r="C30" s="46">
        <v>59333.487999999896</v>
      </c>
      <c r="D30" s="44">
        <v>0.01</v>
      </c>
      <c r="E30">
        <f>+(C30-C$7)/C$8</f>
        <v>7235.9867019829489</v>
      </c>
      <c r="F30">
        <f t="shared" ref="F30" si="5">ROUND(2*E30,0)/2</f>
        <v>7236</v>
      </c>
      <c r="G30">
        <f>+C30-(C$7+F30*C$8)</f>
        <v>-1.2557040106912609E-2</v>
      </c>
      <c r="K30">
        <f>+G30</f>
        <v>-1.2557040106912609E-2</v>
      </c>
      <c r="O30">
        <f ca="1">+C$11+C$12*$F30</f>
        <v>-7.8257877012792194E-3</v>
      </c>
      <c r="Q30" s="2">
        <f>+C30-15018.5</f>
        <v>44314.987999999896</v>
      </c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1259" r:id="rId1" display="http://vsolj.cetus-net.org/bulletin.html"/>
    <hyperlink ref="H64454" r:id="rId2" display="http://vsolj.cetus-net.org/bulletin.html"/>
    <hyperlink ref="H64447" r:id="rId3" display="https://www.aavso.org/ejaavso"/>
    <hyperlink ref="I64454" r:id="rId4" display="http://vsolj.cetus-net.org/bulletin.html"/>
    <hyperlink ref="AQ58105" r:id="rId5" display="http://cdsbib.u-strasbg.fr/cgi-bin/cdsbib?1990RMxAA..21..381G"/>
    <hyperlink ref="H64451" r:id="rId6" display="https://www.aavso.org/ejaavso"/>
    <hyperlink ref="AP5469" r:id="rId7" display="http://cdsbib.u-strasbg.fr/cgi-bin/cdsbib?1990RMxAA..21..381G"/>
    <hyperlink ref="AP5472" r:id="rId8" display="http://cdsbib.u-strasbg.fr/cgi-bin/cdsbib?1990RMxAA..21..381G"/>
    <hyperlink ref="AP5470" r:id="rId9" display="http://cdsbib.u-strasbg.fr/cgi-bin/cdsbib?1990RMxAA..21..381G"/>
    <hyperlink ref="AP5454" r:id="rId10" display="http://cdsbib.u-strasbg.fr/cgi-bin/cdsbib?1990RMxAA..21..381G"/>
    <hyperlink ref="AQ5683" r:id="rId11" display="http://cdsbib.u-strasbg.fr/cgi-bin/cdsbib?1990RMxAA..21..381G"/>
    <hyperlink ref="AQ5687" r:id="rId12" display="http://cdsbib.u-strasbg.fr/cgi-bin/cdsbib?1990RMxAA..21..381G"/>
    <hyperlink ref="AQ65367" r:id="rId13" display="http://cdsbib.u-strasbg.fr/cgi-bin/cdsbib?1990RMxAA..21..381G"/>
    <hyperlink ref="I2575" r:id="rId14" display="http://vsolj.cetus-net.org/bulletin.html"/>
    <hyperlink ref="H2575" r:id="rId15" display="http://vsolj.cetus-net.org/bulletin.html"/>
    <hyperlink ref="AQ492" r:id="rId16" display="http://cdsbib.u-strasbg.fr/cgi-bin/cdsbib?1990RMxAA..21..381G"/>
    <hyperlink ref="AQ491" r:id="rId17" display="http://cdsbib.u-strasbg.fr/cgi-bin/cdsbib?1990RMxAA..21..381G"/>
    <hyperlink ref="AP3745" r:id="rId18" display="http://cdsbib.u-strasbg.fr/cgi-bin/cdsbib?1990RMxAA..21..381G"/>
    <hyperlink ref="AP3763" r:id="rId19" display="http://cdsbib.u-strasbg.fr/cgi-bin/cdsbib?1990RMxAA..21..381G"/>
    <hyperlink ref="AP3764" r:id="rId20" display="http://cdsbib.u-strasbg.fr/cgi-bin/cdsbib?1990RMxAA..21..381G"/>
    <hyperlink ref="AP3760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2023-01-12T02:00:29Z</dcterms:modified>
</cp:coreProperties>
</file>