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1BF50B-BBF9-4010-823E-844F0F17C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5" i="1" l="1"/>
  <c r="F195" i="1" s="1"/>
  <c r="G195" i="1" s="1"/>
  <c r="K195" i="1" s="1"/>
  <c r="Q195" i="1"/>
  <c r="Q192" i="1"/>
  <c r="Q193" i="1"/>
  <c r="Q194" i="1"/>
  <c r="E190" i="1"/>
  <c r="F190" i="1" s="1"/>
  <c r="G190" i="1" s="1"/>
  <c r="K190" i="1" s="1"/>
  <c r="Q190" i="1"/>
  <c r="Q191" i="1"/>
  <c r="Q189" i="1"/>
  <c r="Q188" i="1"/>
  <c r="Q187" i="1"/>
  <c r="Q186" i="1"/>
  <c r="Q185" i="1"/>
  <c r="Q184" i="1"/>
  <c r="Q180" i="1"/>
  <c r="Q182" i="1"/>
  <c r="C7" i="1"/>
  <c r="E192" i="1" s="1"/>
  <c r="F192" i="1" s="1"/>
  <c r="G192" i="1" s="1"/>
  <c r="K192" i="1" s="1"/>
  <c r="C8" i="1"/>
  <c r="E194" i="1" s="1"/>
  <c r="F194" i="1" s="1"/>
  <c r="G194" i="1" s="1"/>
  <c r="K194" i="1" s="1"/>
  <c r="E176" i="1"/>
  <c r="F176" i="1" s="1"/>
  <c r="G176" i="1" s="1"/>
  <c r="K176" i="1" s="1"/>
  <c r="D9" i="1"/>
  <c r="C9" i="1"/>
  <c r="Q181" i="1"/>
  <c r="Q183" i="1"/>
  <c r="Q178" i="1"/>
  <c r="Q177" i="1"/>
  <c r="Q179" i="1"/>
  <c r="Q176" i="1"/>
  <c r="Q175" i="1"/>
  <c r="Q173" i="1"/>
  <c r="Q172" i="1"/>
  <c r="Q168" i="1"/>
  <c r="Q160" i="1"/>
  <c r="Q159" i="1"/>
  <c r="Q158" i="1"/>
  <c r="Q157" i="1"/>
  <c r="Q156" i="1"/>
  <c r="Q155" i="1"/>
  <c r="Q154" i="1"/>
  <c r="Q153" i="1"/>
  <c r="Q152" i="1"/>
  <c r="Q150" i="1"/>
  <c r="Q149" i="1"/>
  <c r="Q146" i="1"/>
  <c r="Q144" i="1"/>
  <c r="Q143" i="1"/>
  <c r="Q142" i="1"/>
  <c r="Q141" i="1"/>
  <c r="Q140" i="1"/>
  <c r="Q139" i="1"/>
  <c r="Q138" i="1"/>
  <c r="Q137" i="1"/>
  <c r="Q136" i="1"/>
  <c r="Q135" i="1"/>
  <c r="Q134" i="1"/>
  <c r="Q129" i="1"/>
  <c r="Q30" i="1"/>
  <c r="Q29" i="1"/>
  <c r="Q28" i="1"/>
  <c r="Q27" i="1"/>
  <c r="Q26" i="1"/>
  <c r="Q25" i="1"/>
  <c r="Q24" i="1"/>
  <c r="Q23" i="1"/>
  <c r="Q22" i="1"/>
  <c r="Q21" i="1"/>
  <c r="G164" i="2"/>
  <c r="C164" i="2"/>
  <c r="G163" i="2"/>
  <c r="C163" i="2"/>
  <c r="G125" i="2"/>
  <c r="C125" i="2"/>
  <c r="G162" i="2"/>
  <c r="C162" i="2"/>
  <c r="G161" i="2"/>
  <c r="C161" i="2"/>
  <c r="G124" i="2"/>
  <c r="C124" i="2"/>
  <c r="G123" i="2"/>
  <c r="C123" i="2"/>
  <c r="G122" i="2"/>
  <c r="C122" i="2"/>
  <c r="G160" i="2"/>
  <c r="C160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14" i="2"/>
  <c r="C114" i="2"/>
  <c r="G150" i="2"/>
  <c r="C150" i="2"/>
  <c r="G149" i="2"/>
  <c r="C149" i="2"/>
  <c r="G113" i="2"/>
  <c r="C113" i="2"/>
  <c r="G148" i="2"/>
  <c r="C148" i="2"/>
  <c r="G112" i="2"/>
  <c r="C112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11" i="2"/>
  <c r="C111" i="2"/>
  <c r="G110" i="2"/>
  <c r="C110" i="2"/>
  <c r="G109" i="2"/>
  <c r="C109" i="2"/>
  <c r="G108" i="2"/>
  <c r="C108" i="2"/>
  <c r="G136" i="2"/>
  <c r="C136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H164" i="2"/>
  <c r="B164" i="2"/>
  <c r="D164" i="2"/>
  <c r="A164" i="2"/>
  <c r="H163" i="2"/>
  <c r="B163" i="2"/>
  <c r="D163" i="2"/>
  <c r="A163" i="2"/>
  <c r="H125" i="2"/>
  <c r="B125" i="2"/>
  <c r="D125" i="2"/>
  <c r="A125" i="2"/>
  <c r="H162" i="2"/>
  <c r="B162" i="2"/>
  <c r="D162" i="2"/>
  <c r="A162" i="2"/>
  <c r="H161" i="2"/>
  <c r="B161" i="2"/>
  <c r="D161" i="2"/>
  <c r="A161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60" i="2"/>
  <c r="B160" i="2"/>
  <c r="D160" i="2"/>
  <c r="A160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14" i="2"/>
  <c r="B114" i="2"/>
  <c r="D114" i="2"/>
  <c r="A114" i="2"/>
  <c r="H150" i="2"/>
  <c r="B150" i="2"/>
  <c r="D150" i="2"/>
  <c r="A150" i="2"/>
  <c r="H149" i="2"/>
  <c r="B149" i="2"/>
  <c r="D149" i="2"/>
  <c r="A149" i="2"/>
  <c r="H113" i="2"/>
  <c r="B113" i="2"/>
  <c r="D113" i="2"/>
  <c r="A113" i="2"/>
  <c r="H148" i="2"/>
  <c r="B148" i="2"/>
  <c r="D148" i="2"/>
  <c r="A148" i="2"/>
  <c r="H112" i="2"/>
  <c r="B112" i="2"/>
  <c r="D112" i="2"/>
  <c r="A112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36" i="2"/>
  <c r="B136" i="2"/>
  <c r="D136" i="2"/>
  <c r="A136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F72" i="2"/>
  <c r="D72" i="2"/>
  <c r="A72" i="2"/>
  <c r="H71" i="2"/>
  <c r="B71" i="2"/>
  <c r="F71" i="2"/>
  <c r="D71" i="2"/>
  <c r="A71" i="2"/>
  <c r="H70" i="2"/>
  <c r="F70" i="2"/>
  <c r="D70" i="2"/>
  <c r="B70" i="2"/>
  <c r="A70" i="2"/>
  <c r="H69" i="2"/>
  <c r="B69" i="2"/>
  <c r="F69" i="2"/>
  <c r="D69" i="2"/>
  <c r="A69" i="2"/>
  <c r="H68" i="2"/>
  <c r="F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174" i="1"/>
  <c r="Q170" i="1"/>
  <c r="Q164" i="1"/>
  <c r="Q166" i="1"/>
  <c r="Q161" i="1"/>
  <c r="Q163" i="1"/>
  <c r="Q165" i="1"/>
  <c r="Q169" i="1"/>
  <c r="Q171" i="1"/>
  <c r="Q151" i="1"/>
  <c r="Q167" i="1"/>
  <c r="Q145" i="1"/>
  <c r="F16" i="1"/>
  <c r="C17" i="1"/>
  <c r="Q162" i="1"/>
  <c r="Q148" i="1"/>
  <c r="Q44" i="1"/>
  <c r="Q147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30" i="1"/>
  <c r="Q131" i="1"/>
  <c r="Q132" i="1"/>
  <c r="Q133" i="1"/>
  <c r="Q45" i="1"/>
  <c r="E151" i="1"/>
  <c r="F151" i="1"/>
  <c r="G151" i="1" s="1"/>
  <c r="U151" i="1" s="1"/>
  <c r="E114" i="2"/>
  <c r="E156" i="1"/>
  <c r="E114" i="1"/>
  <c r="F114" i="1" s="1"/>
  <c r="G114" i="1" s="1"/>
  <c r="J114" i="1" s="1"/>
  <c r="E100" i="1"/>
  <c r="F100" i="1" s="1"/>
  <c r="G100" i="1" s="1"/>
  <c r="I100" i="1" s="1"/>
  <c r="E104" i="1"/>
  <c r="F104" i="1" s="1"/>
  <c r="G104" i="1" s="1"/>
  <c r="I104" i="1" s="1"/>
  <c r="E126" i="1"/>
  <c r="E105" i="2" s="1"/>
  <c r="F126" i="1"/>
  <c r="G126" i="1" s="1"/>
  <c r="I126" i="1" s="1"/>
  <c r="E59" i="1"/>
  <c r="F59" i="1"/>
  <c r="E80" i="1"/>
  <c r="F80" i="1" s="1"/>
  <c r="G80" i="1" s="1"/>
  <c r="I80" i="1" s="1"/>
  <c r="E86" i="1"/>
  <c r="F86" i="1"/>
  <c r="E49" i="1"/>
  <c r="F49" i="1" s="1"/>
  <c r="G49" i="1" s="1"/>
  <c r="I49" i="1" s="1"/>
  <c r="E148" i="1"/>
  <c r="F148" i="1" s="1"/>
  <c r="G148" i="1" s="1"/>
  <c r="K148" i="1" s="1"/>
  <c r="E56" i="1"/>
  <c r="E36" i="2" s="1"/>
  <c r="F56" i="1"/>
  <c r="G56" i="1" s="1"/>
  <c r="I56" i="1" s="1"/>
  <c r="E154" i="1"/>
  <c r="F154" i="1" s="1"/>
  <c r="G154" i="1" s="1"/>
  <c r="K154" i="1" s="1"/>
  <c r="E28" i="1"/>
  <c r="E133" i="2" s="1"/>
  <c r="F28" i="1"/>
  <c r="G28" i="1" s="1"/>
  <c r="I28" i="1" s="1"/>
  <c r="E113" i="1"/>
  <c r="F113" i="1" s="1"/>
  <c r="G113" i="1" s="1"/>
  <c r="J113" i="1" s="1"/>
  <c r="E89" i="1"/>
  <c r="E68" i="2" s="1"/>
  <c r="F89" i="1"/>
  <c r="G89" i="1" s="1"/>
  <c r="I89" i="1" s="1"/>
  <c r="E106" i="1"/>
  <c r="F106" i="1" s="1"/>
  <c r="G106" i="1" s="1"/>
  <c r="I106" i="1" s="1"/>
  <c r="E117" i="1"/>
  <c r="F117" i="1" s="1"/>
  <c r="G117" i="1" s="1"/>
  <c r="I117" i="1" s="1"/>
  <c r="E32" i="1"/>
  <c r="F32" i="1" s="1"/>
  <c r="G32" i="1" s="1"/>
  <c r="I32" i="1" s="1"/>
  <c r="E34" i="1"/>
  <c r="F34" i="1" s="1"/>
  <c r="G34" i="1" s="1"/>
  <c r="I34" i="1" s="1"/>
  <c r="E42" i="1"/>
  <c r="F42" i="1" s="1"/>
  <c r="G42" i="1" s="1"/>
  <c r="I42" i="1" s="1"/>
  <c r="E118" i="1"/>
  <c r="F118" i="1" s="1"/>
  <c r="G118" i="1" s="1"/>
  <c r="I118" i="1" s="1"/>
  <c r="E130" i="1"/>
  <c r="F130" i="1" s="1"/>
  <c r="G130" i="1" s="1"/>
  <c r="I130" i="1" s="1"/>
  <c r="E54" i="1"/>
  <c r="E57" i="1"/>
  <c r="E37" i="2"/>
  <c r="E66" i="1"/>
  <c r="F66" i="1" s="1"/>
  <c r="G66" i="1" s="1"/>
  <c r="I66" i="1" s="1"/>
  <c r="E87" i="1"/>
  <c r="F87" i="1" s="1"/>
  <c r="G87" i="1" s="1"/>
  <c r="I87" i="1" s="1"/>
  <c r="E47" i="1"/>
  <c r="F47" i="1" s="1"/>
  <c r="G47" i="1" s="1"/>
  <c r="I47" i="1" s="1"/>
  <c r="E122" i="1"/>
  <c r="F122" i="1"/>
  <c r="E44" i="1"/>
  <c r="F44" i="1" s="1"/>
  <c r="G44" i="1" s="1"/>
  <c r="I44" i="1" s="1"/>
  <c r="E63" i="1"/>
  <c r="F63" i="1" s="1"/>
  <c r="E21" i="1"/>
  <c r="E126" i="2" s="1"/>
  <c r="E25" i="1"/>
  <c r="F25" i="1" s="1"/>
  <c r="G25" i="1" s="1"/>
  <c r="I25" i="1" s="1"/>
  <c r="E29" i="1"/>
  <c r="E139" i="1"/>
  <c r="F139" i="1" s="1"/>
  <c r="G139" i="1" s="1"/>
  <c r="K139" i="1" s="1"/>
  <c r="E50" i="1"/>
  <c r="E30" i="2" s="1"/>
  <c r="F50" i="1"/>
  <c r="G50" i="1" s="1"/>
  <c r="I50" i="1" s="1"/>
  <c r="G59" i="1"/>
  <c r="I59" i="1" s="1"/>
  <c r="E62" i="1"/>
  <c r="F62" i="1" s="1"/>
  <c r="G62" i="1" s="1"/>
  <c r="I62" i="1" s="1"/>
  <c r="E74" i="1"/>
  <c r="F74" i="1" s="1"/>
  <c r="G74" i="1" s="1"/>
  <c r="I74" i="1" s="1"/>
  <c r="E96" i="1"/>
  <c r="F96" i="1" s="1"/>
  <c r="G96" i="1" s="1"/>
  <c r="I96" i="1" s="1"/>
  <c r="E110" i="1"/>
  <c r="E89" i="2" s="1"/>
  <c r="E145" i="1"/>
  <c r="F145" i="1" s="1"/>
  <c r="G145" i="1" s="1"/>
  <c r="I145" i="1" s="1"/>
  <c r="E129" i="1"/>
  <c r="F129" i="1" s="1"/>
  <c r="G129" i="1" s="1"/>
  <c r="K129" i="1" s="1"/>
  <c r="E136" i="1"/>
  <c r="E137" i="1"/>
  <c r="F137" i="1" s="1"/>
  <c r="G137" i="1" s="1"/>
  <c r="K137" i="1" s="1"/>
  <c r="E144" i="1"/>
  <c r="E147" i="2" s="1"/>
  <c r="E146" i="1"/>
  <c r="E152" i="1"/>
  <c r="E151" i="2" s="1"/>
  <c r="E155" i="1"/>
  <c r="F155" i="1" s="1"/>
  <c r="G155" i="1" s="1"/>
  <c r="K155" i="1" s="1"/>
  <c r="E159" i="1"/>
  <c r="E30" i="1"/>
  <c r="F30" i="1" s="1"/>
  <c r="G30" i="1" s="1"/>
  <c r="I30" i="1" s="1"/>
  <c r="E103" i="1"/>
  <c r="E82" i="2" s="1"/>
  <c r="E108" i="1"/>
  <c r="E87" i="2" s="1"/>
  <c r="E38" i="1"/>
  <c r="E124" i="1"/>
  <c r="E79" i="1"/>
  <c r="F79" i="1" s="1"/>
  <c r="G79" i="1" s="1"/>
  <c r="I79" i="1" s="1"/>
  <c r="E97" i="1"/>
  <c r="E76" i="2" s="1"/>
  <c r="F97" i="1"/>
  <c r="E111" i="1"/>
  <c r="F111" i="1" s="1"/>
  <c r="G111" i="1" s="1"/>
  <c r="I111" i="1" s="1"/>
  <c r="E58" i="1"/>
  <c r="F58" i="1" s="1"/>
  <c r="E59" i="2"/>
  <c r="E24" i="2"/>
  <c r="E93" i="2"/>
  <c r="E101" i="2"/>
  <c r="E153" i="2"/>
  <c r="E164" i="2"/>
  <c r="F103" i="1"/>
  <c r="G103" i="1" s="1"/>
  <c r="I103" i="1" s="1"/>
  <c r="E38" i="2"/>
  <c r="E90" i="2"/>
  <c r="E53" i="2"/>
  <c r="E155" i="2"/>
  <c r="F156" i="1"/>
  <c r="G156" i="1" s="1"/>
  <c r="K156" i="1" s="1"/>
  <c r="E130" i="2"/>
  <c r="F124" i="1"/>
  <c r="E103" i="2"/>
  <c r="E154" i="2"/>
  <c r="F144" i="1"/>
  <c r="G144" i="1" s="1"/>
  <c r="K144" i="1" s="1"/>
  <c r="F57" i="1"/>
  <c r="E142" i="2"/>
  <c r="F38" i="1"/>
  <c r="G38" i="1" s="1"/>
  <c r="I38" i="1" s="1"/>
  <c r="E18" i="2"/>
  <c r="F152" i="1"/>
  <c r="G152" i="1" s="1"/>
  <c r="K152" i="1" s="1"/>
  <c r="E134" i="2"/>
  <c r="F29" i="1"/>
  <c r="G29" i="1" s="1"/>
  <c r="I29" i="1" s="1"/>
  <c r="E65" i="2"/>
  <c r="E168" i="1"/>
  <c r="E58" i="2"/>
  <c r="F54" i="1"/>
  <c r="G54" i="1" s="1"/>
  <c r="I54" i="1" s="1"/>
  <c r="E34" i="2"/>
  <c r="E92" i="2"/>
  <c r="F159" i="1"/>
  <c r="E158" i="2"/>
  <c r="E188" i="1"/>
  <c r="F188" i="1"/>
  <c r="G188" i="1" s="1"/>
  <c r="K188" i="1" s="1"/>
  <c r="E161" i="1"/>
  <c r="E115" i="2" s="1"/>
  <c r="E169" i="1"/>
  <c r="F169" i="1" s="1"/>
  <c r="G169" i="1" s="1"/>
  <c r="K169" i="1" s="1"/>
  <c r="E177" i="1"/>
  <c r="F177" i="1"/>
  <c r="G177" i="1" s="1"/>
  <c r="K177" i="1" s="1"/>
  <c r="E180" i="1"/>
  <c r="F180" i="1" s="1"/>
  <c r="G180" i="1" s="1"/>
  <c r="K180" i="1" s="1"/>
  <c r="E164" i="1"/>
  <c r="F164" i="1" s="1"/>
  <c r="G164" i="1" s="1"/>
  <c r="K164" i="1" s="1"/>
  <c r="E172" i="1"/>
  <c r="F172" i="1" s="1"/>
  <c r="G172" i="1" s="1"/>
  <c r="K172" i="1" s="1"/>
  <c r="E183" i="1"/>
  <c r="F183" i="1"/>
  <c r="G183" i="1" s="1"/>
  <c r="I183" i="1" s="1"/>
  <c r="E189" i="1"/>
  <c r="F189" i="1"/>
  <c r="G189" i="1" s="1"/>
  <c r="K189" i="1" s="1"/>
  <c r="E162" i="1"/>
  <c r="F162" i="1" s="1"/>
  <c r="G162" i="1" s="1"/>
  <c r="K162" i="1" s="1"/>
  <c r="E170" i="1"/>
  <c r="E123" i="2" s="1"/>
  <c r="F170" i="1"/>
  <c r="G170" i="1" s="1"/>
  <c r="K170" i="1" s="1"/>
  <c r="E178" i="1"/>
  <c r="F178" i="1"/>
  <c r="G178" i="1" s="1"/>
  <c r="K178" i="1" s="1"/>
  <c r="E184" i="1"/>
  <c r="F184" i="1"/>
  <c r="G184" i="1" s="1"/>
  <c r="K184" i="1" s="1"/>
  <c r="E165" i="1"/>
  <c r="F165" i="1" s="1"/>
  <c r="G165" i="1" s="1"/>
  <c r="K165" i="1" s="1"/>
  <c r="E173" i="1"/>
  <c r="E162" i="2" s="1"/>
  <c r="E166" i="1"/>
  <c r="F166" i="1" s="1"/>
  <c r="G166" i="1" s="1"/>
  <c r="K166" i="1" s="1"/>
  <c r="E167" i="1"/>
  <c r="F167" i="1" s="1"/>
  <c r="G167" i="1" s="1"/>
  <c r="K167" i="1" s="1"/>
  <c r="E163" i="1"/>
  <c r="E117" i="2" s="1"/>
  <c r="E179" i="1"/>
  <c r="F179" i="1" s="1"/>
  <c r="G179" i="1" s="1"/>
  <c r="I179" i="1" s="1"/>
  <c r="E27" i="1"/>
  <c r="E39" i="1"/>
  <c r="E141" i="1"/>
  <c r="E22" i="1"/>
  <c r="E127" i="2" s="1"/>
  <c r="E138" i="1"/>
  <c r="F138" i="1" s="1"/>
  <c r="G138" i="1" s="1"/>
  <c r="I138" i="1" s="1"/>
  <c r="E115" i="1"/>
  <c r="E94" i="2" s="1"/>
  <c r="E60" i="1"/>
  <c r="F60" i="1" s="1"/>
  <c r="G60" i="1" s="1"/>
  <c r="I60" i="1" s="1"/>
  <c r="E71" i="1"/>
  <c r="E50" i="2" s="1"/>
  <c r="E107" i="1"/>
  <c r="E185" i="1"/>
  <c r="F185" i="1" s="1"/>
  <c r="G185" i="1" s="1"/>
  <c r="K185" i="1" s="1"/>
  <c r="E181" i="1"/>
  <c r="F181" i="1" s="1"/>
  <c r="G181" i="1" s="1"/>
  <c r="K181" i="1" s="1"/>
  <c r="E174" i="1"/>
  <c r="E43" i="1"/>
  <c r="F43" i="1" s="1"/>
  <c r="G43" i="1" s="1"/>
  <c r="I43" i="1" s="1"/>
  <c r="E77" i="1"/>
  <c r="E56" i="2" s="1"/>
  <c r="E123" i="1"/>
  <c r="F123" i="1"/>
  <c r="G123" i="1" s="1"/>
  <c r="I123" i="1" s="1"/>
  <c r="E132" i="1"/>
  <c r="E65" i="1"/>
  <c r="E93" i="1"/>
  <c r="E112" i="1"/>
  <c r="F112" i="1" s="1"/>
  <c r="G112" i="1" s="1"/>
  <c r="I112" i="1" s="1"/>
  <c r="E81" i="1"/>
  <c r="E101" i="1"/>
  <c r="E46" i="1"/>
  <c r="F46" i="1" s="1"/>
  <c r="G46" i="1" s="1"/>
  <c r="I46" i="1" s="1"/>
  <c r="E94" i="1"/>
  <c r="E73" i="2" s="1"/>
  <c r="E109" i="1"/>
  <c r="F109" i="1" s="1"/>
  <c r="G109" i="1" s="1"/>
  <c r="I109" i="1" s="1"/>
  <c r="E68" i="1"/>
  <c r="E95" i="1"/>
  <c r="E33" i="1"/>
  <c r="F33" i="1" s="1"/>
  <c r="G33" i="1" s="1"/>
  <c r="I33" i="1" s="1"/>
  <c r="E120" i="1"/>
  <c r="E67" i="1"/>
  <c r="E83" i="1"/>
  <c r="E45" i="1"/>
  <c r="F45" i="1" s="1"/>
  <c r="G45" i="1" s="1"/>
  <c r="H45" i="1" s="1"/>
  <c r="E135" i="1"/>
  <c r="G159" i="1"/>
  <c r="K159" i="1"/>
  <c r="E73" i="1"/>
  <c r="E98" i="1"/>
  <c r="F98" i="1" s="1"/>
  <c r="G98" i="1" s="1"/>
  <c r="I98" i="1" s="1"/>
  <c r="G124" i="1"/>
  <c r="I124" i="1" s="1"/>
  <c r="E64" i="1"/>
  <c r="F64" i="1" s="1"/>
  <c r="G64" i="1" s="1"/>
  <c r="I64" i="1" s="1"/>
  <c r="E171" i="1"/>
  <c r="F171" i="1" s="1"/>
  <c r="G171" i="1" s="1"/>
  <c r="K171" i="1" s="1"/>
  <c r="E182" i="1"/>
  <c r="F182" i="1" s="1"/>
  <c r="G182" i="1" s="1"/>
  <c r="K182" i="1" s="1"/>
  <c r="E23" i="1"/>
  <c r="E35" i="1"/>
  <c r="E157" i="1"/>
  <c r="F157" i="1" s="1"/>
  <c r="G157" i="1" s="1"/>
  <c r="K157" i="1" s="1"/>
  <c r="G57" i="1"/>
  <c r="I57" i="1" s="1"/>
  <c r="E82" i="1"/>
  <c r="E61" i="2" s="1"/>
  <c r="E102" i="1"/>
  <c r="E119" i="1"/>
  <c r="E140" i="1"/>
  <c r="E143" i="2" s="1"/>
  <c r="E150" i="1"/>
  <c r="F150" i="1" s="1"/>
  <c r="G150" i="1" s="1"/>
  <c r="K150" i="1" s="1"/>
  <c r="E143" i="1"/>
  <c r="F143" i="1" s="1"/>
  <c r="G143" i="1" s="1"/>
  <c r="I143" i="1" s="1"/>
  <c r="G122" i="1"/>
  <c r="I122" i="1"/>
  <c r="E160" i="1"/>
  <c r="E175" i="1"/>
  <c r="E116" i="1"/>
  <c r="E53" i="1"/>
  <c r="F53" i="1" s="1"/>
  <c r="G53" i="1" s="1"/>
  <c r="I53" i="1" s="1"/>
  <c r="E70" i="1"/>
  <c r="G86" i="1"/>
  <c r="I86" i="1" s="1"/>
  <c r="E121" i="1"/>
  <c r="F121" i="1" s="1"/>
  <c r="G121" i="1" s="1"/>
  <c r="I121" i="1" s="1"/>
  <c r="E36" i="1"/>
  <c r="F36" i="1" s="1"/>
  <c r="G36" i="1" s="1"/>
  <c r="I36" i="1" s="1"/>
  <c r="E127" i="1"/>
  <c r="F127" i="1" s="1"/>
  <c r="G127" i="1" s="1"/>
  <c r="I127" i="1" s="1"/>
  <c r="E105" i="1"/>
  <c r="E72" i="1"/>
  <c r="E51" i="2" s="1"/>
  <c r="E133" i="1"/>
  <c r="F133" i="1" s="1"/>
  <c r="G133" i="1" s="1"/>
  <c r="I133" i="1" s="1"/>
  <c r="E37" i="1"/>
  <c r="E17" i="2" s="1"/>
  <c r="E78" i="1"/>
  <c r="F78" i="1" s="1"/>
  <c r="G78" i="1" s="1"/>
  <c r="I78" i="1" s="1"/>
  <c r="E88" i="1"/>
  <c r="E48" i="1"/>
  <c r="F48" i="1" s="1"/>
  <c r="G48" i="1" s="1"/>
  <c r="I48" i="1" s="1"/>
  <c r="E158" i="1"/>
  <c r="E157" i="2" s="1"/>
  <c r="E26" i="1"/>
  <c r="E51" i="1"/>
  <c r="E31" i="2" s="1"/>
  <c r="E84" i="1"/>
  <c r="F84" i="1" s="1"/>
  <c r="G84" i="1" s="1"/>
  <c r="I84" i="1" s="1"/>
  <c r="G97" i="1"/>
  <c r="I97" i="1" s="1"/>
  <c r="E187" i="1"/>
  <c r="F187" i="1" s="1"/>
  <c r="G187" i="1" s="1"/>
  <c r="K187" i="1" s="1"/>
  <c r="E91" i="1"/>
  <c r="F91" i="1" s="1"/>
  <c r="G91" i="1" s="1"/>
  <c r="I91" i="1" s="1"/>
  <c r="E76" i="1"/>
  <c r="E99" i="1"/>
  <c r="F99" i="1" s="1"/>
  <c r="G99" i="1" s="1"/>
  <c r="I99" i="1" s="1"/>
  <c r="E61" i="1"/>
  <c r="E92" i="1"/>
  <c r="E125" i="1"/>
  <c r="E40" i="1"/>
  <c r="E20" i="2" s="1"/>
  <c r="E90" i="1"/>
  <c r="E85" i="1"/>
  <c r="F85" i="1" s="1"/>
  <c r="G85" i="1" s="1"/>
  <c r="I85" i="1" s="1"/>
  <c r="E41" i="1"/>
  <c r="F41" i="1" s="1"/>
  <c r="G41" i="1" s="1"/>
  <c r="I41" i="1" s="1"/>
  <c r="E128" i="1"/>
  <c r="E55" i="1"/>
  <c r="E153" i="1"/>
  <c r="E75" i="1"/>
  <c r="F75" i="1" s="1"/>
  <c r="G75" i="1" s="1"/>
  <c r="I75" i="1" s="1"/>
  <c r="E134" i="1"/>
  <c r="F134" i="1" s="1"/>
  <c r="G134" i="1" s="1"/>
  <c r="I134" i="1" s="1"/>
  <c r="E31" i="1"/>
  <c r="F31" i="1" s="1"/>
  <c r="G31" i="1" s="1"/>
  <c r="I31" i="1" s="1"/>
  <c r="E24" i="1"/>
  <c r="E129" i="2" s="1"/>
  <c r="E131" i="1"/>
  <c r="F131" i="1" s="1"/>
  <c r="G131" i="1" s="1"/>
  <c r="I131" i="1" s="1"/>
  <c r="E69" i="1"/>
  <c r="F69" i="1" s="1"/>
  <c r="G69" i="1" s="1"/>
  <c r="I69" i="1" s="1"/>
  <c r="E142" i="1"/>
  <c r="F142" i="1" s="1"/>
  <c r="G142" i="1" s="1"/>
  <c r="K142" i="1" s="1"/>
  <c r="E149" i="1"/>
  <c r="F149" i="1" s="1"/>
  <c r="G149" i="1" s="1"/>
  <c r="K149" i="1" s="1"/>
  <c r="E52" i="1"/>
  <c r="F52" i="1" s="1"/>
  <c r="G52" i="1" s="1"/>
  <c r="I52" i="1" s="1"/>
  <c r="E147" i="1"/>
  <c r="E113" i="2" s="1"/>
  <c r="E186" i="1"/>
  <c r="F186" i="1" s="1"/>
  <c r="G186" i="1" s="1"/>
  <c r="K186" i="1" s="1"/>
  <c r="E42" i="2"/>
  <c r="E41" i="2"/>
  <c r="E96" i="2"/>
  <c r="E29" i="2"/>
  <c r="F146" i="1"/>
  <c r="G146" i="1"/>
  <c r="K146" i="1" s="1"/>
  <c r="E148" i="2"/>
  <c r="F136" i="1"/>
  <c r="G136" i="1" s="1"/>
  <c r="K136" i="1" s="1"/>
  <c r="E139" i="2"/>
  <c r="F160" i="1"/>
  <c r="G160" i="1"/>
  <c r="K160" i="1" s="1"/>
  <c r="E159" i="2"/>
  <c r="F174" i="1"/>
  <c r="G174" i="1" s="1"/>
  <c r="K174" i="1" s="1"/>
  <c r="E125" i="2"/>
  <c r="F105" i="1"/>
  <c r="G105" i="1" s="1"/>
  <c r="I105" i="1" s="1"/>
  <c r="E84" i="2"/>
  <c r="E109" i="2"/>
  <c r="E152" i="2"/>
  <c r="F153" i="1"/>
  <c r="G153" i="1" s="1"/>
  <c r="K153" i="1" s="1"/>
  <c r="F61" i="1"/>
  <c r="G61" i="1"/>
  <c r="J61" i="1" s="1"/>
  <c r="E40" i="2"/>
  <c r="F175" i="1"/>
  <c r="G175" i="1" s="1"/>
  <c r="K175" i="1" s="1"/>
  <c r="E163" i="2"/>
  <c r="F135" i="1"/>
  <c r="G135" i="1" s="1"/>
  <c r="K135" i="1" s="1"/>
  <c r="E138" i="2"/>
  <c r="E88" i="2"/>
  <c r="F27" i="1"/>
  <c r="G27" i="1" s="1"/>
  <c r="I27" i="1" s="1"/>
  <c r="E132" i="2"/>
  <c r="E118" i="2"/>
  <c r="F37" i="1"/>
  <c r="G37" i="1" s="1"/>
  <c r="I37" i="1" s="1"/>
  <c r="F161" i="1"/>
  <c r="G161" i="1" s="1"/>
  <c r="K161" i="1" s="1"/>
  <c r="F168" i="1"/>
  <c r="G168" i="1"/>
  <c r="K168" i="1" s="1"/>
  <c r="E160" i="2"/>
  <c r="E111" i="2"/>
  <c r="F72" i="1"/>
  <c r="G72" i="1" s="1"/>
  <c r="I72" i="1" s="1"/>
  <c r="F163" i="1"/>
  <c r="G163" i="1" s="1"/>
  <c r="K163" i="1" s="1"/>
  <c r="E116" i="2"/>
  <c r="E102" i="2"/>
  <c r="E150" i="2"/>
  <c r="E120" i="2"/>
  <c r="E11" i="2"/>
  <c r="F90" i="1"/>
  <c r="G90" i="1"/>
  <c r="I90" i="1" s="1"/>
  <c r="E69" i="2"/>
  <c r="E67" i="2"/>
  <c r="F88" i="1"/>
  <c r="G88" i="1"/>
  <c r="I88" i="1"/>
  <c r="E49" i="2"/>
  <c r="F70" i="1"/>
  <c r="G70" i="1" s="1"/>
  <c r="I70" i="1" s="1"/>
  <c r="E15" i="2"/>
  <c r="F35" i="1"/>
  <c r="G35" i="1" s="1"/>
  <c r="I35" i="1" s="1"/>
  <c r="F73" i="1"/>
  <c r="G73" i="1"/>
  <c r="I73" i="1" s="1"/>
  <c r="E52" i="2"/>
  <c r="F65" i="1"/>
  <c r="G65" i="1" s="1"/>
  <c r="I65" i="1" s="1"/>
  <c r="E44" i="2"/>
  <c r="E32" i="2"/>
  <c r="E77" i="2"/>
  <c r="F119" i="1"/>
  <c r="G119" i="1" s="1"/>
  <c r="I119" i="1" s="1"/>
  <c r="E98" i="2"/>
  <c r="F83" i="1"/>
  <c r="G83" i="1" s="1"/>
  <c r="I83" i="1" s="1"/>
  <c r="E62" i="2"/>
  <c r="F107" i="1"/>
  <c r="G107" i="1"/>
  <c r="I107" i="1" s="1"/>
  <c r="E86" i="2"/>
  <c r="F22" i="1"/>
  <c r="G22" i="1"/>
  <c r="I22" i="1" s="1"/>
  <c r="E25" i="2"/>
  <c r="E70" i="2"/>
  <c r="E39" i="2"/>
  <c r="E23" i="2"/>
  <c r="F120" i="1"/>
  <c r="G120" i="1" s="1"/>
  <c r="I120" i="1" s="1"/>
  <c r="E99" i="2"/>
  <c r="F132" i="1"/>
  <c r="G132" i="1" s="1"/>
  <c r="I132" i="1" s="1"/>
  <c r="E110" i="2"/>
  <c r="F55" i="1"/>
  <c r="G55" i="1"/>
  <c r="I55" i="1" s="1"/>
  <c r="E35" i="2"/>
  <c r="F125" i="1"/>
  <c r="G125" i="1"/>
  <c r="I125" i="1" s="1"/>
  <c r="E104" i="2"/>
  <c r="F26" i="1"/>
  <c r="G26" i="1" s="1"/>
  <c r="I26" i="1" s="1"/>
  <c r="E131" i="2"/>
  <c r="E106" i="2"/>
  <c r="E95" i="2"/>
  <c r="F116" i="1"/>
  <c r="G116" i="1" s="1"/>
  <c r="I116" i="1" s="1"/>
  <c r="F102" i="1"/>
  <c r="G102" i="1" s="1"/>
  <c r="I102" i="1" s="1"/>
  <c r="E81" i="2"/>
  <c r="F101" i="1"/>
  <c r="G101" i="1" s="1"/>
  <c r="I101" i="1" s="1"/>
  <c r="E80" i="2"/>
  <c r="F141" i="1"/>
  <c r="G141" i="1" s="1"/>
  <c r="K141" i="1" s="1"/>
  <c r="E144" i="2"/>
  <c r="E64" i="2"/>
  <c r="E33" i="2"/>
  <c r="F76" i="1"/>
  <c r="G76" i="1" s="1"/>
  <c r="I76" i="1" s="1"/>
  <c r="E55" i="2"/>
  <c r="F93" i="1"/>
  <c r="G93" i="1" s="1"/>
  <c r="I93" i="1" s="1"/>
  <c r="E72" i="2"/>
  <c r="F23" i="1"/>
  <c r="G23" i="1" s="1"/>
  <c r="I23" i="1" s="1"/>
  <c r="E128" i="2"/>
  <c r="E74" i="2"/>
  <c r="F95" i="1"/>
  <c r="G95" i="1"/>
  <c r="I95" i="1" s="1"/>
  <c r="F128" i="1"/>
  <c r="G128" i="1" s="1"/>
  <c r="I128" i="1" s="1"/>
  <c r="E107" i="2"/>
  <c r="F92" i="1"/>
  <c r="G92" i="1" s="1"/>
  <c r="I92" i="1" s="1"/>
  <c r="E71" i="2"/>
  <c r="F67" i="1"/>
  <c r="G67" i="1" s="1"/>
  <c r="I67" i="1" s="1"/>
  <c r="E46" i="2"/>
  <c r="E47" i="2"/>
  <c r="F68" i="1"/>
  <c r="G68" i="1"/>
  <c r="J68" i="1" s="1"/>
  <c r="F81" i="1"/>
  <c r="G81" i="1" s="1"/>
  <c r="I81" i="1" s="1"/>
  <c r="E60" i="2"/>
  <c r="F39" i="1"/>
  <c r="G39" i="1" s="1"/>
  <c r="I39" i="1" s="1"/>
  <c r="E19" i="2"/>
  <c r="F77" i="1" l="1"/>
  <c r="G77" i="1" s="1"/>
  <c r="I77" i="1" s="1"/>
  <c r="E161" i="2"/>
  <c r="F51" i="1"/>
  <c r="G51" i="1" s="1"/>
  <c r="I51" i="1" s="1"/>
  <c r="F24" i="1"/>
  <c r="G24" i="1" s="1"/>
  <c r="I24" i="1" s="1"/>
  <c r="F82" i="1"/>
  <c r="G82" i="1" s="1"/>
  <c r="I82" i="1" s="1"/>
  <c r="E21" i="2"/>
  <c r="E48" i="2"/>
  <c r="F158" i="1"/>
  <c r="G158" i="1" s="1"/>
  <c r="K158" i="1" s="1"/>
  <c r="F140" i="1"/>
  <c r="G140" i="1" s="1"/>
  <c r="K140" i="1" s="1"/>
  <c r="E79" i="2"/>
  <c r="F108" i="1"/>
  <c r="G108" i="1" s="1"/>
  <c r="I108" i="1" s="1"/>
  <c r="E75" i="2"/>
  <c r="E149" i="2"/>
  <c r="E124" i="2"/>
  <c r="E91" i="2"/>
  <c r="F40" i="1"/>
  <c r="G40" i="1" s="1"/>
  <c r="I40" i="1" s="1"/>
  <c r="E83" i="2"/>
  <c r="E85" i="2"/>
  <c r="E136" i="2"/>
  <c r="E97" i="2"/>
  <c r="E112" i="2"/>
  <c r="E13" i="2"/>
  <c r="E78" i="2"/>
  <c r="E54" i="2"/>
  <c r="E146" i="2"/>
  <c r="E28" i="2"/>
  <c r="F115" i="1"/>
  <c r="G115" i="1" s="1"/>
  <c r="J115" i="1" s="1"/>
  <c r="F147" i="1"/>
  <c r="G147" i="1" s="1"/>
  <c r="K147" i="1" s="1"/>
  <c r="E14" i="2"/>
  <c r="E45" i="2"/>
  <c r="E22" i="2"/>
  <c r="E193" i="1"/>
  <c r="F193" i="1" s="1"/>
  <c r="G193" i="1" s="1"/>
  <c r="K193" i="1" s="1"/>
  <c r="E121" i="2"/>
  <c r="E191" i="1"/>
  <c r="F191" i="1" s="1"/>
  <c r="G191" i="1" s="1"/>
  <c r="K191" i="1" s="1"/>
  <c r="F21" i="1"/>
  <c r="G21" i="1" s="1"/>
  <c r="I21" i="1" s="1"/>
  <c r="F173" i="1"/>
  <c r="G173" i="1" s="1"/>
  <c r="E137" i="2"/>
  <c r="E119" i="2"/>
  <c r="E100" i="2"/>
  <c r="E145" i="2"/>
  <c r="E63" i="2"/>
  <c r="F110" i="1"/>
  <c r="G110" i="1" s="1"/>
  <c r="I110" i="1" s="1"/>
  <c r="E57" i="2"/>
  <c r="E141" i="2"/>
  <c r="E26" i="2"/>
  <c r="E43" i="2"/>
  <c r="E16" i="2"/>
  <c r="E122" i="2"/>
  <c r="F71" i="1"/>
  <c r="G71" i="1" s="1"/>
  <c r="I71" i="1" s="1"/>
  <c r="E140" i="2"/>
  <c r="E66" i="2"/>
  <c r="F94" i="1"/>
  <c r="G94" i="1" s="1"/>
  <c r="I94" i="1" s="1"/>
  <c r="E12" i="2"/>
  <c r="E156" i="2"/>
  <c r="E27" i="2"/>
  <c r="E108" i="2"/>
  <c r="E135" i="2"/>
  <c r="F17" i="1"/>
  <c r="C11" i="1"/>
  <c r="C12" i="1"/>
  <c r="O195" i="1" l="1"/>
  <c r="C16" i="1"/>
  <c r="D18" i="1" s="1"/>
  <c r="O158" i="1"/>
  <c r="O171" i="1"/>
  <c r="O160" i="1"/>
  <c r="O180" i="1"/>
  <c r="O167" i="1"/>
  <c r="O192" i="1"/>
  <c r="O182" i="1"/>
  <c r="O163" i="1"/>
  <c r="O186" i="1"/>
  <c r="O164" i="1"/>
  <c r="O178" i="1"/>
  <c r="O194" i="1"/>
  <c r="O175" i="1"/>
  <c r="O185" i="1"/>
  <c r="O166" i="1"/>
  <c r="O189" i="1"/>
  <c r="O157" i="1"/>
  <c r="O173" i="1"/>
  <c r="O159" i="1"/>
  <c r="O172" i="1"/>
  <c r="O161" i="1"/>
  <c r="O170" i="1"/>
  <c r="O176" i="1"/>
  <c r="O190" i="1"/>
  <c r="C15" i="1"/>
  <c r="C18" i="1" s="1"/>
  <c r="O183" i="1"/>
  <c r="O168" i="1"/>
  <c r="O184" i="1"/>
  <c r="O191" i="1"/>
  <c r="O169" i="1"/>
  <c r="O188" i="1"/>
  <c r="O181" i="1"/>
  <c r="O174" i="1"/>
  <c r="O193" i="1"/>
  <c r="O165" i="1"/>
  <c r="O179" i="1"/>
  <c r="O177" i="1"/>
  <c r="O162" i="1"/>
  <c r="O187" i="1"/>
  <c r="K173" i="1"/>
  <c r="F18" i="1" l="1"/>
  <c r="F19" i="1" s="1"/>
</calcChain>
</file>

<file path=xl/sharedStrings.xml><?xml version="1.0" encoding="utf-8"?>
<sst xmlns="http://schemas.openxmlformats.org/spreadsheetml/2006/main" count="1731" uniqueCount="645">
  <si>
    <t>VSB-66</t>
  </si>
  <si>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</si>
  <si>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</si>
  <si>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</si>
  <si>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</si>
  <si>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</si>
  <si>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</si>
  <si>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</si>
  <si>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</si>
  <si>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</si>
  <si>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</si>
  <si>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</si>
  <si>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</si>
  <si>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</si>
  <si>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</si>
  <si>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</si>
  <si>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</si>
  <si>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</si>
  <si>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</si>
  <si>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</si>
  <si>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</si>
  <si>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</si>
  <si>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</si>
  <si>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</si>
  <si>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</si>
  <si>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</si>
  <si>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</si>
  <si>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</si>
  <si>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</si>
  <si>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</si>
  <si>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</si>
  <si>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</si>
  <si>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</si>
  <si>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</si>
  <si>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BBSAG Bull...12</t>
  </si>
  <si>
    <t>BBSAG Bull...16</t>
  </si>
  <si>
    <t>BBSAG Bull...18</t>
  </si>
  <si>
    <t>Germann R</t>
  </si>
  <si>
    <t>Diethelm R</t>
  </si>
  <si>
    <t>BBSAG Bull...22</t>
  </si>
  <si>
    <t>BBSAG Bull...23</t>
  </si>
  <si>
    <t>BBSAG Bull...29</t>
  </si>
  <si>
    <t>BBSAG Bull...30</t>
  </si>
  <si>
    <t>BBSAG Bull.3</t>
  </si>
  <si>
    <t>BBSAG Bull.8</t>
  </si>
  <si>
    <t>v</t>
  </si>
  <si>
    <t>Mallama A</t>
  </si>
  <si>
    <t>BBSAG Bull.9</t>
  </si>
  <si>
    <t>BBSAG Bull.14</t>
  </si>
  <si>
    <t>BBSAG 15</t>
  </si>
  <si>
    <t>K</t>
  </si>
  <si>
    <t>BBSAG Bull.15</t>
  </si>
  <si>
    <t>JAAVO 6,28</t>
  </si>
  <si>
    <t>BBSAG Bull.19</t>
  </si>
  <si>
    <t>BBSAG Bull.21</t>
  </si>
  <si>
    <t>IBVS 1249</t>
  </si>
  <si>
    <t>BBSAG Bull.22</t>
  </si>
  <si>
    <t>R. Harvin</t>
  </si>
  <si>
    <t>AAVSO 3</t>
  </si>
  <si>
    <t>A</t>
  </si>
  <si>
    <t>Peter H</t>
  </si>
  <si>
    <t>BBSAG Bull.25</t>
  </si>
  <si>
    <t>BBSAG Bull.26</t>
  </si>
  <si>
    <t>BBSAG Bull.27</t>
  </si>
  <si>
    <t>D. Ruokonen</t>
  </si>
  <si>
    <t>C. Hesseltine</t>
  </si>
  <si>
    <t>BBSAG Bull.28</t>
  </si>
  <si>
    <t>G. Samolyk</t>
  </si>
  <si>
    <t>BBSAG Bull.36</t>
  </si>
  <si>
    <t>BBSAG Bull.47</t>
  </si>
  <si>
    <t>BBSAG Bull.53</t>
  </si>
  <si>
    <t>BBSAG Bull.54</t>
  </si>
  <si>
    <t>E. Halbach</t>
  </si>
  <si>
    <t>BBSAG Bull.58</t>
  </si>
  <si>
    <t>BBSAG Bull.59</t>
  </si>
  <si>
    <t>T. Haugh</t>
  </si>
  <si>
    <t>BBSAG Bull.65</t>
  </si>
  <si>
    <t>BBSAG Bull.66</t>
  </si>
  <si>
    <t>BBSAG Bull.70</t>
  </si>
  <si>
    <t>BBSAG Bull.76</t>
  </si>
  <si>
    <t>P. Atwood</t>
  </si>
  <si>
    <t>S. Cook</t>
  </si>
  <si>
    <t>Kohl M</t>
  </si>
  <si>
    <t>BBSAG Bull.85</t>
  </si>
  <si>
    <t>C. Stephan</t>
  </si>
  <si>
    <t>BBSAG Bull.94</t>
  </si>
  <si>
    <t>BBSAG Bull.95</t>
  </si>
  <si>
    <t>BBSAG Bull.97</t>
  </si>
  <si>
    <t>phe</t>
  </si>
  <si>
    <t>AAPSS 101,49</t>
  </si>
  <si>
    <t>BBSAG Bull.102</t>
  </si>
  <si>
    <t>BBSAG Bull.106</t>
  </si>
  <si>
    <t>BRNO 31</t>
  </si>
  <si>
    <t>M. Baldwin</t>
  </si>
  <si>
    <t>BBSAG Bull.108</t>
  </si>
  <si>
    <t>BBSAG Bull.109</t>
  </si>
  <si>
    <t>BBSAG Bull.111</t>
  </si>
  <si>
    <t>BBSAG Bull.114</t>
  </si>
  <si>
    <t>ccd</t>
  </si>
  <si>
    <t>Martignoni M</t>
  </si>
  <si>
    <t>BBSAG Bull.118</t>
  </si>
  <si>
    <t>BBSAG Bull.117</t>
  </si>
  <si>
    <t>K.Locher</t>
  </si>
  <si>
    <t>BBSAG 119</t>
  </si>
  <si>
    <t>II</t>
  </si>
  <si>
    <t>Sarma, 1998PASP..110...93S</t>
  </si>
  <si>
    <t>IBVS 5543</t>
  </si>
  <si>
    <t>I</t>
  </si>
  <si>
    <t>EB/KE:</t>
  </si>
  <si>
    <t>IBVS 0779</t>
  </si>
  <si>
    <t># of data points:</t>
  </si>
  <si>
    <t>V Crt / gsc 6085-1446</t>
  </si>
  <si>
    <t>IBVS 5870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</si>
  <si>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</si>
  <si>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</si>
  <si>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</si>
  <si>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</si>
  <si>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</si>
  <si>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</si>
  <si>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</si>
  <si>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</si>
  <si>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5438</t>
  </si>
  <si>
    <t>IBVS 5992</t>
  </si>
  <si>
    <t>OEJV 0003</t>
  </si>
  <si>
    <t>JAVSO..38...85</t>
  </si>
  <si>
    <t>JAVSO..39...94</t>
  </si>
  <si>
    <t>JAVSO..36..186</t>
  </si>
  <si>
    <t>JAVSO..38..183</t>
  </si>
  <si>
    <t>IBVS 6029</t>
  </si>
  <si>
    <t>JAVSO..41..122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</si>
  <si>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</si>
  <si>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</si>
  <si>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</si>
  <si>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</si>
  <si>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</si>
  <si>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</si>
  <si>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</si>
  <si>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</si>
  <si>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</si>
  <si>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</si>
  <si>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</si>
  <si>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</si>
  <si>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</si>
  <si>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</si>
  <si>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2427460.525 </t>
  </si>
  <si>
    <t> 23.01.1934 00:36 </t>
  </si>
  <si>
    <t> 0.013 </t>
  </si>
  <si>
    <t>V </t>
  </si>
  <si>
    <t> G.A.Lange </t>
  </si>
  <si>
    <t> IODE 4.1.236 </t>
  </si>
  <si>
    <t>2427478.763 </t>
  </si>
  <si>
    <t> 10.02.1934 06:18 </t>
  </si>
  <si>
    <t> -0.002 </t>
  </si>
  <si>
    <t> S.Gaposchkin </t>
  </si>
  <si>
    <t> HA 113.69 </t>
  </si>
  <si>
    <t>2427495.620 </t>
  </si>
  <si>
    <t> 27.02.1934 02:52 </t>
  </si>
  <si>
    <t> 0.007 </t>
  </si>
  <si>
    <t> W.Zessewitsch </t>
  </si>
  <si>
    <t> AC 64.3 </t>
  </si>
  <si>
    <t>2427508.255 </t>
  </si>
  <si>
    <t> 11.03.1934 18:07 </t>
  </si>
  <si>
    <t> 0.005 </t>
  </si>
  <si>
    <t>2427861.382 </t>
  </si>
  <si>
    <t> 27.02.1935 21:10 </t>
  </si>
  <si>
    <t> 0.008 </t>
  </si>
  <si>
    <t>2430849.247 </t>
  </si>
  <si>
    <t> 04.05.1943 17:55 </t>
  </si>
  <si>
    <t> A.Soloviev </t>
  </si>
  <si>
    <t> AC 19.3 </t>
  </si>
  <si>
    <t>2431170.07 </t>
  </si>
  <si>
    <t> 20.03.1944 13:40 </t>
  </si>
  <si>
    <t> -0.00 </t>
  </si>
  <si>
    <t>2432291.220 </t>
  </si>
  <si>
    <t> 15.04.1947 17:16 </t>
  </si>
  <si>
    <t>2432299.653 </t>
  </si>
  <si>
    <t> 24.04.1947 03:40 </t>
  </si>
  <si>
    <t> PZ 12.267 </t>
  </si>
  <si>
    <t>2432300.347 </t>
  </si>
  <si>
    <t> 24.04.1947 20:19 </t>
  </si>
  <si>
    <t>2439943.417 </t>
  </si>
  <si>
    <t> 27.03.1968 22:00 </t>
  </si>
  <si>
    <t> 0.001 </t>
  </si>
  <si>
    <t> K.Locher </t>
  </si>
  <si>
    <t> ORI 106 </t>
  </si>
  <si>
    <t>2439962.382 </t>
  </si>
  <si>
    <t> 15.04.1968 21:10 </t>
  </si>
  <si>
    <t> 0.011 </t>
  </si>
  <si>
    <t> ORI 107 </t>
  </si>
  <si>
    <t>2440220.731 </t>
  </si>
  <si>
    <t> 30.12.1968 05:32 </t>
  </si>
  <si>
    <t> ORI 111 </t>
  </si>
  <si>
    <t>2440256.533 </t>
  </si>
  <si>
    <t> 04.02.1969 00:47 </t>
  </si>
  <si>
    <t> 0.009 </t>
  </si>
  <si>
    <t>2440318.309 </t>
  </si>
  <si>
    <t> 06.04.1969 19:24 </t>
  </si>
  <si>
    <t> 0.006 </t>
  </si>
  <si>
    <t> ORI 113 </t>
  </si>
  <si>
    <t>2440320.408 </t>
  </si>
  <si>
    <t> 08.04.1969 21:47 </t>
  </si>
  <si>
    <t> -0.001 </t>
  </si>
  <si>
    <t>2440320.421 </t>
  </si>
  <si>
    <t> 08.04.1969 22:06 </t>
  </si>
  <si>
    <t> 0.012 </t>
  </si>
  <si>
    <t> R.Germann </t>
  </si>
  <si>
    <t>2440353.396 </t>
  </si>
  <si>
    <t> 11.05.1969 21:30 </t>
  </si>
  <si>
    <t> -0.009 </t>
  </si>
  <si>
    <t>2440353.417 </t>
  </si>
  <si>
    <t> 11.05.1969 22:00 </t>
  </si>
  <si>
    <t>2440604.732 </t>
  </si>
  <si>
    <t> 18.01.1970 05:34 </t>
  </si>
  <si>
    <t> ORI 117 </t>
  </si>
  <si>
    <t>2440676.360 </t>
  </si>
  <si>
    <t> 30.03.1970 20:38 </t>
  </si>
  <si>
    <t> 0.019 </t>
  </si>
  <si>
    <t> ORI 118 </t>
  </si>
  <si>
    <t>2441003.501 </t>
  </si>
  <si>
    <t> 21.02.1971 00:01 </t>
  </si>
  <si>
    <t> ORI 124 </t>
  </si>
  <si>
    <t>2441060.367 </t>
  </si>
  <si>
    <t> 18.04.1971 20:48 </t>
  </si>
  <si>
    <t> ORI 125 </t>
  </si>
  <si>
    <t>2441392.431 </t>
  </si>
  <si>
    <t> 15.03.1972 22:20 </t>
  </si>
  <si>
    <t> Z.Klimek </t>
  </si>
  <si>
    <t>IBVS 779 </t>
  </si>
  <si>
    <t>2441397.3323 </t>
  </si>
  <si>
    <t> 20.03.1972 19:58 </t>
  </si>
  <si>
    <t> 0.0000 </t>
  </si>
  <si>
    <t>E </t>
  </si>
  <si>
    <t>?</t>
  </si>
  <si>
    <t> M.Parthasarathy </t>
  </si>
  <si>
    <t>IBVS 719 </t>
  </si>
  <si>
    <t>2441411.380 </t>
  </si>
  <si>
    <t> 03.04.1972 21:07 </t>
  </si>
  <si>
    <t> BBS 3 </t>
  </si>
  <si>
    <t>2441762.389 </t>
  </si>
  <si>
    <t> 20.03.1973 21:20 </t>
  </si>
  <si>
    <t> BBS 8 </t>
  </si>
  <si>
    <t>2441768.719 </t>
  </si>
  <si>
    <t> 27.03.1973 05:15 </t>
  </si>
  <si>
    <t> 0.010 </t>
  </si>
  <si>
    <t> A.Mallama </t>
  </si>
  <si>
    <t>2441795.392 </t>
  </si>
  <si>
    <t> 22.04.1973 21:24 </t>
  </si>
  <si>
    <t> BBS 9 </t>
  </si>
  <si>
    <t>2442127.455 </t>
  </si>
  <si>
    <t> 20.03.1974 22:55 </t>
  </si>
  <si>
    <t> BBS 14 </t>
  </si>
  <si>
    <t>2442132.374 </t>
  </si>
  <si>
    <t> 25.03.1974 20:58 </t>
  </si>
  <si>
    <t>2442139.391 </t>
  </si>
  <si>
    <t> 01.04.1974 21:23 </t>
  </si>
  <si>
    <t> BBS 15 </t>
  </si>
  <si>
    <t>2442146.409 </t>
  </si>
  <si>
    <t> 08.04.1974 21:48 </t>
  </si>
  <si>
    <t> 0.004 </t>
  </si>
  <si>
    <t>2442146.411 </t>
  </si>
  <si>
    <t> 08.04.1974 21:51 </t>
  </si>
  <si>
    <t>2442158.342 </t>
  </si>
  <si>
    <t> 20.04.1974 20:12 </t>
  </si>
  <si>
    <t> 0.003 </t>
  </si>
  <si>
    <t>2442164.652 </t>
  </si>
  <si>
    <t> 27.04.1974 03:38 </t>
  </si>
  <si>
    <t> -0.006 </t>
  </si>
  <si>
    <t> M.Baldwin </t>
  </si>
  <si>
    <t> AVSJ 6.28 </t>
  </si>
  <si>
    <t>2442179.406 </t>
  </si>
  <si>
    <t> 11.05.1974 21:44 </t>
  </si>
  <si>
    <t>2442395.622 </t>
  </si>
  <si>
    <t> 14.12.1974 02:55 </t>
  </si>
  <si>
    <t> BBS 19 </t>
  </si>
  <si>
    <t>2442445.470 </t>
  </si>
  <si>
    <t> 01.02.1975 23:16 </t>
  </si>
  <si>
    <t> BBS 21 </t>
  </si>
  <si>
    <t>2442489.690 </t>
  </si>
  <si>
    <t> 18.03.1975 04:33 </t>
  </si>
  <si>
    <t> -0.010 </t>
  </si>
  <si>
    <t> B.A.Krobusek </t>
  </si>
  <si>
    <t>IBVS 1249 </t>
  </si>
  <si>
    <t>2442504.447 </t>
  </si>
  <si>
    <t> 01.04.1975 22:43 </t>
  </si>
  <si>
    <t> BBS 22 </t>
  </si>
  <si>
    <t>2442508.616 </t>
  </si>
  <si>
    <t> 06.04.1975 02:47 </t>
  </si>
  <si>
    <t> -0.039 </t>
  </si>
  <si>
    <t> R.Harvin </t>
  </si>
  <si>
    <t> AOEB 3 </t>
  </si>
  <si>
    <t>2442530.422 </t>
  </si>
  <si>
    <t> 27.04.1975 22:07 </t>
  </si>
  <si>
    <t> H.Peter </t>
  </si>
  <si>
    <t>2442530.423 </t>
  </si>
  <si>
    <t> 27.04.1975 22:09 </t>
  </si>
  <si>
    <t>2442753.663 </t>
  </si>
  <si>
    <t> 07.12.1975 03:54 </t>
  </si>
  <si>
    <t> BBS 25 </t>
  </si>
  <si>
    <t>2442791.577 </t>
  </si>
  <si>
    <t> 14.01.1976 01:50 </t>
  </si>
  <si>
    <t> BBS 26 </t>
  </si>
  <si>
    <t>2442861.765 </t>
  </si>
  <si>
    <t> 24.03.1976 06:21 </t>
  </si>
  <si>
    <t> -0.015 </t>
  </si>
  <si>
    <t>2442867.391 </t>
  </si>
  <si>
    <t> 29.03.1976 21:23 </t>
  </si>
  <si>
    <t> -0.005 </t>
  </si>
  <si>
    <t> BBS 27 </t>
  </si>
  <si>
    <t>2442874.415 </t>
  </si>
  <si>
    <t> 05.04.1976 21:57 </t>
  </si>
  <si>
    <t>2442874.416 </t>
  </si>
  <si>
    <t> 05.04.1976 21:59 </t>
  </si>
  <si>
    <t> -0.000 </t>
  </si>
  <si>
    <t>2442880.734 </t>
  </si>
  <si>
    <t> 12.04.1976 05:36 </t>
  </si>
  <si>
    <t> D.Ruokonen </t>
  </si>
  <si>
    <t>2442880.742 </t>
  </si>
  <si>
    <t> 12.04.1976 05:48 </t>
  </si>
  <si>
    <t> C.Hesseltine </t>
  </si>
  <si>
    <t>2442886.371 </t>
  </si>
  <si>
    <t> 17.04.1976 20:54 </t>
  </si>
  <si>
    <t> 0.020 </t>
  </si>
  <si>
    <t>2442900.390 </t>
  </si>
  <si>
    <t> 01.05.1976 21:21 </t>
  </si>
  <si>
    <t> BBS 28 </t>
  </si>
  <si>
    <t>2442926.370 </t>
  </si>
  <si>
    <t> 27.05.1976 20:52 </t>
  </si>
  <si>
    <t>2443219.801 </t>
  </si>
  <si>
    <t> 17.03.1977 07:13 </t>
  </si>
  <si>
    <t> -0.017 </t>
  </si>
  <si>
    <t> G.Samolyk </t>
  </si>
  <si>
    <t>2443481.676 </t>
  </si>
  <si>
    <t> 04.12.1977 04:13 </t>
  </si>
  <si>
    <t> BBS 36 </t>
  </si>
  <si>
    <t>2444316.408 </t>
  </si>
  <si>
    <t> 17.03.1980 21:47 </t>
  </si>
  <si>
    <t> BBS 47 </t>
  </si>
  <si>
    <t>2444337.452 </t>
  </si>
  <si>
    <t> 07.04.1980 22:50 </t>
  </si>
  <si>
    <t> -0.007 </t>
  </si>
  <si>
    <t>2444635.821 </t>
  </si>
  <si>
    <t> 31.01.1981 07:42 </t>
  </si>
  <si>
    <t> -0.004 </t>
  </si>
  <si>
    <t>2444686.378 </t>
  </si>
  <si>
    <t> 22.03.1981 21:04 </t>
  </si>
  <si>
    <t> BBS 53 </t>
  </si>
  <si>
    <t>2444705.338 </t>
  </si>
  <si>
    <t> 10.04.1981 20:06 </t>
  </si>
  <si>
    <t> BBS 54 </t>
  </si>
  <si>
    <t>2444726.407 </t>
  </si>
  <si>
    <t> 01.05.1981 21:46 </t>
  </si>
  <si>
    <t>2444732.713 </t>
  </si>
  <si>
    <t> 08.05.1981 05:06 </t>
  </si>
  <si>
    <t> E.Halbach </t>
  </si>
  <si>
    <t>2444733.424 </t>
  </si>
  <si>
    <t> 08.05.1981 22:10 </t>
  </si>
  <si>
    <t> 0.016 </t>
  </si>
  <si>
    <t>2445001.581 </t>
  </si>
  <si>
    <t> 01.02.1982 01:56 </t>
  </si>
  <si>
    <t> BBS 58 </t>
  </si>
  <si>
    <t>2445022.644 </t>
  </si>
  <si>
    <t> 22.02.1982 03:27 </t>
  </si>
  <si>
    <t> BBS 59 </t>
  </si>
  <si>
    <t>2445026.865 </t>
  </si>
  <si>
    <t> 26.02.1982 08:45 </t>
  </si>
  <si>
    <t>2445032.479 </t>
  </si>
  <si>
    <t> 03.03.1982 23:29 </t>
  </si>
  <si>
    <t>2445116.726 </t>
  </si>
  <si>
    <t> 27.05.1982 05:25 </t>
  </si>
  <si>
    <t>2445116.731 </t>
  </si>
  <si>
    <t> 27.05.1982 05:32 </t>
  </si>
  <si>
    <t> T.Haugh </t>
  </si>
  <si>
    <t>2445402.446 </t>
  </si>
  <si>
    <t> 08.03.1983 22:42 </t>
  </si>
  <si>
    <t> BBS 65 </t>
  </si>
  <si>
    <t>2445428.421 </t>
  </si>
  <si>
    <t> 03.04.1983 22:06 </t>
  </si>
  <si>
    <t> BBS 66 </t>
  </si>
  <si>
    <t>2445446.675 </t>
  </si>
  <si>
    <t> 22.04.1983 04:12 </t>
  </si>
  <si>
    <t>2445466.338 </t>
  </si>
  <si>
    <t> 11.05.1983 20:06 </t>
  </si>
  <si>
    <t>2445679.736 </t>
  </si>
  <si>
    <t> 11.12.1983 05:39 </t>
  </si>
  <si>
    <t> BBS 70 </t>
  </si>
  <si>
    <t>2445797.695 </t>
  </si>
  <si>
    <t> 07.04.1984 04:40 </t>
  </si>
  <si>
    <t> 0.000 </t>
  </si>
  <si>
    <t>2446101.669 </t>
  </si>
  <si>
    <t> 05.02.1985 04:03 </t>
  </si>
  <si>
    <t> BBS 76 </t>
  </si>
  <si>
    <t>2446169.771 </t>
  </si>
  <si>
    <t> 14.04.1985 06:30 </t>
  </si>
  <si>
    <t> P.Atwood </t>
  </si>
  <si>
    <t>2446174.695 </t>
  </si>
  <si>
    <t> 19.04.1985 04:40 </t>
  </si>
  <si>
    <t> S.Cook </t>
  </si>
  <si>
    <t>2446179.610 </t>
  </si>
  <si>
    <t> 24.04.1985 02:38 </t>
  </si>
  <si>
    <t>2446544.645 </t>
  </si>
  <si>
    <t> 24.04.1986 03:28 </t>
  </si>
  <si>
    <t> -0.016 </t>
  </si>
  <si>
    <t>2446565.719 </t>
  </si>
  <si>
    <t> 15.05.1986 05:15 </t>
  </si>
  <si>
    <t>2446910.417 </t>
  </si>
  <si>
    <t> 24.04.1987 22:00 </t>
  </si>
  <si>
    <t> M.Kohl </t>
  </si>
  <si>
    <t> BBS 85 </t>
  </si>
  <si>
    <t>2447604.730 </t>
  </si>
  <si>
    <t> 19.03.1989 05:31 </t>
  </si>
  <si>
    <t>2447623.682 </t>
  </si>
  <si>
    <t> 07.04.1989 04:22 </t>
  </si>
  <si>
    <t> -0.008 </t>
  </si>
  <si>
    <t> C.Stephan </t>
  </si>
  <si>
    <t>2447677.737 </t>
  </si>
  <si>
    <t> 31.05.1989 05:41 </t>
  </si>
  <si>
    <t>2447944.527 </t>
  </si>
  <si>
    <t> 22.02.1990 00:38 </t>
  </si>
  <si>
    <t> BBS 94 </t>
  </si>
  <si>
    <t>2447970.489 </t>
  </si>
  <si>
    <t> 19.03.1990 23:44 </t>
  </si>
  <si>
    <t>2448001.389 </t>
  </si>
  <si>
    <t> 19.04.1990 21:20 </t>
  </si>
  <si>
    <t> BBS 95 </t>
  </si>
  <si>
    <t>2448359.411 </t>
  </si>
  <si>
    <t> 12.04.1991 21:51 </t>
  </si>
  <si>
    <t> -0.013 </t>
  </si>
  <si>
    <t> BBS 97 </t>
  </si>
  <si>
    <t>2448684.8120 </t>
  </si>
  <si>
    <t> 03.03.1992 07:29 </t>
  </si>
  <si>
    <t> -0.0060 </t>
  </si>
  <si>
    <t> Qingyao Liu </t>
  </si>
  <si>
    <t> AAPS 101.49 </t>
  </si>
  <si>
    <t>2448690.7787 </t>
  </si>
  <si>
    <t> 09.03.1992 06:41 </t>
  </si>
  <si>
    <t> -0.0066 </t>
  </si>
  <si>
    <t>2448695.6934 </t>
  </si>
  <si>
    <t> 14.03.1992 04:38 </t>
  </si>
  <si>
    <t> -0.0062 </t>
  </si>
  <si>
    <t>2448709.742 </t>
  </si>
  <si>
    <t> 28.03.1992 05:48 </t>
  </si>
  <si>
    <t> 0.002 </t>
  </si>
  <si>
    <t>2448714.638 </t>
  </si>
  <si>
    <t> 02.04.1992 03:18 </t>
  </si>
  <si>
    <t>2448940.714 </t>
  </si>
  <si>
    <t> 14.11.1992 05:08 </t>
  </si>
  <si>
    <t> BBS 102 </t>
  </si>
  <si>
    <t>2449079.709 </t>
  </si>
  <si>
    <t> 02.04.1993 05:00 </t>
  </si>
  <si>
    <t>2449374.572 </t>
  </si>
  <si>
    <t> 22.01.1994 01:43 </t>
  </si>
  <si>
    <t> BBS 106 </t>
  </si>
  <si>
    <t>2449423.718 </t>
  </si>
  <si>
    <t> 12.03.1994 05:13 </t>
  </si>
  <si>
    <t>2449478.473 </t>
  </si>
  <si>
    <t> 05.05.1994 23:21 </t>
  </si>
  <si>
    <t> A.Dedoch </t>
  </si>
  <si>
    <t> BRNO 31 </t>
  </si>
  <si>
    <t>2449788.763 </t>
  </si>
  <si>
    <t> 12.03.1995 06:18 </t>
  </si>
  <si>
    <t>2449801.406 </t>
  </si>
  <si>
    <t> 24.03.1995 21:44 </t>
  </si>
  <si>
    <t> BBS 108 </t>
  </si>
  <si>
    <t>2449812.632 </t>
  </si>
  <si>
    <t> 05.04.1995 03:10 </t>
  </si>
  <si>
    <t>2449841.411 </t>
  </si>
  <si>
    <t> 03.05.1995 21:51 </t>
  </si>
  <si>
    <t> -0.012 </t>
  </si>
  <si>
    <t> BBS 109/111 </t>
  </si>
  <si>
    <t>2449841.416 </t>
  </si>
  <si>
    <t> 03.05.1995 21:59 </t>
  </si>
  <si>
    <t> BBS 109 </t>
  </si>
  <si>
    <t>2450140.483 </t>
  </si>
  <si>
    <t> 26.02.1996 23:35 </t>
  </si>
  <si>
    <t> BBS 111 </t>
  </si>
  <si>
    <t>2450165.770 </t>
  </si>
  <si>
    <t> 23.03.1996 06:28 </t>
  </si>
  <si>
    <t> AOEB 10 </t>
  </si>
  <si>
    <t>2450517.478 </t>
  </si>
  <si>
    <t> 09.03.1997 23:28 </t>
  </si>
  <si>
    <t> BBS 114 </t>
  </si>
  <si>
    <t>2450569.433 </t>
  </si>
  <si>
    <t> 30.04.1997 22:23 </t>
  </si>
  <si>
    <t> M.Martignoni </t>
  </si>
  <si>
    <t> BBS 118 </t>
  </si>
  <si>
    <t>2450918.349 </t>
  </si>
  <si>
    <t> 14.04.1998 20:22 </t>
  </si>
  <si>
    <t> BBS 117 </t>
  </si>
  <si>
    <t>2451202.675 </t>
  </si>
  <si>
    <t> 24.01.1999 04:12 </t>
  </si>
  <si>
    <t> BBS 119 </t>
  </si>
  <si>
    <t>2451546.667 </t>
  </si>
  <si>
    <t> 03.01.2000 04:00 </t>
  </si>
  <si>
    <t> BBS 122 </t>
  </si>
  <si>
    <t>2451607.748 </t>
  </si>
  <si>
    <t> 04.03.2000 05:57 </t>
  </si>
  <si>
    <t>2451664.6045 </t>
  </si>
  <si>
    <t> 30.04.2000 02:30 </t>
  </si>
  <si>
    <t> -0.0058 </t>
  </si>
  <si>
    <t>C </t>
  </si>
  <si>
    <t>ns</t>
  </si>
  <si>
    <t> S.Dvorak </t>
  </si>
  <si>
    <t>2451685.6657 </t>
  </si>
  <si>
    <t> 21.05.2000 03:58 </t>
  </si>
  <si>
    <t> -0.0056 </t>
  </si>
  <si>
    <t>2451864.692 </t>
  </si>
  <si>
    <t> 16.11.2000 04:36 </t>
  </si>
  <si>
    <t> BBS 124 </t>
  </si>
  <si>
    <t>2451984.0303 </t>
  </si>
  <si>
    <t> 15.03.2001 12:43 </t>
  </si>
  <si>
    <t> -0.0064 </t>
  </si>
  <si>
    <t> Nagai </t>
  </si>
  <si>
    <t>VSB 39 </t>
  </si>
  <si>
    <t>2451989.6464 </t>
  </si>
  <si>
    <t> 21.03.2001 03:30 </t>
  </si>
  <si>
    <t>2452015.614 </t>
  </si>
  <si>
    <t> 16.04.2001 02:44 </t>
  </si>
  <si>
    <t> -0.014 </t>
  </si>
  <si>
    <t>2452041.5960 </t>
  </si>
  <si>
    <t> 12.05.2001 02:18 </t>
  </si>
  <si>
    <t> -0.0076 </t>
  </si>
  <si>
    <t>2452241.677 </t>
  </si>
  <si>
    <t> 28.11.2001 04:14 </t>
  </si>
  <si>
    <t> BBS 127 </t>
  </si>
  <si>
    <t>2452349.794 </t>
  </si>
  <si>
    <t> 16.03.2002 07:03 </t>
  </si>
  <si>
    <t>2452618.665 </t>
  </si>
  <si>
    <t> 10.12.2002 03:57 </t>
  </si>
  <si>
    <t> BBS 129 </t>
  </si>
  <si>
    <t>2452783.6515 </t>
  </si>
  <si>
    <t> 24.05.2003 03:38 </t>
  </si>
  <si>
    <t> -0.0043 </t>
  </si>
  <si>
    <t> H.Gerner </t>
  </si>
  <si>
    <t>2453040.596 </t>
  </si>
  <si>
    <t> 05.02.2004 02:18 </t>
  </si>
  <si>
    <t> BBS 130 </t>
  </si>
  <si>
    <t>2453077.8032 </t>
  </si>
  <si>
    <t> 13.03.2004 07:16 </t>
  </si>
  <si>
    <t> -0.0057 </t>
  </si>
  <si>
    <t>2453435.8411 </t>
  </si>
  <si>
    <t> 06.03.2005 08:11 </t>
  </si>
  <si>
    <t>2453443.552 </t>
  </si>
  <si>
    <t> 14.03.2005 01:14 </t>
  </si>
  <si>
    <t> -0.018 </t>
  </si>
  <si>
    <t>OEJV 0003 </t>
  </si>
  <si>
    <t>2453478.663 </t>
  </si>
  <si>
    <t> 18.04.2005 03:54 </t>
  </si>
  <si>
    <t>2453485.6868 </t>
  </si>
  <si>
    <t> 25.04.2005 04:28 </t>
  </si>
  <si>
    <t> -0.0051 </t>
  </si>
  <si>
    <t> J.Bialozynski </t>
  </si>
  <si>
    <t>2453504.646 </t>
  </si>
  <si>
    <t> 14.05.2005 03:30 </t>
  </si>
  <si>
    <t>2453834.5988 </t>
  </si>
  <si>
    <t> 09.04.2006 02:22 </t>
  </si>
  <si>
    <t> -0.0050 </t>
  </si>
  <si>
    <t> AOEB 12 </t>
  </si>
  <si>
    <t>2453843.0229 </t>
  </si>
  <si>
    <t> 17.04.2006 12:32 </t>
  </si>
  <si>
    <t> -0.0054 </t>
  </si>
  <si>
    <t> K. Nagai et al. </t>
  </si>
  <si>
    <t>VSB 45 </t>
  </si>
  <si>
    <t>2453851.0972 </t>
  </si>
  <si>
    <t> 25.04.2006 14:19 </t>
  </si>
  <si>
    <t> -0.0045 </t>
  </si>
  <si>
    <t>2454168.7702 </t>
  </si>
  <si>
    <t> 09.03.2007 06:29 </t>
  </si>
  <si>
    <t> -0.0028 </t>
  </si>
  <si>
    <t>2454208.7864 </t>
  </si>
  <si>
    <t> 18.04.2007 06:52 </t>
  </si>
  <si>
    <t> -0.0027 </t>
  </si>
  <si>
    <t>2454213.6991 </t>
  </si>
  <si>
    <t> 23.04.2007 04:46 </t>
  </si>
  <si>
    <t> -0.0042 </t>
  </si>
  <si>
    <t> R.Poklar </t>
  </si>
  <si>
    <t>2454557.6985 </t>
  </si>
  <si>
    <t> 01.04.2008 04:45 </t>
  </si>
  <si>
    <t> -0.0025 </t>
  </si>
  <si>
    <t>o</t>
  </si>
  <si>
    <t>JAAVSO 36(2);186 </t>
  </si>
  <si>
    <t>2454570.6878 </t>
  </si>
  <si>
    <t> 14.04.2008 04:30 </t>
  </si>
  <si>
    <t> -0.0009 </t>
  </si>
  <si>
    <t>IBVS 5870 </t>
  </si>
  <si>
    <t>2454583.6744 </t>
  </si>
  <si>
    <t> 27.04.2008 04:11 </t>
  </si>
  <si>
    <t> -0.0020 </t>
  </si>
  <si>
    <t>2454939.6060 </t>
  </si>
  <si>
    <t> 18.04.2009 02:32 </t>
  </si>
  <si>
    <t> JAAVSO 38;85 </t>
  </si>
  <si>
    <t>2455183.9141 </t>
  </si>
  <si>
    <t> 18.12.2009 09:56 </t>
  </si>
  <si>
    <t> -0.0031 </t>
  </si>
  <si>
    <t> JAAVSO 38;120 </t>
  </si>
  <si>
    <t>2455261.8404 </t>
  </si>
  <si>
    <t> 06.03.2010 08:10 </t>
  </si>
  <si>
    <t> JAAVSO 39;94 </t>
  </si>
  <si>
    <t>2455600.9226 </t>
  </si>
  <si>
    <t> 08.02.2011 10:08 </t>
  </si>
  <si>
    <t> -0.0041 </t>
  </si>
  <si>
    <t> R.Diethelm </t>
  </si>
  <si>
    <t>IBVS 5992 </t>
  </si>
  <si>
    <t>2455660.598 </t>
  </si>
  <si>
    <t> 09.04.2011 02:21 </t>
  </si>
  <si>
    <t>VSB 53 </t>
  </si>
  <si>
    <t>2455956.8582 </t>
  </si>
  <si>
    <t> 30.01.2012 08:35 </t>
  </si>
  <si>
    <t> -0.0008 </t>
  </si>
  <si>
    <t>IBVS 6029 </t>
  </si>
  <si>
    <t>2456013.7219 </t>
  </si>
  <si>
    <t> 27.03.2012 05:19 </t>
  </si>
  <si>
    <t> JAAVSO 41;122 </t>
  </si>
  <si>
    <t>2456039.6979 </t>
  </si>
  <si>
    <t> 22.04.2012 04:44 </t>
  </si>
  <si>
    <t> -0.0013 </t>
  </si>
  <si>
    <t>2456362.631 </t>
  </si>
  <si>
    <t> 11.03.2013 03:08 </t>
  </si>
  <si>
    <t>VSB 56 </t>
  </si>
  <si>
    <t>2456724.1793 </t>
  </si>
  <si>
    <t> 07.03.2014 16:18 </t>
  </si>
  <si>
    <t> H.Itoh </t>
  </si>
  <si>
    <t>VSB 59 </t>
  </si>
  <si>
    <t>2456729.7961 </t>
  </si>
  <si>
    <t> 13.03.2014 07:06 </t>
  </si>
  <si>
    <t> -0.0046 </t>
  </si>
  <si>
    <t> JAAVSO 42;426 </t>
  </si>
  <si>
    <t>2456754.019 </t>
  </si>
  <si>
    <t> 06.04.2014 12:27 </t>
  </si>
  <si>
    <t>Ic</t>
  </si>
  <si>
    <t> K.Nagai </t>
  </si>
  <si>
    <t>2457080.8134 </t>
  </si>
  <si>
    <t> 27.02.2015 07:31 </t>
  </si>
  <si>
    <t> JAAVSO 43-1 </t>
  </si>
  <si>
    <t>BAD?</t>
  </si>
  <si>
    <t>JAVSO 43, 77</t>
  </si>
  <si>
    <t>JAVSO..46…79 (2018)</t>
  </si>
  <si>
    <t>JAVSO..46..184</t>
  </si>
  <si>
    <t>JAVSO..47..263</t>
  </si>
  <si>
    <t>JAVSO..48…87</t>
  </si>
  <si>
    <t>JAVSO..48..256</t>
  </si>
  <si>
    <t>JAVSO 49, 256</t>
  </si>
  <si>
    <t>VSB, 91</t>
  </si>
  <si>
    <t>JAAVSO, 50, 255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</si>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</sst>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14" fontId="11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Crt - O-C Diagr.</a:t>
            </a:r>
          </a:p>
        </c:rich>
      </c:tx>
      <c:layout>
        <c:manualLayout>
          <c:xMode val="edge"/>
          <c:yMode val="edge"/>
          <c:x val="0.39291533002819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723926380368099"/>
          <c:w val="0.800323319751597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C-479A-8D2B-7FFBBBB0CE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1.3357200001337333E-2</c:v>
                </c:pt>
                <c:pt idx="1">
                  <c:v>-1.5813999998499639E-3</c:v>
                </c:pt>
                <c:pt idx="2">
                  <c:v>6.55219999680412E-3</c:v>
                </c:pt>
                <c:pt idx="3">
                  <c:v>4.9023999999917578E-3</c:v>
                </c:pt>
                <c:pt idx="4">
                  <c:v>7.7440999993996229E-3</c:v>
                </c:pt>
                <c:pt idx="5">
                  <c:v>7.1024999961082358E-3</c:v>
                </c:pt>
                <c:pt idx="6">
                  <c:v>-3.9520000063930638E-4</c:v>
                </c:pt>
                <c:pt idx="7">
                  <c:v>-2.0469000010052696E-3</c:v>
                </c:pt>
                <c:pt idx="8">
                  <c:v>6.5198999946005642E-3</c:v>
                </c:pt>
                <c:pt idx="9">
                  <c:v>-1.516199998150114E-3</c:v>
                </c:pt>
                <c:pt idx="10">
                  <c:v>1.4631000012741424E-3</c:v>
                </c:pt>
                <c:pt idx="11">
                  <c:v>1.1488399999507237E-2</c:v>
                </c:pt>
                <c:pt idx="12">
                  <c:v>1.1203599999134894E-2</c:v>
                </c:pt>
                <c:pt idx="13">
                  <c:v>9.3625000008614734E-3</c:v>
                </c:pt>
                <c:pt idx="14">
                  <c:v>6.1856999964220449E-3</c:v>
                </c:pt>
                <c:pt idx="15">
                  <c:v>-9.2259999655652791E-4</c:v>
                </c:pt>
                <c:pt idx="16">
                  <c:v>1.2077400002453942E-2</c:v>
                </c:pt>
                <c:pt idx="17">
                  <c:v>-8.6193000024650246E-3</c:v>
                </c:pt>
                <c:pt idx="18">
                  <c:v>1.238069999817526E-2</c:v>
                </c:pt>
                <c:pt idx="19">
                  <c:v>-1.5430999992531724E-3</c:v>
                </c:pt>
                <c:pt idx="20">
                  <c:v>1.8774700001813471E-2</c:v>
                </c:pt>
                <c:pt idx="21">
                  <c:v>1.0952099997666664E-2</c:v>
                </c:pt>
                <c:pt idx="22">
                  <c:v>1.2027999997371808E-2</c:v>
                </c:pt>
                <c:pt idx="23">
                  <c:v>1.2952699995366856E-2</c:v>
                </c:pt>
                <c:pt idx="25">
                  <c:v>6.9779999976162799E-3</c:v>
                </c:pt>
                <c:pt idx="26">
                  <c:v>-2.0719999956781976E-3</c:v>
                </c:pt>
                <c:pt idx="27">
                  <c:v>9.6030999920913018E-3</c:v>
                </c:pt>
                <c:pt idx="28">
                  <c:v>5.2312999978312291E-3</c:v>
                </c:pt>
                <c:pt idx="29">
                  <c:v>5.1559999992605299E-3</c:v>
                </c:pt>
                <c:pt idx="30">
                  <c:v>9.9033000005874783E-3</c:v>
                </c:pt>
                <c:pt idx="31">
                  <c:v>6.5422999978181906E-3</c:v>
                </c:pt>
                <c:pt idx="32">
                  <c:v>4.1812999988906085E-3</c:v>
                </c:pt>
                <c:pt idx="33">
                  <c:v>6.1812999992980622E-3</c:v>
                </c:pt>
                <c:pt idx="34">
                  <c:v>2.56759999319911E-3</c:v>
                </c:pt>
                <c:pt idx="35">
                  <c:v>-5.757300001278054E-3</c:v>
                </c:pt>
                <c:pt idx="36">
                  <c:v>5.484599998453632E-3</c:v>
                </c:pt>
                <c:pt idx="37">
                  <c:v>-5.0237399998877663E-2</c:v>
                </c:pt>
                <c:pt idx="38">
                  <c:v>-5.6342000025324523E-3</c:v>
                </c:pt>
                <c:pt idx="39">
                  <c:v>-2.197300003899727E-3</c:v>
                </c:pt>
                <c:pt idx="41">
                  <c:v>3.7702999979956076E-3</c:v>
                </c:pt>
                <c:pt idx="42">
                  <c:v>-3.9446299997507595E-2</c:v>
                </c:pt>
                <c:pt idx="43">
                  <c:v>3.4345999956713058E-3</c:v>
                </c:pt>
                <c:pt idx="44">
                  <c:v>4.4345999995130114E-3</c:v>
                </c:pt>
                <c:pt idx="45">
                  <c:v>-3.0451999991782941E-3</c:v>
                </c:pt>
                <c:pt idx="46">
                  <c:v>1.0053999940282665E-3</c:v>
                </c:pt>
                <c:pt idx="48">
                  <c:v>-4.8934000005829148E-3</c:v>
                </c:pt>
                <c:pt idx="49">
                  <c:v>-1.254399998288136E-3</c:v>
                </c:pt>
                <c:pt idx="50">
                  <c:v>-2.5440000172238797E-4</c:v>
                </c:pt>
                <c:pt idx="51">
                  <c:v>-5.7930000184569508E-4</c:v>
                </c:pt>
                <c:pt idx="52">
                  <c:v>7.4206999997841194E-3</c:v>
                </c:pt>
                <c:pt idx="53">
                  <c:v>2.0131899997068103E-2</c:v>
                </c:pt>
                <c:pt idx="54">
                  <c:v>-1.5901000006124377E-3</c:v>
                </c:pt>
                <c:pt idx="55">
                  <c:v>3.0742000017198734E-3</c:v>
                </c:pt>
                <c:pt idx="56">
                  <c:v>-1.7015600002196152E-2</c:v>
                </c:pt>
                <c:pt idx="57">
                  <c:v>-1.4809000058448873E-3</c:v>
                </c:pt>
                <c:pt idx="58">
                  <c:v>9.5961999977589585E-3</c:v>
                </c:pt>
                <c:pt idx="59">
                  <c:v>-7.4868000010610558E-3</c:v>
                </c:pt>
                <c:pt idx="60">
                  <c:v>-3.8292999961413443E-3</c:v>
                </c:pt>
                <c:pt idx="61">
                  <c:v>6.571499994606711E-3</c:v>
                </c:pt>
                <c:pt idx="62">
                  <c:v>1.1596800002735108E-2</c:v>
                </c:pt>
                <c:pt idx="63">
                  <c:v>1.9513799998094328E-2</c:v>
                </c:pt>
                <c:pt idx="64">
                  <c:v>7.1889000028022565E-3</c:v>
                </c:pt>
                <c:pt idx="65">
                  <c:v>1.615279999532504E-2</c:v>
                </c:pt>
                <c:pt idx="66">
                  <c:v>-4.6374000012292527E-3</c:v>
                </c:pt>
                <c:pt idx="67">
                  <c:v>-2.7203999998164363E-3</c:v>
                </c:pt>
                <c:pt idx="68">
                  <c:v>6.062999993446283E-3</c:v>
                </c:pt>
                <c:pt idx="69">
                  <c:v>3.7741999985883012E-3</c:v>
                </c:pt>
                <c:pt idx="70">
                  <c:v>6.4421999995829538E-3</c:v>
                </c:pt>
                <c:pt idx="71">
                  <c:v>1.1442199996963609E-2</c:v>
                </c:pt>
                <c:pt idx="72">
                  <c:v>-2.2505000015371479E-3</c:v>
                </c:pt>
                <c:pt idx="73">
                  <c:v>-2.5862000038614497E-3</c:v>
                </c:pt>
                <c:pt idx="74">
                  <c:v>-1.5247999981511384E-3</c:v>
                </c:pt>
                <c:pt idx="75">
                  <c:v>4.4644000008702278E-3</c:v>
                </c:pt>
                <c:pt idx="76">
                  <c:v>-1.6510000008565839E-2</c:v>
                </c:pt>
                <c:pt idx="77">
                  <c:v>4.2519999988144264E-4</c:v>
                </c:pt>
                <c:pt idx="78">
                  <c:v>-7.2061000028043054E-3</c:v>
                </c:pt>
                <c:pt idx="79">
                  <c:v>-2.7077999984612688E-3</c:v>
                </c:pt>
                <c:pt idx="80">
                  <c:v>7.0395000002463348E-3</c:v>
                </c:pt>
                <c:pt idx="81">
                  <c:v>7.786800000758376E-3</c:v>
                </c:pt>
                <c:pt idx="82">
                  <c:v>-1.5985200006980449E-2</c:v>
                </c:pt>
                <c:pt idx="83">
                  <c:v>-3.0682000069646165E-3</c:v>
                </c:pt>
                <c:pt idx="84">
                  <c:v>-4.7933000023476779E-3</c:v>
                </c:pt>
                <c:pt idx="85">
                  <c:v>-5.4961999994702637E-3</c:v>
                </c:pt>
                <c:pt idx="86">
                  <c:v>-8.4709000002476387E-3</c:v>
                </c:pt>
                <c:pt idx="87">
                  <c:v>-1.0250600003928412E-2</c:v>
                </c:pt>
                <c:pt idx="88">
                  <c:v>6.0314000002108514E-3</c:v>
                </c:pt>
                <c:pt idx="89">
                  <c:v>-7.3043000011239201E-3</c:v>
                </c:pt>
                <c:pt idx="90">
                  <c:v>3.1072999991010875E-3</c:v>
                </c:pt>
                <c:pt idx="91">
                  <c:v>-1.3303700005053543E-2</c:v>
                </c:pt>
                <c:pt idx="95">
                  <c:v>1.6823999976622872E-3</c:v>
                </c:pt>
                <c:pt idx="96">
                  <c:v>-1.6570300002058502E-2</c:v>
                </c:pt>
                <c:pt idx="97">
                  <c:v>3.8054999968153425E-3</c:v>
                </c:pt>
                <c:pt idx="98">
                  <c:v>-4.3423000024631619E-3</c:v>
                </c:pt>
                <c:pt idx="99">
                  <c:v>3.4956999952555634E-3</c:v>
                </c:pt>
                <c:pt idx="100">
                  <c:v>6.9686999995610677E-3</c:v>
                </c:pt>
                <c:pt idx="101">
                  <c:v>3.1528999970760196E-3</c:v>
                </c:pt>
                <c:pt idx="102">
                  <c:v>-6.8033000061404891E-3</c:v>
                </c:pt>
                <c:pt idx="103">
                  <c:v>-4.5310000132303685E-4</c:v>
                </c:pt>
                <c:pt idx="104">
                  <c:v>-7.0307000059983693E-3</c:v>
                </c:pt>
                <c:pt idx="105">
                  <c:v>-1.1510800002724864E-2</c:v>
                </c:pt>
                <c:pt idx="106">
                  <c:v>-6.5108000053442083E-3</c:v>
                </c:pt>
                <c:pt idx="107">
                  <c:v>-6.8893999996362254E-3</c:v>
                </c:pt>
                <c:pt idx="109">
                  <c:v>-5.2751000039279461E-3</c:v>
                </c:pt>
                <c:pt idx="110">
                  <c:v>-9.4650000391993672E-4</c:v>
                </c:pt>
                <c:pt idx="111">
                  <c:v>3.1117999969865195E-3</c:v>
                </c:pt>
                <c:pt idx="112">
                  <c:v>4.4913000019732863E-3</c:v>
                </c:pt>
                <c:pt idx="113">
                  <c:v>-1.1977000031038187E-3</c:v>
                </c:pt>
                <c:pt idx="117">
                  <c:v>1.4489999957731925E-3</c:v>
                </c:pt>
                <c:pt idx="122">
                  <c:v>-6.9367000032798387E-3</c:v>
                </c:pt>
                <c:pt idx="124">
                  <c:v>-1.2322400005359668E-2</c:v>
                </c:pt>
                <c:pt idx="158">
                  <c:v>-3.2205000024987385E-3</c:v>
                </c:pt>
                <c:pt idx="162">
                  <c:v>-1.8589000101201236E-3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BC-479A-8D2B-7FFBBBB0CE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-1.047159999870928E-2</c:v>
                </c:pt>
                <c:pt idx="47">
                  <c:v>-1.4604600000893697E-2</c:v>
                </c:pt>
                <c:pt idx="92">
                  <c:v>-6.0360500065144151E-3</c:v>
                </c:pt>
                <c:pt idx="93">
                  <c:v>-6.6428999998606741E-3</c:v>
                </c:pt>
                <c:pt idx="94">
                  <c:v>-6.1956000063219108E-3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BC-479A-8D2B-7FFBBBB0CE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08">
                  <c:v>6.8109999920125119E-3</c:v>
                </c:pt>
                <c:pt idx="114">
                  <c:v>2.6615999959176406E-3</c:v>
                </c:pt>
                <c:pt idx="115">
                  <c:v>-5.7625000044936314E-3</c:v>
                </c:pt>
                <c:pt idx="116">
                  <c:v>-5.6455000012647361E-3</c:v>
                </c:pt>
                <c:pt idx="118">
                  <c:v>-6.3880000016069971E-3</c:v>
                </c:pt>
                <c:pt idx="119">
                  <c:v>-6.5768000058596954E-3</c:v>
                </c:pt>
                <c:pt idx="120">
                  <c:v>-1.4312500003143214E-2</c:v>
                </c:pt>
                <c:pt idx="121">
                  <c:v>-7.6482000076794066E-3</c:v>
                </c:pt>
                <c:pt idx="123">
                  <c:v>-3.4960999983013608E-3</c:v>
                </c:pt>
                <c:pt idx="125">
                  <c:v>-4.3059000017819926E-3</c:v>
                </c:pt>
                <c:pt idx="126">
                  <c:v>-5.0185000072815455E-3</c:v>
                </c:pt>
                <c:pt idx="127">
                  <c:v>-5.0185000072815455E-3</c:v>
                </c:pt>
                <c:pt idx="128">
                  <c:v>-5.731799996283371E-3</c:v>
                </c:pt>
                <c:pt idx="129">
                  <c:v>-6.2428000019281171E-3</c:v>
                </c:pt>
                <c:pt idx="131">
                  <c:v>-8.5449000034714118E-3</c:v>
                </c:pt>
                <c:pt idx="132">
                  <c:v>-5.1059000034001656E-3</c:v>
                </c:pt>
                <c:pt idx="133">
                  <c:v>-8.8060000416589901E-4</c:v>
                </c:pt>
                <c:pt idx="134">
                  <c:v>-5.0476000033086166E-3</c:v>
                </c:pt>
                <c:pt idx="135">
                  <c:v>-5.3808000011486001E-3</c:v>
                </c:pt>
                <c:pt idx="136">
                  <c:v>-4.49595000827685E-3</c:v>
                </c:pt>
                <c:pt idx="137">
                  <c:v>-2.8312000067671761E-3</c:v>
                </c:pt>
                <c:pt idx="138">
                  <c:v>-2.688900007342454E-3</c:v>
                </c:pt>
                <c:pt idx="139">
                  <c:v>-4.2416000069351867E-3</c:v>
                </c:pt>
                <c:pt idx="140">
                  <c:v>-2.5306000025011599E-3</c:v>
                </c:pt>
                <c:pt idx="141">
                  <c:v>-8.9845000184141099E-4</c:v>
                </c:pt>
                <c:pt idx="142">
                  <c:v>-1.9662999984575436E-3</c:v>
                </c:pt>
                <c:pt idx="143">
                  <c:v>-2.6690000013331883E-3</c:v>
                </c:pt>
                <c:pt idx="144">
                  <c:v>-3.1318000037572347E-3</c:v>
                </c:pt>
                <c:pt idx="145">
                  <c:v>-2.8388999999151565E-3</c:v>
                </c:pt>
                <c:pt idx="146">
                  <c:v>-4.0752000059001148E-3</c:v>
                </c:pt>
                <c:pt idx="147">
                  <c:v>-1.7437000060454011E-3</c:v>
                </c:pt>
                <c:pt idx="148">
                  <c:v>-7.7790000068489462E-4</c:v>
                </c:pt>
                <c:pt idx="149">
                  <c:v>-2.0020000083604828E-3</c:v>
                </c:pt>
                <c:pt idx="150">
                  <c:v>-1.3376999995671213E-3</c:v>
                </c:pt>
                <c:pt idx="151">
                  <c:v>-4.8437000004923902E-3</c:v>
                </c:pt>
                <c:pt idx="152">
                  <c:v>-5.1352000009501353E-3</c:v>
                </c:pt>
                <c:pt idx="153">
                  <c:v>-4.6240000010584481E-3</c:v>
                </c:pt>
                <c:pt idx="154">
                  <c:v>-1.9694500006153248E-3</c:v>
                </c:pt>
                <c:pt idx="155">
                  <c:v>-5.3740000003017485E-3</c:v>
                </c:pt>
                <c:pt idx="156">
                  <c:v>-5.3740000003017485E-3</c:v>
                </c:pt>
                <c:pt idx="157">
                  <c:v>-2.9630000062752515E-3</c:v>
                </c:pt>
                <c:pt idx="159">
                  <c:v>-2.0699997548945248E-5</c:v>
                </c:pt>
                <c:pt idx="160">
                  <c:v>-9.866999025689438E-4</c:v>
                </c:pt>
                <c:pt idx="161">
                  <c:v>4.0132999856723472E-3</c:v>
                </c:pt>
                <c:pt idx="163">
                  <c:v>7.8049999137874693E-4</c:v>
                </c:pt>
                <c:pt idx="164">
                  <c:v>-4.3320000258972868E-4</c:v>
                </c:pt>
                <c:pt idx="165">
                  <c:v>-7.8110000322340056E-4</c:v>
                </c:pt>
                <c:pt idx="166">
                  <c:v>-6.4600000041536987E-4</c:v>
                </c:pt>
                <c:pt idx="167">
                  <c:v>-1.4722000050824136E-3</c:v>
                </c:pt>
                <c:pt idx="168">
                  <c:v>-1.1689000020851381E-3</c:v>
                </c:pt>
                <c:pt idx="169">
                  <c:v>8.9479999587638304E-4</c:v>
                </c:pt>
                <c:pt idx="170">
                  <c:v>-5.4130000353325158E-4</c:v>
                </c:pt>
                <c:pt idx="171">
                  <c:v>2.2969500059843995E-3</c:v>
                </c:pt>
                <c:pt idx="172">
                  <c:v>2.2058000031393021E-3</c:v>
                </c:pt>
                <c:pt idx="173">
                  <c:v>-3.8133000052766874E-3</c:v>
                </c:pt>
                <c:pt idx="174">
                  <c:v>2.9454000032274053E-3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BC-479A-8D2B-7FFBBBB0CE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BC-479A-8D2B-7FFBBBB0CE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BC-479A-8D2B-7FFBBBB0CE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BC-479A-8D2B-7FFBBBB0CE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36">
                  <c:v>-4.0830913989065975E-3</c:v>
                </c:pt>
                <c:pt idx="137">
                  <c:v>-3.8576812961591527E-3</c:v>
                </c:pt>
                <c:pt idx="138">
                  <c:v>-3.8292870953710763E-3</c:v>
                </c:pt>
                <c:pt idx="139">
                  <c:v>-3.8258000882567516E-3</c:v>
                </c:pt>
                <c:pt idx="140">
                  <c:v>-3.5817095902539939E-3</c:v>
                </c:pt>
                <c:pt idx="141">
                  <c:v>-3.5724939285947058E-3</c:v>
                </c:pt>
                <c:pt idx="142">
                  <c:v>-3.5632782669354178E-3</c:v>
                </c:pt>
                <c:pt idx="143">
                  <c:v>-3.3107193230835861E-3</c:v>
                </c:pt>
                <c:pt idx="144">
                  <c:v>-3.13736525511428E-3</c:v>
                </c:pt>
                <c:pt idx="145">
                  <c:v>-3.0820712851585535E-3</c:v>
                </c:pt>
                <c:pt idx="146">
                  <c:v>-2.8414677942701205E-3</c:v>
                </c:pt>
                <c:pt idx="147">
                  <c:v>-2.7991255650247435E-3</c:v>
                </c:pt>
                <c:pt idx="148">
                  <c:v>-2.588908850418287E-3</c:v>
                </c:pt>
                <c:pt idx="149">
                  <c:v>-2.5485591966668119E-3</c:v>
                </c:pt>
                <c:pt idx="150">
                  <c:v>-2.5301278733482358E-3</c:v>
                </c:pt>
                <c:pt idx="151">
                  <c:v>-2.3009816915497278E-3</c:v>
                </c:pt>
                <c:pt idx="152">
                  <c:v>-2.0444375967100959E-3</c:v>
                </c:pt>
                <c:pt idx="153">
                  <c:v>-2.0404524457222958E-3</c:v>
                </c:pt>
                <c:pt idx="154">
                  <c:v>-2.0232664820874074E-3</c:v>
                </c:pt>
                <c:pt idx="155">
                  <c:v>-1.791380508984787E-3</c:v>
                </c:pt>
                <c:pt idx="156">
                  <c:v>-1.791380508984787E-3</c:v>
                </c:pt>
                <c:pt idx="157">
                  <c:v>-1.5472900109820293E-3</c:v>
                </c:pt>
                <c:pt idx="158">
                  <c:v>-1.2608572837338964E-3</c:v>
                </c:pt>
                <c:pt idx="159">
                  <c:v>-1.0207519367189388E-3</c:v>
                </c:pt>
                <c:pt idx="160">
                  <c:v>-9.9086330431043777E-4</c:v>
                </c:pt>
                <c:pt idx="161">
                  <c:v>-9.9086330431043777E-4</c:v>
                </c:pt>
                <c:pt idx="162">
                  <c:v>-9.8986701656348687E-4</c:v>
                </c:pt>
                <c:pt idx="163">
                  <c:v>-9.6695239838363693E-4</c:v>
                </c:pt>
                <c:pt idx="164">
                  <c:v>-9.584839525345612E-4</c:v>
                </c:pt>
                <c:pt idx="165">
                  <c:v>-7.3979879207902895E-4</c:v>
                </c:pt>
                <c:pt idx="166">
                  <c:v>-5.3605794782774809E-4</c:v>
                </c:pt>
                <c:pt idx="167">
                  <c:v>-4.6532151779429473E-4</c:v>
                </c:pt>
                <c:pt idx="168">
                  <c:v>-4.4190875574096934E-4</c:v>
                </c:pt>
                <c:pt idx="169">
                  <c:v>-2.0130526485253632E-4</c:v>
                </c:pt>
                <c:pt idx="170">
                  <c:v>-2.008071209790626E-4</c:v>
                </c:pt>
                <c:pt idx="171">
                  <c:v>-4.2646441150744757E-5</c:v>
                </c:pt>
                <c:pt idx="172">
                  <c:v>4.2785233150219662E-5</c:v>
                </c:pt>
                <c:pt idx="173">
                  <c:v>5.8227693227946506E-5</c:v>
                </c:pt>
                <c:pt idx="174">
                  <c:v>3.2373837779012954E-4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BC-479A-8D2B-7FFBBBB0CE9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130">
                  <c:v>-1.7739900002197828E-2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BC-479A-8D2B-7FFBBBB0C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022352"/>
        <c:axId val="1"/>
      </c:scatterChart>
      <c:valAx>
        <c:axId val="87902235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02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03076487419749"/>
          <c:y val="0.92024539877300615"/>
          <c:w val="0.789051102911652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Crt - O-C Diagr.</a:t>
            </a:r>
          </a:p>
        </c:rich>
      </c:tx>
      <c:layout>
        <c:manualLayout>
          <c:xMode val="edge"/>
          <c:yMode val="edge"/>
          <c:x val="0.3922832957777384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678942920199375"/>
          <c:w val="0.805466870248183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F-4D02-83A1-108FBDD315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  <c:pt idx="97">
                    <c:v>6.0000000000000001E-3</c:v>
                  </c:pt>
                  <c:pt idx="103">
                    <c:v>4.0000000000000001E-3</c:v>
                  </c:pt>
                  <c:pt idx="105">
                    <c:v>3.0000000000000001E-3</c:v>
                  </c:pt>
                  <c:pt idx="106">
                    <c:v>5.0000000000000001E-3</c:v>
                  </c:pt>
                  <c:pt idx="107">
                    <c:v>8.0000000000000002E-3</c:v>
                  </c:pt>
                  <c:pt idx="108">
                    <c:v>0</c:v>
                  </c:pt>
                  <c:pt idx="109">
                    <c:v>3.0000000000000001E-3</c:v>
                  </c:pt>
                  <c:pt idx="110">
                    <c:v>4.0000000000000001E-3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3.0000000000000001E-3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7.0000000000000001E-3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2.9999999999999997E-4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0</c:v>
                  </c:pt>
                  <c:pt idx="148">
                    <c:v>4.0000000000000002E-4</c:v>
                  </c:pt>
                  <c:pt idx="149">
                    <c:v>1E-4</c:v>
                  </c:pt>
                  <c:pt idx="150">
                    <c:v>4.0000000000000002E-4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2.0000000000000001E-4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8.9999999999999993E-3</c:v>
                  </c:pt>
                  <c:pt idx="159">
                    <c:v>2.0000000000000001E-4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8.0000000000000002E-3</c:v>
                  </c:pt>
                  <c:pt idx="163">
                    <c:v>2.9999999999999997E-4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1E-4</c:v>
                  </c:pt>
                  <c:pt idx="172">
                    <c:v>2.0000000000000001E-4</c:v>
                  </c:pt>
                  <c:pt idx="173">
                    <c:v>7.0000000000000001E-3</c:v>
                  </c:pt>
                  <c:pt idx="17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1.3357200001337333E-2</c:v>
                </c:pt>
                <c:pt idx="1">
                  <c:v>-1.5813999998499639E-3</c:v>
                </c:pt>
                <c:pt idx="2">
                  <c:v>6.55219999680412E-3</c:v>
                </c:pt>
                <c:pt idx="3">
                  <c:v>4.9023999999917578E-3</c:v>
                </c:pt>
                <c:pt idx="4">
                  <c:v>7.7440999993996229E-3</c:v>
                </c:pt>
                <c:pt idx="5">
                  <c:v>7.1024999961082358E-3</c:v>
                </c:pt>
                <c:pt idx="6">
                  <c:v>-3.9520000063930638E-4</c:v>
                </c:pt>
                <c:pt idx="7">
                  <c:v>-2.0469000010052696E-3</c:v>
                </c:pt>
                <c:pt idx="8">
                  <c:v>6.5198999946005642E-3</c:v>
                </c:pt>
                <c:pt idx="9">
                  <c:v>-1.516199998150114E-3</c:v>
                </c:pt>
                <c:pt idx="10">
                  <c:v>1.4631000012741424E-3</c:v>
                </c:pt>
                <c:pt idx="11">
                  <c:v>1.1488399999507237E-2</c:v>
                </c:pt>
                <c:pt idx="12">
                  <c:v>1.1203599999134894E-2</c:v>
                </c:pt>
                <c:pt idx="13">
                  <c:v>9.3625000008614734E-3</c:v>
                </c:pt>
                <c:pt idx="14">
                  <c:v>6.1856999964220449E-3</c:v>
                </c:pt>
                <c:pt idx="15">
                  <c:v>-9.2259999655652791E-4</c:v>
                </c:pt>
                <c:pt idx="16">
                  <c:v>1.2077400002453942E-2</c:v>
                </c:pt>
                <c:pt idx="17">
                  <c:v>-8.6193000024650246E-3</c:v>
                </c:pt>
                <c:pt idx="18">
                  <c:v>1.238069999817526E-2</c:v>
                </c:pt>
                <c:pt idx="19">
                  <c:v>-1.5430999992531724E-3</c:v>
                </c:pt>
                <c:pt idx="20">
                  <c:v>1.8774700001813471E-2</c:v>
                </c:pt>
                <c:pt idx="21">
                  <c:v>1.0952099997666664E-2</c:v>
                </c:pt>
                <c:pt idx="22">
                  <c:v>1.2027999997371808E-2</c:v>
                </c:pt>
                <c:pt idx="23">
                  <c:v>1.2952699995366856E-2</c:v>
                </c:pt>
                <c:pt idx="25">
                  <c:v>6.9779999976162799E-3</c:v>
                </c:pt>
                <c:pt idx="26">
                  <c:v>-2.0719999956781976E-3</c:v>
                </c:pt>
                <c:pt idx="27">
                  <c:v>9.6030999920913018E-3</c:v>
                </c:pt>
                <c:pt idx="28">
                  <c:v>5.2312999978312291E-3</c:v>
                </c:pt>
                <c:pt idx="29">
                  <c:v>5.1559999992605299E-3</c:v>
                </c:pt>
                <c:pt idx="30">
                  <c:v>9.9033000005874783E-3</c:v>
                </c:pt>
                <c:pt idx="31">
                  <c:v>6.5422999978181906E-3</c:v>
                </c:pt>
                <c:pt idx="32">
                  <c:v>4.1812999988906085E-3</c:v>
                </c:pt>
                <c:pt idx="33">
                  <c:v>6.1812999992980622E-3</c:v>
                </c:pt>
                <c:pt idx="34">
                  <c:v>2.56759999319911E-3</c:v>
                </c:pt>
                <c:pt idx="35">
                  <c:v>-5.757300001278054E-3</c:v>
                </c:pt>
                <c:pt idx="36">
                  <c:v>5.484599998453632E-3</c:v>
                </c:pt>
                <c:pt idx="37">
                  <c:v>-5.0237399998877663E-2</c:v>
                </c:pt>
                <c:pt idx="38">
                  <c:v>-5.6342000025324523E-3</c:v>
                </c:pt>
                <c:pt idx="39">
                  <c:v>-2.197300003899727E-3</c:v>
                </c:pt>
                <c:pt idx="41">
                  <c:v>3.7702999979956076E-3</c:v>
                </c:pt>
                <c:pt idx="42">
                  <c:v>-3.9446299997507595E-2</c:v>
                </c:pt>
                <c:pt idx="43">
                  <c:v>3.4345999956713058E-3</c:v>
                </c:pt>
                <c:pt idx="44">
                  <c:v>4.4345999995130114E-3</c:v>
                </c:pt>
                <c:pt idx="45">
                  <c:v>-3.0451999991782941E-3</c:v>
                </c:pt>
                <c:pt idx="46">
                  <c:v>1.0053999940282665E-3</c:v>
                </c:pt>
                <c:pt idx="48">
                  <c:v>-4.8934000005829148E-3</c:v>
                </c:pt>
                <c:pt idx="49">
                  <c:v>-1.254399998288136E-3</c:v>
                </c:pt>
                <c:pt idx="50">
                  <c:v>-2.5440000172238797E-4</c:v>
                </c:pt>
                <c:pt idx="51">
                  <c:v>-5.7930000184569508E-4</c:v>
                </c:pt>
                <c:pt idx="52">
                  <c:v>7.4206999997841194E-3</c:v>
                </c:pt>
                <c:pt idx="53">
                  <c:v>2.0131899997068103E-2</c:v>
                </c:pt>
                <c:pt idx="54">
                  <c:v>-1.5901000006124377E-3</c:v>
                </c:pt>
                <c:pt idx="55">
                  <c:v>3.0742000017198734E-3</c:v>
                </c:pt>
                <c:pt idx="56">
                  <c:v>-1.7015600002196152E-2</c:v>
                </c:pt>
                <c:pt idx="57">
                  <c:v>-1.4809000058448873E-3</c:v>
                </c:pt>
                <c:pt idx="58">
                  <c:v>9.5961999977589585E-3</c:v>
                </c:pt>
                <c:pt idx="59">
                  <c:v>-7.4868000010610558E-3</c:v>
                </c:pt>
                <c:pt idx="60">
                  <c:v>-3.8292999961413443E-3</c:v>
                </c:pt>
                <c:pt idx="61">
                  <c:v>6.571499994606711E-3</c:v>
                </c:pt>
                <c:pt idx="62">
                  <c:v>1.1596800002735108E-2</c:v>
                </c:pt>
                <c:pt idx="63">
                  <c:v>1.9513799998094328E-2</c:v>
                </c:pt>
                <c:pt idx="64">
                  <c:v>7.1889000028022565E-3</c:v>
                </c:pt>
                <c:pt idx="65">
                  <c:v>1.615279999532504E-2</c:v>
                </c:pt>
                <c:pt idx="66">
                  <c:v>-4.6374000012292527E-3</c:v>
                </c:pt>
                <c:pt idx="67">
                  <c:v>-2.7203999998164363E-3</c:v>
                </c:pt>
                <c:pt idx="68">
                  <c:v>6.062999993446283E-3</c:v>
                </c:pt>
                <c:pt idx="69">
                  <c:v>3.7741999985883012E-3</c:v>
                </c:pt>
                <c:pt idx="70">
                  <c:v>6.4421999995829538E-3</c:v>
                </c:pt>
                <c:pt idx="71">
                  <c:v>1.1442199996963609E-2</c:v>
                </c:pt>
                <c:pt idx="72">
                  <c:v>-2.2505000015371479E-3</c:v>
                </c:pt>
                <c:pt idx="73">
                  <c:v>-2.5862000038614497E-3</c:v>
                </c:pt>
                <c:pt idx="74">
                  <c:v>-1.5247999981511384E-3</c:v>
                </c:pt>
                <c:pt idx="75">
                  <c:v>4.4644000008702278E-3</c:v>
                </c:pt>
                <c:pt idx="76">
                  <c:v>-1.6510000008565839E-2</c:v>
                </c:pt>
                <c:pt idx="77">
                  <c:v>4.2519999988144264E-4</c:v>
                </c:pt>
                <c:pt idx="78">
                  <c:v>-7.2061000028043054E-3</c:v>
                </c:pt>
                <c:pt idx="79">
                  <c:v>-2.7077999984612688E-3</c:v>
                </c:pt>
                <c:pt idx="80">
                  <c:v>7.0395000002463348E-3</c:v>
                </c:pt>
                <c:pt idx="81">
                  <c:v>7.786800000758376E-3</c:v>
                </c:pt>
                <c:pt idx="82">
                  <c:v>-1.5985200006980449E-2</c:v>
                </c:pt>
                <c:pt idx="83">
                  <c:v>-3.0682000069646165E-3</c:v>
                </c:pt>
                <c:pt idx="84">
                  <c:v>-4.7933000023476779E-3</c:v>
                </c:pt>
                <c:pt idx="85">
                  <c:v>-5.4961999994702637E-3</c:v>
                </c:pt>
                <c:pt idx="86">
                  <c:v>-8.4709000002476387E-3</c:v>
                </c:pt>
                <c:pt idx="87">
                  <c:v>-1.0250600003928412E-2</c:v>
                </c:pt>
                <c:pt idx="88">
                  <c:v>6.0314000002108514E-3</c:v>
                </c:pt>
                <c:pt idx="89">
                  <c:v>-7.3043000011239201E-3</c:v>
                </c:pt>
                <c:pt idx="90">
                  <c:v>3.1072999991010875E-3</c:v>
                </c:pt>
                <c:pt idx="91">
                  <c:v>-1.3303700005053543E-2</c:v>
                </c:pt>
                <c:pt idx="95">
                  <c:v>1.6823999976622872E-3</c:v>
                </c:pt>
                <c:pt idx="96">
                  <c:v>-1.6570300002058502E-2</c:v>
                </c:pt>
                <c:pt idx="97">
                  <c:v>3.8054999968153425E-3</c:v>
                </c:pt>
                <c:pt idx="98">
                  <c:v>-4.3423000024631619E-3</c:v>
                </c:pt>
                <c:pt idx="99">
                  <c:v>3.4956999952555634E-3</c:v>
                </c:pt>
                <c:pt idx="100">
                  <c:v>6.9686999995610677E-3</c:v>
                </c:pt>
                <c:pt idx="101">
                  <c:v>3.1528999970760196E-3</c:v>
                </c:pt>
                <c:pt idx="102">
                  <c:v>-6.8033000061404891E-3</c:v>
                </c:pt>
                <c:pt idx="103">
                  <c:v>-4.5310000132303685E-4</c:v>
                </c:pt>
                <c:pt idx="104">
                  <c:v>-7.0307000059983693E-3</c:v>
                </c:pt>
                <c:pt idx="105">
                  <c:v>-1.1510800002724864E-2</c:v>
                </c:pt>
                <c:pt idx="106">
                  <c:v>-6.5108000053442083E-3</c:v>
                </c:pt>
                <c:pt idx="107">
                  <c:v>-6.8893999996362254E-3</c:v>
                </c:pt>
                <c:pt idx="109">
                  <c:v>-5.2751000039279461E-3</c:v>
                </c:pt>
                <c:pt idx="110">
                  <c:v>-9.4650000391993672E-4</c:v>
                </c:pt>
                <c:pt idx="111">
                  <c:v>3.1117999969865195E-3</c:v>
                </c:pt>
                <c:pt idx="112">
                  <c:v>4.4913000019732863E-3</c:v>
                </c:pt>
                <c:pt idx="113">
                  <c:v>-1.1977000031038187E-3</c:v>
                </c:pt>
                <c:pt idx="117">
                  <c:v>1.4489999957731925E-3</c:v>
                </c:pt>
                <c:pt idx="122">
                  <c:v>-6.9367000032798387E-3</c:v>
                </c:pt>
                <c:pt idx="124">
                  <c:v>-1.2322400005359668E-2</c:v>
                </c:pt>
                <c:pt idx="158">
                  <c:v>-3.2205000024987385E-3</c:v>
                </c:pt>
                <c:pt idx="162">
                  <c:v>-1.8589000101201236E-3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CF-4D02-83A1-108FBDD31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40">
                  <c:v>-1.047159999870928E-2</c:v>
                </c:pt>
                <c:pt idx="47">
                  <c:v>-1.4604600000893697E-2</c:v>
                </c:pt>
                <c:pt idx="92">
                  <c:v>-6.0360500065144151E-3</c:v>
                </c:pt>
                <c:pt idx="93">
                  <c:v>-6.6428999998606741E-3</c:v>
                </c:pt>
                <c:pt idx="94">
                  <c:v>-6.1956000063219108E-3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CF-4D02-83A1-108FBDD31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08">
                  <c:v>6.8109999920125119E-3</c:v>
                </c:pt>
                <c:pt idx="114">
                  <c:v>2.6615999959176406E-3</c:v>
                </c:pt>
                <c:pt idx="115">
                  <c:v>-5.7625000044936314E-3</c:v>
                </c:pt>
                <c:pt idx="116">
                  <c:v>-5.6455000012647361E-3</c:v>
                </c:pt>
                <c:pt idx="118">
                  <c:v>-6.3880000016069971E-3</c:v>
                </c:pt>
                <c:pt idx="119">
                  <c:v>-6.5768000058596954E-3</c:v>
                </c:pt>
                <c:pt idx="120">
                  <c:v>-1.4312500003143214E-2</c:v>
                </c:pt>
                <c:pt idx="121">
                  <c:v>-7.6482000076794066E-3</c:v>
                </c:pt>
                <c:pt idx="123">
                  <c:v>-3.4960999983013608E-3</c:v>
                </c:pt>
                <c:pt idx="125">
                  <c:v>-4.3059000017819926E-3</c:v>
                </c:pt>
                <c:pt idx="126">
                  <c:v>-5.0185000072815455E-3</c:v>
                </c:pt>
                <c:pt idx="127">
                  <c:v>-5.0185000072815455E-3</c:v>
                </c:pt>
                <c:pt idx="128">
                  <c:v>-5.731799996283371E-3</c:v>
                </c:pt>
                <c:pt idx="129">
                  <c:v>-6.2428000019281171E-3</c:v>
                </c:pt>
                <c:pt idx="131">
                  <c:v>-8.5449000034714118E-3</c:v>
                </c:pt>
                <c:pt idx="132">
                  <c:v>-5.1059000034001656E-3</c:v>
                </c:pt>
                <c:pt idx="133">
                  <c:v>-8.8060000416589901E-4</c:v>
                </c:pt>
                <c:pt idx="134">
                  <c:v>-5.0476000033086166E-3</c:v>
                </c:pt>
                <c:pt idx="135">
                  <c:v>-5.3808000011486001E-3</c:v>
                </c:pt>
                <c:pt idx="136">
                  <c:v>-4.49595000827685E-3</c:v>
                </c:pt>
                <c:pt idx="137">
                  <c:v>-2.8312000067671761E-3</c:v>
                </c:pt>
                <c:pt idx="138">
                  <c:v>-2.688900007342454E-3</c:v>
                </c:pt>
                <c:pt idx="139">
                  <c:v>-4.2416000069351867E-3</c:v>
                </c:pt>
                <c:pt idx="140">
                  <c:v>-2.5306000025011599E-3</c:v>
                </c:pt>
                <c:pt idx="141">
                  <c:v>-8.9845000184141099E-4</c:v>
                </c:pt>
                <c:pt idx="142">
                  <c:v>-1.9662999984575436E-3</c:v>
                </c:pt>
                <c:pt idx="143">
                  <c:v>-2.6690000013331883E-3</c:v>
                </c:pt>
                <c:pt idx="144">
                  <c:v>-3.1318000037572347E-3</c:v>
                </c:pt>
                <c:pt idx="145">
                  <c:v>-2.8388999999151565E-3</c:v>
                </c:pt>
                <c:pt idx="146">
                  <c:v>-4.0752000059001148E-3</c:v>
                </c:pt>
                <c:pt idx="147">
                  <c:v>-1.7437000060454011E-3</c:v>
                </c:pt>
                <c:pt idx="148">
                  <c:v>-7.7790000068489462E-4</c:v>
                </c:pt>
                <c:pt idx="149">
                  <c:v>-2.0020000083604828E-3</c:v>
                </c:pt>
                <c:pt idx="150">
                  <c:v>-1.3376999995671213E-3</c:v>
                </c:pt>
                <c:pt idx="151">
                  <c:v>-4.8437000004923902E-3</c:v>
                </c:pt>
                <c:pt idx="152">
                  <c:v>-5.1352000009501353E-3</c:v>
                </c:pt>
                <c:pt idx="153">
                  <c:v>-4.6240000010584481E-3</c:v>
                </c:pt>
                <c:pt idx="154">
                  <c:v>-1.9694500006153248E-3</c:v>
                </c:pt>
                <c:pt idx="155">
                  <c:v>-5.3740000003017485E-3</c:v>
                </c:pt>
                <c:pt idx="156">
                  <c:v>-5.3740000003017485E-3</c:v>
                </c:pt>
                <c:pt idx="157">
                  <c:v>-2.9630000062752515E-3</c:v>
                </c:pt>
                <c:pt idx="159">
                  <c:v>-2.0699997548945248E-5</c:v>
                </c:pt>
                <c:pt idx="160">
                  <c:v>-9.866999025689438E-4</c:v>
                </c:pt>
                <c:pt idx="161">
                  <c:v>4.0132999856723472E-3</c:v>
                </c:pt>
                <c:pt idx="163">
                  <c:v>7.8049999137874693E-4</c:v>
                </c:pt>
                <c:pt idx="164">
                  <c:v>-4.3320000258972868E-4</c:v>
                </c:pt>
                <c:pt idx="165">
                  <c:v>-7.8110000322340056E-4</c:v>
                </c:pt>
                <c:pt idx="166">
                  <c:v>-6.4600000041536987E-4</c:v>
                </c:pt>
                <c:pt idx="167">
                  <c:v>-1.4722000050824136E-3</c:v>
                </c:pt>
                <c:pt idx="168">
                  <c:v>-1.1689000020851381E-3</c:v>
                </c:pt>
                <c:pt idx="169">
                  <c:v>8.9479999587638304E-4</c:v>
                </c:pt>
                <c:pt idx="170">
                  <c:v>-5.4130000353325158E-4</c:v>
                </c:pt>
                <c:pt idx="171">
                  <c:v>2.2969500059843995E-3</c:v>
                </c:pt>
                <c:pt idx="172">
                  <c:v>2.2058000031393021E-3</c:v>
                </c:pt>
                <c:pt idx="173">
                  <c:v>-3.8133000052766874E-3</c:v>
                </c:pt>
                <c:pt idx="174">
                  <c:v>2.9454000032274053E-3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CF-4D02-83A1-108FBDD31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CF-4D02-83A1-108FBDD31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CF-4D02-83A1-108FBDD31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23">
                    <c:v>0.01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CF-4D02-83A1-108FBDD31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-19852</c:v>
                </c:pt>
                <c:pt idx="1">
                  <c:v>-19826</c:v>
                </c:pt>
                <c:pt idx="2">
                  <c:v>-19802</c:v>
                </c:pt>
                <c:pt idx="3">
                  <c:v>-19784</c:v>
                </c:pt>
                <c:pt idx="4">
                  <c:v>-19281</c:v>
                </c:pt>
                <c:pt idx="5">
                  <c:v>-15025</c:v>
                </c:pt>
                <c:pt idx="6">
                  <c:v>-14568</c:v>
                </c:pt>
                <c:pt idx="7">
                  <c:v>-12971</c:v>
                </c:pt>
                <c:pt idx="8">
                  <c:v>-12959</c:v>
                </c:pt>
                <c:pt idx="9">
                  <c:v>-12958</c:v>
                </c:pt>
                <c:pt idx="10">
                  <c:v>-2071</c:v>
                </c:pt>
                <c:pt idx="11">
                  <c:v>-2044</c:v>
                </c:pt>
                <c:pt idx="12">
                  <c:v>-1676</c:v>
                </c:pt>
                <c:pt idx="13">
                  <c:v>-1625</c:v>
                </c:pt>
                <c:pt idx="14">
                  <c:v>-1537</c:v>
                </c:pt>
                <c:pt idx="15">
                  <c:v>-1534</c:v>
                </c:pt>
                <c:pt idx="16">
                  <c:v>-1534</c:v>
                </c:pt>
                <c:pt idx="17">
                  <c:v>-1487</c:v>
                </c:pt>
                <c:pt idx="18">
                  <c:v>-1487</c:v>
                </c:pt>
                <c:pt idx="19">
                  <c:v>-1129</c:v>
                </c:pt>
                <c:pt idx="20">
                  <c:v>-1027</c:v>
                </c:pt>
                <c:pt idx="21">
                  <c:v>-561</c:v>
                </c:pt>
                <c:pt idx="22">
                  <c:v>-480</c:v>
                </c:pt>
                <c:pt idx="23">
                  <c:v>-7</c:v>
                </c:pt>
                <c:pt idx="24">
                  <c:v>0</c:v>
                </c:pt>
                <c:pt idx="25">
                  <c:v>20</c:v>
                </c:pt>
                <c:pt idx="26">
                  <c:v>520</c:v>
                </c:pt>
                <c:pt idx="27">
                  <c:v>529</c:v>
                </c:pt>
                <c:pt idx="28">
                  <c:v>567</c:v>
                </c:pt>
                <c:pt idx="29">
                  <c:v>1040</c:v>
                </c:pt>
                <c:pt idx="30">
                  <c:v>1047</c:v>
                </c:pt>
                <c:pt idx="31">
                  <c:v>1057</c:v>
                </c:pt>
                <c:pt idx="32">
                  <c:v>1067</c:v>
                </c:pt>
                <c:pt idx="33">
                  <c:v>1067</c:v>
                </c:pt>
                <c:pt idx="34">
                  <c:v>1084</c:v>
                </c:pt>
                <c:pt idx="35">
                  <c:v>1093</c:v>
                </c:pt>
                <c:pt idx="36">
                  <c:v>1114</c:v>
                </c:pt>
                <c:pt idx="37">
                  <c:v>1134</c:v>
                </c:pt>
                <c:pt idx="38">
                  <c:v>1422</c:v>
                </c:pt>
                <c:pt idx="39">
                  <c:v>1493</c:v>
                </c:pt>
                <c:pt idx="40">
                  <c:v>1556</c:v>
                </c:pt>
                <c:pt idx="41">
                  <c:v>1577</c:v>
                </c:pt>
                <c:pt idx="42">
                  <c:v>1583</c:v>
                </c:pt>
                <c:pt idx="43">
                  <c:v>1614</c:v>
                </c:pt>
                <c:pt idx="44">
                  <c:v>1614</c:v>
                </c:pt>
                <c:pt idx="45">
                  <c:v>1932</c:v>
                </c:pt>
                <c:pt idx="46">
                  <c:v>1986</c:v>
                </c:pt>
                <c:pt idx="47">
                  <c:v>2086</c:v>
                </c:pt>
                <c:pt idx="48">
                  <c:v>2094</c:v>
                </c:pt>
                <c:pt idx="49">
                  <c:v>2104</c:v>
                </c:pt>
                <c:pt idx="50">
                  <c:v>2104</c:v>
                </c:pt>
                <c:pt idx="51">
                  <c:v>2113</c:v>
                </c:pt>
                <c:pt idx="52">
                  <c:v>2113</c:v>
                </c:pt>
                <c:pt idx="53">
                  <c:v>2121</c:v>
                </c:pt>
                <c:pt idx="54">
                  <c:v>2141</c:v>
                </c:pt>
                <c:pt idx="55">
                  <c:v>2178</c:v>
                </c:pt>
                <c:pt idx="56">
                  <c:v>2596</c:v>
                </c:pt>
                <c:pt idx="57">
                  <c:v>2969</c:v>
                </c:pt>
                <c:pt idx="58">
                  <c:v>4158</c:v>
                </c:pt>
                <c:pt idx="59">
                  <c:v>4188</c:v>
                </c:pt>
                <c:pt idx="60">
                  <c:v>4613</c:v>
                </c:pt>
                <c:pt idx="61">
                  <c:v>4685</c:v>
                </c:pt>
                <c:pt idx="62">
                  <c:v>4712</c:v>
                </c:pt>
                <c:pt idx="63">
                  <c:v>4742</c:v>
                </c:pt>
                <c:pt idx="64">
                  <c:v>4751</c:v>
                </c:pt>
                <c:pt idx="65">
                  <c:v>4752</c:v>
                </c:pt>
                <c:pt idx="66">
                  <c:v>5134</c:v>
                </c:pt>
                <c:pt idx="67">
                  <c:v>5164</c:v>
                </c:pt>
                <c:pt idx="68">
                  <c:v>5170</c:v>
                </c:pt>
                <c:pt idx="69">
                  <c:v>5178</c:v>
                </c:pt>
                <c:pt idx="70">
                  <c:v>5298</c:v>
                </c:pt>
                <c:pt idx="71">
                  <c:v>5298</c:v>
                </c:pt>
                <c:pt idx="72">
                  <c:v>5705</c:v>
                </c:pt>
                <c:pt idx="73">
                  <c:v>5742</c:v>
                </c:pt>
                <c:pt idx="74">
                  <c:v>5768</c:v>
                </c:pt>
                <c:pt idx="75">
                  <c:v>5796</c:v>
                </c:pt>
                <c:pt idx="76">
                  <c:v>6100</c:v>
                </c:pt>
                <c:pt idx="77">
                  <c:v>6268</c:v>
                </c:pt>
                <c:pt idx="78">
                  <c:v>6701</c:v>
                </c:pt>
                <c:pt idx="79">
                  <c:v>6798</c:v>
                </c:pt>
                <c:pt idx="80">
                  <c:v>6805</c:v>
                </c:pt>
                <c:pt idx="81">
                  <c:v>6812</c:v>
                </c:pt>
                <c:pt idx="82">
                  <c:v>7332</c:v>
                </c:pt>
                <c:pt idx="83">
                  <c:v>7362</c:v>
                </c:pt>
                <c:pt idx="84">
                  <c:v>7853</c:v>
                </c:pt>
                <c:pt idx="85">
                  <c:v>8842</c:v>
                </c:pt>
                <c:pt idx="86">
                  <c:v>8869</c:v>
                </c:pt>
                <c:pt idx="87">
                  <c:v>8946</c:v>
                </c:pt>
                <c:pt idx="88">
                  <c:v>9326</c:v>
                </c:pt>
                <c:pt idx="89">
                  <c:v>9363</c:v>
                </c:pt>
                <c:pt idx="90">
                  <c:v>9407</c:v>
                </c:pt>
                <c:pt idx="91">
                  <c:v>9917</c:v>
                </c:pt>
                <c:pt idx="92">
                  <c:v>10380.5</c:v>
                </c:pt>
                <c:pt idx="93">
                  <c:v>10389</c:v>
                </c:pt>
                <c:pt idx="94">
                  <c:v>10396</c:v>
                </c:pt>
                <c:pt idx="95">
                  <c:v>10416</c:v>
                </c:pt>
                <c:pt idx="96">
                  <c:v>10423</c:v>
                </c:pt>
                <c:pt idx="97">
                  <c:v>10745</c:v>
                </c:pt>
                <c:pt idx="98">
                  <c:v>10943</c:v>
                </c:pt>
                <c:pt idx="99">
                  <c:v>11363</c:v>
                </c:pt>
                <c:pt idx="100">
                  <c:v>11433</c:v>
                </c:pt>
                <c:pt idx="101">
                  <c:v>11511</c:v>
                </c:pt>
                <c:pt idx="102">
                  <c:v>11953</c:v>
                </c:pt>
                <c:pt idx="103">
                  <c:v>11971</c:v>
                </c:pt>
                <c:pt idx="104">
                  <c:v>11987</c:v>
                </c:pt>
                <c:pt idx="105">
                  <c:v>12028</c:v>
                </c:pt>
                <c:pt idx="106">
                  <c:v>12028</c:v>
                </c:pt>
                <c:pt idx="107">
                  <c:v>12454</c:v>
                </c:pt>
                <c:pt idx="108">
                  <c:v>12490</c:v>
                </c:pt>
                <c:pt idx="109">
                  <c:v>12991</c:v>
                </c:pt>
                <c:pt idx="110">
                  <c:v>13065</c:v>
                </c:pt>
                <c:pt idx="111">
                  <c:v>13562</c:v>
                </c:pt>
                <c:pt idx="112">
                  <c:v>13967</c:v>
                </c:pt>
                <c:pt idx="113">
                  <c:v>14457</c:v>
                </c:pt>
                <c:pt idx="114">
                  <c:v>14544</c:v>
                </c:pt>
                <c:pt idx="115">
                  <c:v>14625</c:v>
                </c:pt>
                <c:pt idx="116">
                  <c:v>14655</c:v>
                </c:pt>
                <c:pt idx="117">
                  <c:v>14910</c:v>
                </c:pt>
                <c:pt idx="118">
                  <c:v>15080</c:v>
                </c:pt>
                <c:pt idx="119">
                  <c:v>15088</c:v>
                </c:pt>
                <c:pt idx="120">
                  <c:v>15125</c:v>
                </c:pt>
                <c:pt idx="121">
                  <c:v>15162</c:v>
                </c:pt>
                <c:pt idx="122">
                  <c:v>15447</c:v>
                </c:pt>
                <c:pt idx="123">
                  <c:v>15601</c:v>
                </c:pt>
                <c:pt idx="124">
                  <c:v>15984</c:v>
                </c:pt>
                <c:pt idx="125">
                  <c:v>16219</c:v>
                </c:pt>
                <c:pt idx="126">
                  <c:v>16585</c:v>
                </c:pt>
                <c:pt idx="127">
                  <c:v>16585</c:v>
                </c:pt>
                <c:pt idx="128">
                  <c:v>16638</c:v>
                </c:pt>
                <c:pt idx="129">
                  <c:v>17148</c:v>
                </c:pt>
                <c:pt idx="130">
                  <c:v>17159</c:v>
                </c:pt>
                <c:pt idx="131">
                  <c:v>17209</c:v>
                </c:pt>
                <c:pt idx="132">
                  <c:v>17219</c:v>
                </c:pt>
                <c:pt idx="133">
                  <c:v>17246</c:v>
                </c:pt>
                <c:pt idx="134">
                  <c:v>17716</c:v>
                </c:pt>
                <c:pt idx="135">
                  <c:v>17728</c:v>
                </c:pt>
                <c:pt idx="136">
                  <c:v>17739.5</c:v>
                </c:pt>
                <c:pt idx="137">
                  <c:v>18192</c:v>
                </c:pt>
                <c:pt idx="138">
                  <c:v>18249</c:v>
                </c:pt>
                <c:pt idx="139">
                  <c:v>18256</c:v>
                </c:pt>
                <c:pt idx="140">
                  <c:v>18746</c:v>
                </c:pt>
                <c:pt idx="141">
                  <c:v>18764.5</c:v>
                </c:pt>
                <c:pt idx="142">
                  <c:v>18783</c:v>
                </c:pt>
                <c:pt idx="143">
                  <c:v>19290</c:v>
                </c:pt>
                <c:pt idx="144">
                  <c:v>19638</c:v>
                </c:pt>
                <c:pt idx="145">
                  <c:v>19749</c:v>
                </c:pt>
                <c:pt idx="146">
                  <c:v>20232</c:v>
                </c:pt>
                <c:pt idx="147">
                  <c:v>20317</c:v>
                </c:pt>
                <c:pt idx="148">
                  <c:v>20739</c:v>
                </c:pt>
                <c:pt idx="149">
                  <c:v>20820</c:v>
                </c:pt>
                <c:pt idx="150">
                  <c:v>20857</c:v>
                </c:pt>
                <c:pt idx="151">
                  <c:v>21317</c:v>
                </c:pt>
                <c:pt idx="152">
                  <c:v>21832</c:v>
                </c:pt>
                <c:pt idx="153">
                  <c:v>21840</c:v>
                </c:pt>
                <c:pt idx="154">
                  <c:v>21874.5</c:v>
                </c:pt>
                <c:pt idx="155">
                  <c:v>22340</c:v>
                </c:pt>
                <c:pt idx="156">
                  <c:v>22340</c:v>
                </c:pt>
                <c:pt idx="157">
                  <c:v>22830</c:v>
                </c:pt>
                <c:pt idx="158">
                  <c:v>23405</c:v>
                </c:pt>
                <c:pt idx="159">
                  <c:v>23887</c:v>
                </c:pt>
                <c:pt idx="160">
                  <c:v>23947</c:v>
                </c:pt>
                <c:pt idx="161">
                  <c:v>23947</c:v>
                </c:pt>
                <c:pt idx="162">
                  <c:v>23949</c:v>
                </c:pt>
                <c:pt idx="163">
                  <c:v>23995</c:v>
                </c:pt>
                <c:pt idx="164">
                  <c:v>24012</c:v>
                </c:pt>
                <c:pt idx="165">
                  <c:v>24451</c:v>
                </c:pt>
                <c:pt idx="166">
                  <c:v>24860</c:v>
                </c:pt>
                <c:pt idx="167">
                  <c:v>25002</c:v>
                </c:pt>
                <c:pt idx="168">
                  <c:v>25049</c:v>
                </c:pt>
                <c:pt idx="169">
                  <c:v>25532</c:v>
                </c:pt>
                <c:pt idx="170">
                  <c:v>25533</c:v>
                </c:pt>
                <c:pt idx="171">
                  <c:v>25850.5</c:v>
                </c:pt>
                <c:pt idx="172">
                  <c:v>26022</c:v>
                </c:pt>
                <c:pt idx="173">
                  <c:v>26053</c:v>
                </c:pt>
                <c:pt idx="174">
                  <c:v>26586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136">
                  <c:v>-4.0830913989065975E-3</c:v>
                </c:pt>
                <c:pt idx="137">
                  <c:v>-3.8576812961591527E-3</c:v>
                </c:pt>
                <c:pt idx="138">
                  <c:v>-3.8292870953710763E-3</c:v>
                </c:pt>
                <c:pt idx="139">
                  <c:v>-3.8258000882567516E-3</c:v>
                </c:pt>
                <c:pt idx="140">
                  <c:v>-3.5817095902539939E-3</c:v>
                </c:pt>
                <c:pt idx="141">
                  <c:v>-3.5724939285947058E-3</c:v>
                </c:pt>
                <c:pt idx="142">
                  <c:v>-3.5632782669354178E-3</c:v>
                </c:pt>
                <c:pt idx="143">
                  <c:v>-3.3107193230835861E-3</c:v>
                </c:pt>
                <c:pt idx="144">
                  <c:v>-3.13736525511428E-3</c:v>
                </c:pt>
                <c:pt idx="145">
                  <c:v>-3.0820712851585535E-3</c:v>
                </c:pt>
                <c:pt idx="146">
                  <c:v>-2.8414677942701205E-3</c:v>
                </c:pt>
                <c:pt idx="147">
                  <c:v>-2.7991255650247435E-3</c:v>
                </c:pt>
                <c:pt idx="148">
                  <c:v>-2.588908850418287E-3</c:v>
                </c:pt>
                <c:pt idx="149">
                  <c:v>-2.5485591966668119E-3</c:v>
                </c:pt>
                <c:pt idx="150">
                  <c:v>-2.5301278733482358E-3</c:v>
                </c:pt>
                <c:pt idx="151">
                  <c:v>-2.3009816915497278E-3</c:v>
                </c:pt>
                <c:pt idx="152">
                  <c:v>-2.0444375967100959E-3</c:v>
                </c:pt>
                <c:pt idx="153">
                  <c:v>-2.0404524457222958E-3</c:v>
                </c:pt>
                <c:pt idx="154">
                  <c:v>-2.0232664820874074E-3</c:v>
                </c:pt>
                <c:pt idx="155">
                  <c:v>-1.791380508984787E-3</c:v>
                </c:pt>
                <c:pt idx="156">
                  <c:v>-1.791380508984787E-3</c:v>
                </c:pt>
                <c:pt idx="157">
                  <c:v>-1.5472900109820293E-3</c:v>
                </c:pt>
                <c:pt idx="158">
                  <c:v>-1.2608572837338964E-3</c:v>
                </c:pt>
                <c:pt idx="159">
                  <c:v>-1.0207519367189388E-3</c:v>
                </c:pt>
                <c:pt idx="160">
                  <c:v>-9.9086330431043777E-4</c:v>
                </c:pt>
                <c:pt idx="161">
                  <c:v>-9.9086330431043777E-4</c:v>
                </c:pt>
                <c:pt idx="162">
                  <c:v>-9.8986701656348687E-4</c:v>
                </c:pt>
                <c:pt idx="163">
                  <c:v>-9.6695239838363693E-4</c:v>
                </c:pt>
                <c:pt idx="164">
                  <c:v>-9.584839525345612E-4</c:v>
                </c:pt>
                <c:pt idx="165">
                  <c:v>-7.3979879207902895E-4</c:v>
                </c:pt>
                <c:pt idx="166">
                  <c:v>-5.3605794782774809E-4</c:v>
                </c:pt>
                <c:pt idx="167">
                  <c:v>-4.6532151779429473E-4</c:v>
                </c:pt>
                <c:pt idx="168">
                  <c:v>-4.4190875574096934E-4</c:v>
                </c:pt>
                <c:pt idx="169">
                  <c:v>-2.0130526485253632E-4</c:v>
                </c:pt>
                <c:pt idx="170">
                  <c:v>-2.008071209790626E-4</c:v>
                </c:pt>
                <c:pt idx="171">
                  <c:v>-4.2646441150744757E-5</c:v>
                </c:pt>
                <c:pt idx="172">
                  <c:v>4.2785233150219662E-5</c:v>
                </c:pt>
                <c:pt idx="173">
                  <c:v>5.8227693227946506E-5</c:v>
                </c:pt>
                <c:pt idx="174">
                  <c:v>3.2373837779012954E-4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CF-4D02-83A1-108FBDD3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020384"/>
        <c:axId val="1"/>
      </c:scatterChart>
      <c:valAx>
        <c:axId val="879020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083761635904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02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43425239047689"/>
          <c:y val="0.9204921861831491"/>
          <c:w val="0.6720262298402410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390525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5C51F9C3-ABDD-77D0-9049-F20DFD019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438150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ADA7897-72A3-768C-639D-42EE57F83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vsolj.cetus-net.org/vsoljno53.pdf" TargetMode="External"/><Relationship Id="rId1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1249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719" TargetMode="External"/><Relationship Id="rId1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779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70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4"/>
  <sheetViews>
    <sheetView tabSelected="1" workbookViewId="0">
      <pane xSplit="14" ySplit="21" topLeftCell="O189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111</v>
      </c>
    </row>
    <row r="2" spans="1:6" x14ac:dyDescent="0.2">
      <c r="A2" t="s">
        <v>27</v>
      </c>
      <c r="B2" s="9" t="s">
        <v>108</v>
      </c>
    </row>
    <row r="3" spans="1:6" ht="13.5" thickBot="1" x14ac:dyDescent="0.25">
      <c r="C3" s="8" t="s">
        <v>105</v>
      </c>
    </row>
    <row r="4" spans="1:6" ht="14.25" thickTop="1" thickBot="1" x14ac:dyDescent="0.25">
      <c r="A4" s="5" t="s">
        <v>3</v>
      </c>
      <c r="C4" s="2">
        <v>41397.332300000002</v>
      </c>
      <c r="D4" s="3">
        <v>0.70203610000000005</v>
      </c>
    </row>
    <row r="5" spans="1:6" ht="13.5" thickTop="1" x14ac:dyDescent="0.2">
      <c r="A5" s="16" t="s">
        <v>113</v>
      </c>
      <c r="B5" s="17"/>
      <c r="C5" s="18">
        <v>-9.5</v>
      </c>
      <c r="D5" s="17" t="s">
        <v>114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41397.332300000002</v>
      </c>
    </row>
    <row r="8" spans="1:6" x14ac:dyDescent="0.2">
      <c r="A8" t="s">
        <v>6</v>
      </c>
      <c r="C8">
        <f>+D4</f>
        <v>0.70203610000000005</v>
      </c>
    </row>
    <row r="9" spans="1:6" x14ac:dyDescent="0.2">
      <c r="A9" s="32" t="s">
        <v>118</v>
      </c>
      <c r="B9" s="33">
        <v>160</v>
      </c>
      <c r="C9" s="21" t="str">
        <f>"F"&amp;B9</f>
        <v>F160</v>
      </c>
      <c r="D9" s="22" t="str">
        <f>"G"&amp;B9</f>
        <v>G160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INTERCEPT(INDIRECT($D$9):G985,INDIRECT($C$9):F985)</f>
        <v>-1.2919914642416638E-2</v>
      </c>
      <c r="D11" s="20"/>
      <c r="E11" s="17"/>
    </row>
    <row r="12" spans="1:6" x14ac:dyDescent="0.2">
      <c r="A12" s="17" t="s">
        <v>20</v>
      </c>
      <c r="B12" s="17"/>
      <c r="C12" s="19">
        <f ca="1">SLOPE(INDIRECT($D$9):G985,INDIRECT($C$9):F985)</f>
        <v>4.9814387347501571E-7</v>
      </c>
      <c r="D12" s="20"/>
      <c r="E12" s="17"/>
    </row>
    <row r="13" spans="1:6" x14ac:dyDescent="0.2">
      <c r="A13" s="17" t="s">
        <v>22</v>
      </c>
      <c r="B13" s="17"/>
      <c r="C13" s="20" t="s">
        <v>17</v>
      </c>
    </row>
    <row r="14" spans="1:6" x14ac:dyDescent="0.2">
      <c r="A14" s="17"/>
      <c r="B14" s="17"/>
      <c r="C14" s="17"/>
    </row>
    <row r="15" spans="1:6" x14ac:dyDescent="0.2">
      <c r="A15" s="23" t="s">
        <v>21</v>
      </c>
      <c r="B15" s="17"/>
      <c r="C15" s="24">
        <f ca="1">(C7+C11)+(C8+C12)*INT(MAX(F21:F3526))</f>
        <v>60061.664378338384</v>
      </c>
      <c r="E15" s="25" t="s">
        <v>119</v>
      </c>
      <c r="F15" s="18">
        <v>1</v>
      </c>
    </row>
    <row r="16" spans="1:6" x14ac:dyDescent="0.2">
      <c r="A16" s="27" t="s">
        <v>7</v>
      </c>
      <c r="B16" s="17"/>
      <c r="C16" s="28">
        <f ca="1">+C8+C12</f>
        <v>0.70203659814387354</v>
      </c>
      <c r="E16" s="25" t="s">
        <v>115</v>
      </c>
      <c r="F16" s="26">
        <f ca="1">NOW()+15018.5+$C$5/24</f>
        <v>60307.790435995368</v>
      </c>
    </row>
    <row r="17" spans="1:32" ht="13.5" thickBot="1" x14ac:dyDescent="0.25">
      <c r="A17" s="25" t="s">
        <v>110</v>
      </c>
      <c r="B17" s="17"/>
      <c r="C17" s="17">
        <f>COUNT(C21:C2184)</f>
        <v>175</v>
      </c>
      <c r="E17" s="25" t="s">
        <v>120</v>
      </c>
      <c r="F17" s="26">
        <f ca="1">ROUND(2*(F16-$C$7)/$C$8,0)/2+F15</f>
        <v>26937.5</v>
      </c>
    </row>
    <row r="18" spans="1:32" ht="14.25" thickTop="1" thickBot="1" x14ac:dyDescent="0.25">
      <c r="A18" s="27" t="s">
        <v>8</v>
      </c>
      <c r="B18" s="17"/>
      <c r="C18" s="30">
        <f ca="1">+C15</f>
        <v>60061.664378338384</v>
      </c>
      <c r="D18" s="31">
        <f ca="1">+C16</f>
        <v>0.70203659814387354</v>
      </c>
      <c r="E18" s="25" t="s">
        <v>116</v>
      </c>
      <c r="F18" s="22">
        <f ca="1">ROUND(2*(F16-$C$15)/$C$16,0)/2+F15</f>
        <v>351.5</v>
      </c>
    </row>
    <row r="19" spans="1:32" ht="13.5" thickTop="1" x14ac:dyDescent="0.2">
      <c r="E19" s="25" t="s">
        <v>117</v>
      </c>
      <c r="F19" s="29">
        <f ca="1">+$C$15+$C$16*F18-15018.5-$C$5/24</f>
        <v>45290.326075919293</v>
      </c>
    </row>
    <row r="20" spans="1:32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138</v>
      </c>
      <c r="I20" s="7" t="s">
        <v>141</v>
      </c>
      <c r="J20" s="7" t="s">
        <v>135</v>
      </c>
      <c r="K20" s="7" t="s">
        <v>133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56" t="s">
        <v>633</v>
      </c>
    </row>
    <row r="21" spans="1:32" x14ac:dyDescent="0.2">
      <c r="A21" s="54" t="s">
        <v>149</v>
      </c>
      <c r="B21" s="55" t="s">
        <v>107</v>
      </c>
      <c r="C21" s="54">
        <v>27460.525000000001</v>
      </c>
      <c r="D21" s="54" t="s">
        <v>141</v>
      </c>
      <c r="E21" s="12">
        <f t="shared" ref="E21:E52" si="0">+(C21-C$7)/C$8</f>
        <v>-19851.980973627993</v>
      </c>
      <c r="F21" s="12">
        <f t="shared" ref="F21:F52" si="1">ROUND(2*E21,0)/2</f>
        <v>-19852</v>
      </c>
      <c r="G21" s="12">
        <f t="shared" ref="G21:G57" si="2">+C21-(C$7+F21*C$8)</f>
        <v>1.3357200001337333E-2</v>
      </c>
      <c r="H21" s="12"/>
      <c r="I21" s="12">
        <f t="shared" ref="I21:I44" si="3">+G21</f>
        <v>1.3357200001337333E-2</v>
      </c>
      <c r="J21" s="12"/>
      <c r="K21" s="12"/>
      <c r="L21" s="12"/>
      <c r="M21" s="12"/>
      <c r="N21" s="12"/>
      <c r="O21" s="12"/>
      <c r="P21" s="12"/>
      <c r="Q21" s="13">
        <f t="shared" ref="Q21:Q52" si="4">+C21-15018.5</f>
        <v>12442.025000000001</v>
      </c>
    </row>
    <row r="22" spans="1:32" x14ac:dyDescent="0.2">
      <c r="A22" s="54" t="s">
        <v>154</v>
      </c>
      <c r="B22" s="55" t="s">
        <v>107</v>
      </c>
      <c r="C22" s="54">
        <v>27478.762999999999</v>
      </c>
      <c r="D22" s="54" t="s">
        <v>141</v>
      </c>
      <c r="E22" s="12">
        <f t="shared" si="0"/>
        <v>-19826.002252590715</v>
      </c>
      <c r="F22" s="12">
        <f t="shared" si="1"/>
        <v>-19826</v>
      </c>
      <c r="G22" s="12">
        <f t="shared" si="2"/>
        <v>-1.5813999998499639E-3</v>
      </c>
      <c r="H22" s="12"/>
      <c r="I22" s="12">
        <f t="shared" si="3"/>
        <v>-1.5813999998499639E-3</v>
      </c>
      <c r="J22" s="12"/>
      <c r="K22" s="12"/>
      <c r="L22" s="12"/>
      <c r="M22" s="12"/>
      <c r="N22" s="12"/>
      <c r="O22" s="12"/>
      <c r="P22" s="12"/>
      <c r="Q22" s="13">
        <f t="shared" si="4"/>
        <v>12460.262999999999</v>
      </c>
    </row>
    <row r="23" spans="1:32" x14ac:dyDescent="0.2">
      <c r="A23" s="54" t="s">
        <v>159</v>
      </c>
      <c r="B23" s="55" t="s">
        <v>107</v>
      </c>
      <c r="C23" s="54">
        <v>27495.62</v>
      </c>
      <c r="D23" s="54" t="s">
        <v>141</v>
      </c>
      <c r="E23" s="12">
        <f t="shared" si="0"/>
        <v>-19801.990666861722</v>
      </c>
      <c r="F23" s="12">
        <f t="shared" si="1"/>
        <v>-19802</v>
      </c>
      <c r="G23" s="12">
        <f t="shared" si="2"/>
        <v>6.55219999680412E-3</v>
      </c>
      <c r="H23" s="12"/>
      <c r="I23" s="12">
        <f t="shared" si="3"/>
        <v>6.55219999680412E-3</v>
      </c>
      <c r="J23" s="12"/>
      <c r="K23" s="12"/>
      <c r="L23" s="12"/>
      <c r="M23" s="12"/>
      <c r="N23" s="12"/>
      <c r="O23" s="12"/>
      <c r="P23" s="12"/>
      <c r="Q23" s="13">
        <f t="shared" si="4"/>
        <v>12477.119999999999</v>
      </c>
    </row>
    <row r="24" spans="1:32" x14ac:dyDescent="0.2">
      <c r="A24" s="54" t="s">
        <v>149</v>
      </c>
      <c r="B24" s="55" t="s">
        <v>107</v>
      </c>
      <c r="C24" s="54">
        <v>27508.255000000001</v>
      </c>
      <c r="D24" s="54" t="s">
        <v>141</v>
      </c>
      <c r="E24" s="12">
        <f t="shared" si="0"/>
        <v>-19783.99301688332</v>
      </c>
      <c r="F24" s="12">
        <f t="shared" si="1"/>
        <v>-19784</v>
      </c>
      <c r="G24" s="12">
        <f t="shared" si="2"/>
        <v>4.9023999999917578E-3</v>
      </c>
      <c r="H24" s="12"/>
      <c r="I24" s="12">
        <f t="shared" si="3"/>
        <v>4.9023999999917578E-3</v>
      </c>
      <c r="J24" s="12"/>
      <c r="K24" s="12"/>
      <c r="L24" s="12"/>
      <c r="M24" s="12"/>
      <c r="N24" s="12"/>
      <c r="O24" s="12"/>
      <c r="P24" s="12"/>
      <c r="Q24" s="13">
        <f t="shared" si="4"/>
        <v>12489.755000000001</v>
      </c>
    </row>
    <row r="25" spans="1:32" x14ac:dyDescent="0.2">
      <c r="A25" s="54" t="s">
        <v>149</v>
      </c>
      <c r="B25" s="55" t="s">
        <v>107</v>
      </c>
      <c r="C25" s="54">
        <v>27861.382000000001</v>
      </c>
      <c r="D25" s="54" t="s">
        <v>141</v>
      </c>
      <c r="E25" s="12">
        <f t="shared" si="0"/>
        <v>-19280.988969085778</v>
      </c>
      <c r="F25" s="12">
        <f t="shared" si="1"/>
        <v>-19281</v>
      </c>
      <c r="G25" s="12">
        <f t="shared" si="2"/>
        <v>7.7440999993996229E-3</v>
      </c>
      <c r="H25" s="12"/>
      <c r="I25" s="12">
        <f t="shared" si="3"/>
        <v>7.7440999993996229E-3</v>
      </c>
      <c r="J25" s="12"/>
      <c r="K25" s="12"/>
      <c r="L25" s="12"/>
      <c r="M25" s="12"/>
      <c r="N25" s="12"/>
      <c r="O25" s="12"/>
      <c r="P25" s="12"/>
      <c r="Q25" s="13">
        <f t="shared" si="4"/>
        <v>12842.882000000001</v>
      </c>
    </row>
    <row r="26" spans="1:32" x14ac:dyDescent="0.2">
      <c r="A26" s="54" t="s">
        <v>169</v>
      </c>
      <c r="B26" s="55" t="s">
        <v>107</v>
      </c>
      <c r="C26" s="54">
        <v>30849.246999999999</v>
      </c>
      <c r="D26" s="54" t="s">
        <v>141</v>
      </c>
      <c r="E26" s="12">
        <f t="shared" si="0"/>
        <v>-15024.989882998896</v>
      </c>
      <c r="F26" s="12">
        <f t="shared" si="1"/>
        <v>-15025</v>
      </c>
      <c r="G26" s="12">
        <f t="shared" si="2"/>
        <v>7.1024999961082358E-3</v>
      </c>
      <c r="H26" s="12"/>
      <c r="I26" s="12">
        <f t="shared" si="3"/>
        <v>7.1024999961082358E-3</v>
      </c>
      <c r="J26" s="12"/>
      <c r="K26" s="12"/>
      <c r="L26" s="12"/>
      <c r="M26" s="12"/>
      <c r="N26" s="12"/>
      <c r="O26" s="12"/>
      <c r="P26" s="12"/>
      <c r="Q26" s="13">
        <f t="shared" si="4"/>
        <v>15830.746999999999</v>
      </c>
    </row>
    <row r="27" spans="1:32" x14ac:dyDescent="0.2">
      <c r="A27" s="54" t="s">
        <v>149</v>
      </c>
      <c r="B27" s="55" t="s">
        <v>107</v>
      </c>
      <c r="C27" s="54">
        <v>31170.07</v>
      </c>
      <c r="D27" s="54" t="s">
        <v>141</v>
      </c>
      <c r="E27" s="12">
        <f t="shared" si="0"/>
        <v>-14568.000562934016</v>
      </c>
      <c r="F27" s="12">
        <f t="shared" si="1"/>
        <v>-14568</v>
      </c>
      <c r="G27" s="12">
        <f t="shared" si="2"/>
        <v>-3.9520000063930638E-4</v>
      </c>
      <c r="H27" s="12"/>
      <c r="I27" s="12">
        <f t="shared" si="3"/>
        <v>-3.9520000063930638E-4</v>
      </c>
      <c r="J27" s="12"/>
      <c r="K27" s="12"/>
      <c r="L27" s="12"/>
      <c r="M27" s="12"/>
      <c r="N27" s="12"/>
      <c r="O27" s="12"/>
      <c r="P27" s="12"/>
      <c r="Q27" s="13">
        <f t="shared" si="4"/>
        <v>16151.57</v>
      </c>
    </row>
    <row r="28" spans="1:32" x14ac:dyDescent="0.2">
      <c r="A28" s="54" t="s">
        <v>159</v>
      </c>
      <c r="B28" s="55" t="s">
        <v>107</v>
      </c>
      <c r="C28" s="54">
        <v>32291.22</v>
      </c>
      <c r="D28" s="54" t="s">
        <v>141</v>
      </c>
      <c r="E28" s="12">
        <f t="shared" si="0"/>
        <v>-12971.002915662029</v>
      </c>
      <c r="F28" s="12">
        <f t="shared" si="1"/>
        <v>-12971</v>
      </c>
      <c r="G28" s="12">
        <f t="shared" si="2"/>
        <v>-2.0469000010052696E-3</v>
      </c>
      <c r="H28" s="12"/>
      <c r="I28" s="12">
        <f t="shared" si="3"/>
        <v>-2.0469000010052696E-3</v>
      </c>
      <c r="J28" s="12"/>
      <c r="K28" s="12"/>
      <c r="L28" s="12"/>
      <c r="M28" s="12"/>
      <c r="N28" s="12"/>
      <c r="O28" s="12"/>
      <c r="P28" s="12"/>
      <c r="Q28" s="13">
        <f t="shared" si="4"/>
        <v>17272.72</v>
      </c>
    </row>
    <row r="29" spans="1:32" x14ac:dyDescent="0.2">
      <c r="A29" s="54" t="s">
        <v>177</v>
      </c>
      <c r="B29" s="55" t="s">
        <v>107</v>
      </c>
      <c r="C29" s="54">
        <v>32299.652999999998</v>
      </c>
      <c r="D29" s="54" t="s">
        <v>141</v>
      </c>
      <c r="E29" s="12">
        <f t="shared" si="0"/>
        <v>-12958.990712870753</v>
      </c>
      <c r="F29" s="12">
        <f t="shared" si="1"/>
        <v>-12959</v>
      </c>
      <c r="G29" s="12">
        <f t="shared" si="2"/>
        <v>6.5198999946005642E-3</v>
      </c>
      <c r="H29" s="12"/>
      <c r="I29" s="12">
        <f t="shared" si="3"/>
        <v>6.5198999946005642E-3</v>
      </c>
      <c r="J29" s="12"/>
      <c r="K29" s="12"/>
      <c r="L29" s="12"/>
      <c r="M29" s="12"/>
      <c r="N29" s="12"/>
      <c r="O29" s="12"/>
      <c r="P29" s="12"/>
      <c r="Q29" s="13">
        <f t="shared" si="4"/>
        <v>17281.152999999998</v>
      </c>
    </row>
    <row r="30" spans="1:32" x14ac:dyDescent="0.2">
      <c r="A30" s="54" t="s">
        <v>159</v>
      </c>
      <c r="B30" s="55" t="s">
        <v>107</v>
      </c>
      <c r="C30" s="54">
        <v>32300.347000000002</v>
      </c>
      <c r="D30" s="54" t="s">
        <v>141</v>
      </c>
      <c r="E30" s="12">
        <f t="shared" si="0"/>
        <v>-12958.002159717997</v>
      </c>
      <c r="F30" s="12">
        <f t="shared" si="1"/>
        <v>-12958</v>
      </c>
      <c r="G30" s="12">
        <f t="shared" si="2"/>
        <v>-1.516199998150114E-3</v>
      </c>
      <c r="H30" s="12"/>
      <c r="I30" s="12">
        <f t="shared" si="3"/>
        <v>-1.516199998150114E-3</v>
      </c>
      <c r="J30" s="12"/>
      <c r="K30" s="12"/>
      <c r="L30" s="12"/>
      <c r="M30" s="12"/>
      <c r="N30" s="12"/>
      <c r="O30" s="12"/>
      <c r="P30" s="12"/>
      <c r="Q30" s="13">
        <f t="shared" si="4"/>
        <v>17281.847000000002</v>
      </c>
    </row>
    <row r="31" spans="1:32" s="12" customFormat="1" x14ac:dyDescent="0.2">
      <c r="A31" s="12" t="s">
        <v>32</v>
      </c>
      <c r="C31" s="15">
        <v>39943.417000000001</v>
      </c>
      <c r="D31" s="15"/>
      <c r="E31" s="12">
        <f t="shared" si="0"/>
        <v>-2070.9979159191394</v>
      </c>
      <c r="F31" s="12">
        <f t="shared" si="1"/>
        <v>-2071</v>
      </c>
      <c r="G31" s="12">
        <f t="shared" si="2"/>
        <v>1.4631000012741424E-3</v>
      </c>
      <c r="I31" s="12">
        <f t="shared" si="3"/>
        <v>1.4631000012741424E-3</v>
      </c>
      <c r="Q31" s="13">
        <f t="shared" si="4"/>
        <v>24924.917000000001</v>
      </c>
      <c r="AB31" s="12">
        <v>14</v>
      </c>
      <c r="AD31" s="12" t="s">
        <v>31</v>
      </c>
      <c r="AF31" s="12" t="s">
        <v>33</v>
      </c>
    </row>
    <row r="32" spans="1:32" s="12" customFormat="1" x14ac:dyDescent="0.2">
      <c r="A32" s="12" t="s">
        <v>34</v>
      </c>
      <c r="C32" s="15">
        <v>39962.381999999998</v>
      </c>
      <c r="D32" s="15"/>
      <c r="E32" s="12">
        <f t="shared" si="0"/>
        <v>-2043.9836355993716</v>
      </c>
      <c r="F32" s="12">
        <f t="shared" si="1"/>
        <v>-2044</v>
      </c>
      <c r="G32" s="12">
        <f t="shared" si="2"/>
        <v>1.1488399999507237E-2</v>
      </c>
      <c r="I32" s="12">
        <f t="shared" si="3"/>
        <v>1.1488399999507237E-2</v>
      </c>
      <c r="Q32" s="13">
        <f t="shared" si="4"/>
        <v>24943.881999999998</v>
      </c>
      <c r="AB32" s="12">
        <v>16</v>
      </c>
      <c r="AD32" s="12" t="s">
        <v>31</v>
      </c>
      <c r="AF32" s="12" t="s">
        <v>33</v>
      </c>
    </row>
    <row r="33" spans="1:32" s="12" customFormat="1" x14ac:dyDescent="0.2">
      <c r="A33" s="12" t="s">
        <v>35</v>
      </c>
      <c r="C33" s="15">
        <v>40220.731</v>
      </c>
      <c r="D33" s="15"/>
      <c r="E33" s="12">
        <f t="shared" si="0"/>
        <v>-1675.9840412765127</v>
      </c>
      <c r="F33" s="12">
        <f t="shared" si="1"/>
        <v>-1676</v>
      </c>
      <c r="G33" s="12">
        <f t="shared" si="2"/>
        <v>1.1203599999134894E-2</v>
      </c>
      <c r="I33" s="12">
        <f t="shared" si="3"/>
        <v>1.1203599999134894E-2</v>
      </c>
      <c r="Q33" s="13">
        <f t="shared" si="4"/>
        <v>25202.231</v>
      </c>
      <c r="AB33" s="12">
        <v>5</v>
      </c>
      <c r="AD33" s="12" t="s">
        <v>31</v>
      </c>
      <c r="AF33" s="12" t="s">
        <v>33</v>
      </c>
    </row>
    <row r="34" spans="1:32" s="12" customFormat="1" x14ac:dyDescent="0.2">
      <c r="A34" s="12" t="s">
        <v>35</v>
      </c>
      <c r="C34" s="15">
        <v>40256.533000000003</v>
      </c>
      <c r="D34" s="15"/>
      <c r="E34" s="12">
        <f t="shared" si="0"/>
        <v>-1624.9866637912191</v>
      </c>
      <c r="F34" s="12">
        <f t="shared" si="1"/>
        <v>-1625</v>
      </c>
      <c r="G34" s="12">
        <f t="shared" si="2"/>
        <v>9.3625000008614734E-3</v>
      </c>
      <c r="I34" s="12">
        <f t="shared" si="3"/>
        <v>9.3625000008614734E-3</v>
      </c>
      <c r="Q34" s="13">
        <f t="shared" si="4"/>
        <v>25238.033000000003</v>
      </c>
      <c r="AB34" s="12">
        <v>6</v>
      </c>
      <c r="AD34" s="12" t="s">
        <v>31</v>
      </c>
      <c r="AF34" s="12" t="s">
        <v>33</v>
      </c>
    </row>
    <row r="35" spans="1:32" s="12" customFormat="1" x14ac:dyDescent="0.2">
      <c r="A35" s="12" t="s">
        <v>36</v>
      </c>
      <c r="C35" s="15">
        <v>40318.309000000001</v>
      </c>
      <c r="D35" s="15"/>
      <c r="E35" s="12">
        <f t="shared" si="0"/>
        <v>-1536.9911889146451</v>
      </c>
      <c r="F35" s="12">
        <f t="shared" si="1"/>
        <v>-1537</v>
      </c>
      <c r="G35" s="12">
        <f t="shared" si="2"/>
        <v>6.1856999964220449E-3</v>
      </c>
      <c r="I35" s="12">
        <f t="shared" si="3"/>
        <v>6.1856999964220449E-3</v>
      </c>
      <c r="Q35" s="13">
        <f t="shared" si="4"/>
        <v>25299.809000000001</v>
      </c>
      <c r="AB35" s="12">
        <v>10</v>
      </c>
      <c r="AD35" s="12" t="s">
        <v>31</v>
      </c>
      <c r="AF35" s="12" t="s">
        <v>33</v>
      </c>
    </row>
    <row r="36" spans="1:32" s="12" customFormat="1" x14ac:dyDescent="0.2">
      <c r="A36" s="12" t="s">
        <v>36</v>
      </c>
      <c r="C36" s="15">
        <v>40320.408000000003</v>
      </c>
      <c r="D36" s="15"/>
      <c r="E36" s="12">
        <f t="shared" si="0"/>
        <v>-1534.0013141774314</v>
      </c>
      <c r="F36" s="12">
        <f t="shared" si="1"/>
        <v>-1534</v>
      </c>
      <c r="G36" s="12">
        <f t="shared" si="2"/>
        <v>-9.2259999655652791E-4</v>
      </c>
      <c r="I36" s="12">
        <f t="shared" si="3"/>
        <v>-9.2259999655652791E-4</v>
      </c>
      <c r="Q36" s="13">
        <f t="shared" si="4"/>
        <v>25301.908000000003</v>
      </c>
      <c r="AB36" s="12">
        <v>10</v>
      </c>
      <c r="AD36" s="12" t="s">
        <v>31</v>
      </c>
      <c r="AF36" s="12" t="s">
        <v>33</v>
      </c>
    </row>
    <row r="37" spans="1:32" s="12" customFormat="1" x14ac:dyDescent="0.2">
      <c r="A37" s="12" t="s">
        <v>36</v>
      </c>
      <c r="C37" s="15">
        <v>40320.421000000002</v>
      </c>
      <c r="D37" s="15"/>
      <c r="E37" s="12">
        <f t="shared" si="0"/>
        <v>-1533.9827966111709</v>
      </c>
      <c r="F37" s="12">
        <f t="shared" si="1"/>
        <v>-1534</v>
      </c>
      <c r="G37" s="12">
        <f t="shared" si="2"/>
        <v>1.2077400002453942E-2</v>
      </c>
      <c r="I37" s="12">
        <f t="shared" si="3"/>
        <v>1.2077400002453942E-2</v>
      </c>
      <c r="Q37" s="13">
        <f t="shared" si="4"/>
        <v>25301.921000000002</v>
      </c>
      <c r="AB37" s="12">
        <v>7</v>
      </c>
      <c r="AD37" s="12" t="s">
        <v>37</v>
      </c>
      <c r="AF37" s="12" t="s">
        <v>33</v>
      </c>
    </row>
    <row r="38" spans="1:32" s="12" customFormat="1" x14ac:dyDescent="0.2">
      <c r="A38" s="12" t="s">
        <v>36</v>
      </c>
      <c r="C38" s="15">
        <v>40353.396000000001</v>
      </c>
      <c r="D38" s="15"/>
      <c r="E38" s="12">
        <f t="shared" si="0"/>
        <v>-1487.0122775737618</v>
      </c>
      <c r="F38" s="12">
        <f t="shared" si="1"/>
        <v>-1487</v>
      </c>
      <c r="G38" s="12">
        <f t="shared" si="2"/>
        <v>-8.6193000024650246E-3</v>
      </c>
      <c r="I38" s="12">
        <f t="shared" si="3"/>
        <v>-8.6193000024650246E-3</v>
      </c>
      <c r="Q38" s="13">
        <f t="shared" si="4"/>
        <v>25334.896000000001</v>
      </c>
      <c r="AB38" s="12">
        <v>6</v>
      </c>
      <c r="AD38" s="12" t="s">
        <v>38</v>
      </c>
      <c r="AF38" s="12" t="s">
        <v>33</v>
      </c>
    </row>
    <row r="39" spans="1:32" s="12" customFormat="1" x14ac:dyDescent="0.2">
      <c r="A39" s="12" t="s">
        <v>36</v>
      </c>
      <c r="C39" s="15">
        <v>40353.417000000001</v>
      </c>
      <c r="D39" s="15"/>
      <c r="E39" s="12">
        <f t="shared" si="0"/>
        <v>-1486.982364582107</v>
      </c>
      <c r="F39" s="12">
        <f t="shared" si="1"/>
        <v>-1487</v>
      </c>
      <c r="G39" s="12">
        <f t="shared" si="2"/>
        <v>1.238069999817526E-2</v>
      </c>
      <c r="I39" s="12">
        <f t="shared" si="3"/>
        <v>1.238069999817526E-2</v>
      </c>
      <c r="Q39" s="13">
        <f t="shared" si="4"/>
        <v>25334.917000000001</v>
      </c>
      <c r="AB39" s="12">
        <v>10</v>
      </c>
      <c r="AD39" s="12" t="s">
        <v>31</v>
      </c>
      <c r="AF39" s="12" t="s">
        <v>33</v>
      </c>
    </row>
    <row r="40" spans="1:32" s="12" customFormat="1" x14ac:dyDescent="0.2">
      <c r="A40" s="12" t="s">
        <v>39</v>
      </c>
      <c r="C40" s="15">
        <v>40604.732000000004</v>
      </c>
      <c r="D40" s="15"/>
      <c r="E40" s="12">
        <f t="shared" si="0"/>
        <v>-1129.0021980351128</v>
      </c>
      <c r="F40" s="12">
        <f t="shared" si="1"/>
        <v>-1129</v>
      </c>
      <c r="G40" s="12">
        <f t="shared" si="2"/>
        <v>-1.5430999992531724E-3</v>
      </c>
      <c r="I40" s="12">
        <f t="shared" si="3"/>
        <v>-1.5430999992531724E-3</v>
      </c>
      <c r="Q40" s="13">
        <f t="shared" si="4"/>
        <v>25586.232000000004</v>
      </c>
      <c r="AB40" s="12">
        <v>12</v>
      </c>
      <c r="AD40" s="12" t="s">
        <v>31</v>
      </c>
      <c r="AF40" s="12" t="s">
        <v>33</v>
      </c>
    </row>
    <row r="41" spans="1:32" s="12" customFormat="1" x14ac:dyDescent="0.2">
      <c r="A41" s="12" t="s">
        <v>40</v>
      </c>
      <c r="C41" s="15">
        <v>40676.36</v>
      </c>
      <c r="D41" s="15"/>
      <c r="E41" s="12">
        <f t="shared" si="0"/>
        <v>-1026.9732567883634</v>
      </c>
      <c r="F41" s="12">
        <f t="shared" si="1"/>
        <v>-1027</v>
      </c>
      <c r="G41" s="12">
        <f t="shared" si="2"/>
        <v>1.8774700001813471E-2</v>
      </c>
      <c r="I41" s="12">
        <f t="shared" si="3"/>
        <v>1.8774700001813471E-2</v>
      </c>
      <c r="Q41" s="13">
        <f t="shared" si="4"/>
        <v>25657.86</v>
      </c>
      <c r="AB41" s="12">
        <v>9</v>
      </c>
      <c r="AD41" s="12" t="s">
        <v>31</v>
      </c>
      <c r="AF41" s="12" t="s">
        <v>33</v>
      </c>
    </row>
    <row r="42" spans="1:32" s="12" customFormat="1" x14ac:dyDescent="0.2">
      <c r="A42" s="12" t="s">
        <v>41</v>
      </c>
      <c r="C42" s="15">
        <v>41003.500999999997</v>
      </c>
      <c r="D42" s="15"/>
      <c r="E42" s="12">
        <f t="shared" si="0"/>
        <v>-560.98439952020306</v>
      </c>
      <c r="F42" s="12">
        <f t="shared" si="1"/>
        <v>-561</v>
      </c>
      <c r="G42" s="12">
        <f t="shared" si="2"/>
        <v>1.0952099997666664E-2</v>
      </c>
      <c r="I42" s="12">
        <f t="shared" si="3"/>
        <v>1.0952099997666664E-2</v>
      </c>
      <c r="Q42" s="13">
        <f t="shared" si="4"/>
        <v>25985.000999999997</v>
      </c>
      <c r="AB42" s="12">
        <v>14</v>
      </c>
      <c r="AD42" s="12" t="s">
        <v>31</v>
      </c>
      <c r="AF42" s="12" t="s">
        <v>33</v>
      </c>
    </row>
    <row r="43" spans="1:32" s="12" customFormat="1" x14ac:dyDescent="0.2">
      <c r="A43" s="12" t="s">
        <v>42</v>
      </c>
      <c r="C43" s="15">
        <v>41060.366999999998</v>
      </c>
      <c r="D43" s="15"/>
      <c r="E43" s="12">
        <f t="shared" si="0"/>
        <v>-479.98286697792815</v>
      </c>
      <c r="F43" s="12">
        <f t="shared" si="1"/>
        <v>-480</v>
      </c>
      <c r="G43" s="12">
        <f t="shared" si="2"/>
        <v>1.2027999997371808E-2</v>
      </c>
      <c r="I43" s="12">
        <f t="shared" si="3"/>
        <v>1.2027999997371808E-2</v>
      </c>
      <c r="Q43" s="13">
        <f t="shared" si="4"/>
        <v>26041.866999999998</v>
      </c>
      <c r="AB43" s="12">
        <v>7</v>
      </c>
      <c r="AD43" s="12" t="s">
        <v>31</v>
      </c>
      <c r="AF43" s="12" t="s">
        <v>33</v>
      </c>
    </row>
    <row r="44" spans="1:32" s="12" customFormat="1" x14ac:dyDescent="0.2">
      <c r="A44" s="10" t="s">
        <v>109</v>
      </c>
      <c r="B44" s="11"/>
      <c r="C44" s="10">
        <v>41392.430999999997</v>
      </c>
      <c r="D44" s="10">
        <v>0.01</v>
      </c>
      <c r="E44" s="12">
        <f t="shared" si="0"/>
        <v>-6.981549809197837</v>
      </c>
      <c r="F44" s="12">
        <f t="shared" si="1"/>
        <v>-7</v>
      </c>
      <c r="G44" s="12">
        <f t="shared" si="2"/>
        <v>1.2952699995366856E-2</v>
      </c>
      <c r="I44" s="12">
        <f t="shared" si="3"/>
        <v>1.2952699995366856E-2</v>
      </c>
      <c r="Q44" s="13">
        <f t="shared" si="4"/>
        <v>26373.930999999997</v>
      </c>
    </row>
    <row r="45" spans="1:32" s="12" customFormat="1" x14ac:dyDescent="0.2">
      <c r="A45" s="12" t="s">
        <v>15</v>
      </c>
      <c r="C45" s="15">
        <v>41397.332300000002</v>
      </c>
      <c r="D45" s="15" t="s">
        <v>17</v>
      </c>
      <c r="E45" s="12">
        <f t="shared" si="0"/>
        <v>0</v>
      </c>
      <c r="F45" s="12">
        <f t="shared" si="1"/>
        <v>0</v>
      </c>
      <c r="G45" s="12">
        <f t="shared" si="2"/>
        <v>0</v>
      </c>
      <c r="H45" s="12">
        <f>+G45</f>
        <v>0</v>
      </c>
      <c r="Q45" s="13">
        <f t="shared" si="4"/>
        <v>26378.832300000002</v>
      </c>
    </row>
    <row r="46" spans="1:32" s="12" customFormat="1" x14ac:dyDescent="0.2">
      <c r="A46" s="12" t="s">
        <v>43</v>
      </c>
      <c r="C46" s="15">
        <v>41411.379999999997</v>
      </c>
      <c r="D46" s="15"/>
      <c r="E46" s="12">
        <f t="shared" si="0"/>
        <v>20.009939659791751</v>
      </c>
      <c r="F46" s="12">
        <f t="shared" si="1"/>
        <v>20</v>
      </c>
      <c r="G46" s="12">
        <f t="shared" si="2"/>
        <v>6.9779999976162799E-3</v>
      </c>
      <c r="I46" s="12">
        <f t="shared" ref="I46:I57" si="5">+G46</f>
        <v>6.9779999976162799E-3</v>
      </c>
      <c r="Q46" s="13">
        <f t="shared" si="4"/>
        <v>26392.879999999997</v>
      </c>
      <c r="AB46" s="12">
        <v>12</v>
      </c>
      <c r="AD46" s="12" t="s">
        <v>31</v>
      </c>
      <c r="AF46" s="12" t="s">
        <v>33</v>
      </c>
    </row>
    <row r="47" spans="1:32" s="12" customFormat="1" x14ac:dyDescent="0.2">
      <c r="A47" s="12" t="s">
        <v>44</v>
      </c>
      <c r="C47" s="15">
        <v>41762.389000000003</v>
      </c>
      <c r="D47" s="15"/>
      <c r="E47" s="12">
        <f t="shared" si="0"/>
        <v>519.99704858482482</v>
      </c>
      <c r="F47" s="12">
        <f t="shared" si="1"/>
        <v>520</v>
      </c>
      <c r="G47" s="12">
        <f t="shared" si="2"/>
        <v>-2.0719999956781976E-3</v>
      </c>
      <c r="I47" s="12">
        <f t="shared" si="5"/>
        <v>-2.0719999956781976E-3</v>
      </c>
      <c r="Q47" s="13">
        <f t="shared" si="4"/>
        <v>26743.889000000003</v>
      </c>
      <c r="AB47" s="12">
        <v>10</v>
      </c>
      <c r="AD47" s="12" t="s">
        <v>31</v>
      </c>
      <c r="AF47" s="12" t="s">
        <v>33</v>
      </c>
    </row>
    <row r="48" spans="1:32" s="12" customFormat="1" x14ac:dyDescent="0.2">
      <c r="A48" s="12" t="s">
        <v>44</v>
      </c>
      <c r="C48" s="15">
        <v>41768.718999999997</v>
      </c>
      <c r="D48" s="15"/>
      <c r="E48" s="12">
        <f t="shared" si="0"/>
        <v>529.01367892619123</v>
      </c>
      <c r="F48" s="12">
        <f t="shared" si="1"/>
        <v>529</v>
      </c>
      <c r="G48" s="12">
        <f t="shared" si="2"/>
        <v>9.6030999920913018E-3</v>
      </c>
      <c r="I48" s="12">
        <f t="shared" si="5"/>
        <v>9.6030999920913018E-3</v>
      </c>
      <c r="Q48" s="13">
        <f t="shared" si="4"/>
        <v>26750.218999999997</v>
      </c>
      <c r="AA48" s="12" t="s">
        <v>45</v>
      </c>
      <c r="AB48" s="12">
        <v>21</v>
      </c>
      <c r="AD48" s="12" t="s">
        <v>46</v>
      </c>
      <c r="AF48" s="12" t="s">
        <v>33</v>
      </c>
    </row>
    <row r="49" spans="1:32" s="12" customFormat="1" x14ac:dyDescent="0.2">
      <c r="A49" s="12" t="s">
        <v>47</v>
      </c>
      <c r="C49" s="15">
        <v>41795.392</v>
      </c>
      <c r="D49" s="15"/>
      <c r="E49" s="12">
        <f t="shared" si="0"/>
        <v>567.00745161110365</v>
      </c>
      <c r="F49" s="12">
        <f t="shared" si="1"/>
        <v>567</v>
      </c>
      <c r="G49" s="12">
        <f t="shared" si="2"/>
        <v>5.2312999978312291E-3</v>
      </c>
      <c r="I49" s="12">
        <f t="shared" si="5"/>
        <v>5.2312999978312291E-3</v>
      </c>
      <c r="Q49" s="13">
        <f t="shared" si="4"/>
        <v>26776.892</v>
      </c>
      <c r="AA49" s="12" t="s">
        <v>45</v>
      </c>
      <c r="AB49" s="12">
        <v>11</v>
      </c>
      <c r="AD49" s="12" t="s">
        <v>31</v>
      </c>
      <c r="AF49" s="12" t="s">
        <v>33</v>
      </c>
    </row>
    <row r="50" spans="1:32" s="12" customFormat="1" x14ac:dyDescent="0.2">
      <c r="A50" s="12" t="s">
        <v>48</v>
      </c>
      <c r="C50" s="15">
        <v>42127.455000000002</v>
      </c>
      <c r="D50" s="15"/>
      <c r="E50" s="12">
        <f t="shared" si="0"/>
        <v>1040.0073443516649</v>
      </c>
      <c r="F50" s="12">
        <f t="shared" si="1"/>
        <v>1040</v>
      </c>
      <c r="G50" s="12">
        <f t="shared" si="2"/>
        <v>5.1559999992605299E-3</v>
      </c>
      <c r="I50" s="12">
        <f t="shared" si="5"/>
        <v>5.1559999992605299E-3</v>
      </c>
      <c r="Q50" s="13">
        <f t="shared" si="4"/>
        <v>27108.955000000002</v>
      </c>
      <c r="AA50" s="12" t="s">
        <v>45</v>
      </c>
      <c r="AB50" s="12">
        <v>7</v>
      </c>
      <c r="AD50" s="12" t="s">
        <v>31</v>
      </c>
      <c r="AF50" s="12" t="s">
        <v>33</v>
      </c>
    </row>
    <row r="51" spans="1:32" s="12" customFormat="1" x14ac:dyDescent="0.2">
      <c r="A51" s="34" t="s">
        <v>48</v>
      </c>
      <c r="B51" s="34"/>
      <c r="C51" s="35">
        <v>42132.374000000003</v>
      </c>
      <c r="D51" s="35"/>
      <c r="E51" s="12">
        <f t="shared" si="0"/>
        <v>1047.0141065395376</v>
      </c>
      <c r="F51" s="12">
        <f t="shared" si="1"/>
        <v>1047</v>
      </c>
      <c r="G51" s="12">
        <f t="shared" si="2"/>
        <v>9.9033000005874783E-3</v>
      </c>
      <c r="I51" s="12">
        <f t="shared" si="5"/>
        <v>9.9033000005874783E-3</v>
      </c>
      <c r="Q51" s="13">
        <f t="shared" si="4"/>
        <v>27113.874000000003</v>
      </c>
      <c r="AA51" s="12" t="s">
        <v>45</v>
      </c>
      <c r="AB51" s="12">
        <v>6</v>
      </c>
      <c r="AD51" s="12" t="s">
        <v>31</v>
      </c>
      <c r="AF51" s="12" t="s">
        <v>33</v>
      </c>
    </row>
    <row r="52" spans="1:32" s="12" customFormat="1" x14ac:dyDescent="0.2">
      <c r="A52" s="34" t="s">
        <v>49</v>
      </c>
      <c r="B52" s="34"/>
      <c r="C52" s="35">
        <v>42139.391000000003</v>
      </c>
      <c r="D52" s="35"/>
      <c r="E52" s="12">
        <f t="shared" si="0"/>
        <v>1057.0093190364446</v>
      </c>
      <c r="F52" s="12">
        <f t="shared" si="1"/>
        <v>1057</v>
      </c>
      <c r="G52" s="12">
        <f t="shared" si="2"/>
        <v>6.5422999978181906E-3</v>
      </c>
      <c r="I52" s="12">
        <f t="shared" si="5"/>
        <v>6.5422999978181906E-3</v>
      </c>
      <c r="Q52" s="13">
        <f t="shared" si="4"/>
        <v>27120.891000000003</v>
      </c>
      <c r="AA52" s="12" t="s">
        <v>45</v>
      </c>
      <c r="AF52" s="12" t="s">
        <v>50</v>
      </c>
    </row>
    <row r="53" spans="1:32" s="12" customFormat="1" x14ac:dyDescent="0.2">
      <c r="A53" s="34" t="s">
        <v>51</v>
      </c>
      <c r="B53" s="34"/>
      <c r="C53" s="35">
        <v>42146.409</v>
      </c>
      <c r="D53" s="35"/>
      <c r="E53" s="12">
        <f t="shared" ref="E53:E84" si="6">+(C53-C$7)/C$8</f>
        <v>1067.0059559615206</v>
      </c>
      <c r="F53" s="12">
        <f t="shared" ref="F53:F84" si="7">ROUND(2*E53,0)/2</f>
        <v>1067</v>
      </c>
      <c r="G53" s="12">
        <f t="shared" si="2"/>
        <v>4.1812999988906085E-3</v>
      </c>
      <c r="I53" s="12">
        <f t="shared" si="5"/>
        <v>4.1812999988906085E-3</v>
      </c>
      <c r="Q53" s="13">
        <f t="shared" ref="Q53:Q84" si="8">+C53-15018.5</f>
        <v>27127.909</v>
      </c>
      <c r="AA53" s="12" t="s">
        <v>45</v>
      </c>
      <c r="AB53" s="12">
        <v>8</v>
      </c>
      <c r="AD53" s="12" t="s">
        <v>37</v>
      </c>
      <c r="AF53" s="12" t="s">
        <v>33</v>
      </c>
    </row>
    <row r="54" spans="1:32" s="12" customFormat="1" x14ac:dyDescent="0.2">
      <c r="A54" s="34" t="s">
        <v>51</v>
      </c>
      <c r="B54" s="34"/>
      <c r="C54" s="35">
        <v>42146.411</v>
      </c>
      <c r="D54" s="35"/>
      <c r="E54" s="12">
        <f t="shared" si="6"/>
        <v>1067.0088048178693</v>
      </c>
      <c r="F54" s="12">
        <f t="shared" si="7"/>
        <v>1067</v>
      </c>
      <c r="G54" s="12">
        <f t="shared" si="2"/>
        <v>6.1812999992980622E-3</v>
      </c>
      <c r="I54" s="12">
        <f t="shared" si="5"/>
        <v>6.1812999992980622E-3</v>
      </c>
      <c r="Q54" s="13">
        <f t="shared" si="8"/>
        <v>27127.911</v>
      </c>
      <c r="AA54" s="12" t="s">
        <v>45</v>
      </c>
      <c r="AB54" s="12">
        <v>6</v>
      </c>
      <c r="AD54" s="12" t="s">
        <v>31</v>
      </c>
      <c r="AF54" s="12" t="s">
        <v>33</v>
      </c>
    </row>
    <row r="55" spans="1:32" s="12" customFormat="1" x14ac:dyDescent="0.2">
      <c r="A55" s="34" t="s">
        <v>51</v>
      </c>
      <c r="B55" s="34"/>
      <c r="C55" s="35">
        <v>42158.341999999997</v>
      </c>
      <c r="D55" s="35"/>
      <c r="E55" s="12">
        <f t="shared" si="6"/>
        <v>1084.0036573617724</v>
      </c>
      <c r="F55" s="12">
        <f t="shared" si="7"/>
        <v>1084</v>
      </c>
      <c r="G55" s="12">
        <f t="shared" si="2"/>
        <v>2.56759999319911E-3</v>
      </c>
      <c r="I55" s="12">
        <f t="shared" si="5"/>
        <v>2.56759999319911E-3</v>
      </c>
      <c r="Q55" s="13">
        <f t="shared" si="8"/>
        <v>27139.841999999997</v>
      </c>
      <c r="AA55" s="12" t="s">
        <v>45</v>
      </c>
      <c r="AB55" s="12">
        <v>6</v>
      </c>
      <c r="AD55" s="12" t="s">
        <v>31</v>
      </c>
      <c r="AF55" s="12" t="s">
        <v>33</v>
      </c>
    </row>
    <row r="56" spans="1:32" s="12" customFormat="1" x14ac:dyDescent="0.2">
      <c r="A56" s="34" t="s">
        <v>52</v>
      </c>
      <c r="B56" s="34"/>
      <c r="C56" s="35">
        <v>42164.652000000002</v>
      </c>
      <c r="D56" s="35"/>
      <c r="E56" s="12">
        <f t="shared" si="6"/>
        <v>1092.9917991396737</v>
      </c>
      <c r="F56" s="12">
        <f t="shared" si="7"/>
        <v>1093</v>
      </c>
      <c r="G56" s="12">
        <f t="shared" si="2"/>
        <v>-5.757300001278054E-3</v>
      </c>
      <c r="I56" s="12">
        <f t="shared" si="5"/>
        <v>-5.757300001278054E-3</v>
      </c>
      <c r="Q56" s="13">
        <f t="shared" si="8"/>
        <v>27146.152000000002</v>
      </c>
      <c r="AA56" s="12" t="s">
        <v>45</v>
      </c>
      <c r="AF56" s="12" t="s">
        <v>50</v>
      </c>
    </row>
    <row r="57" spans="1:32" s="12" customFormat="1" x14ac:dyDescent="0.2">
      <c r="A57" s="34" t="s">
        <v>51</v>
      </c>
      <c r="B57" s="34"/>
      <c r="C57" s="35">
        <v>42179.406000000003</v>
      </c>
      <c r="D57" s="35"/>
      <c r="E57" s="12">
        <f t="shared" si="6"/>
        <v>1114.0078124187642</v>
      </c>
      <c r="F57" s="12">
        <f t="shared" si="7"/>
        <v>1114</v>
      </c>
      <c r="G57" s="12">
        <f t="shared" si="2"/>
        <v>5.484599998453632E-3</v>
      </c>
      <c r="I57" s="12">
        <f t="shared" si="5"/>
        <v>5.484599998453632E-3</v>
      </c>
      <c r="Q57" s="13">
        <f t="shared" si="8"/>
        <v>27160.906000000003</v>
      </c>
      <c r="AA57" s="12" t="s">
        <v>45</v>
      </c>
      <c r="AB57" s="12">
        <v>5</v>
      </c>
      <c r="AD57" s="12" t="s">
        <v>31</v>
      </c>
      <c r="AF57" s="12" t="s">
        <v>33</v>
      </c>
    </row>
    <row r="58" spans="1:32" s="12" customFormat="1" x14ac:dyDescent="0.2">
      <c r="A58" s="34" t="s">
        <v>51</v>
      </c>
      <c r="B58" s="34"/>
      <c r="C58" s="35">
        <v>42193.391000000003</v>
      </c>
      <c r="D58" s="35"/>
      <c r="E58" s="12">
        <f t="shared" si="6"/>
        <v>1133.9284404320538</v>
      </c>
      <c r="F58" s="12">
        <f t="shared" si="7"/>
        <v>1134</v>
      </c>
      <c r="I58" s="14">
        <v>-5.0237399998877663E-2</v>
      </c>
      <c r="Q58" s="13">
        <f t="shared" si="8"/>
        <v>27174.891000000003</v>
      </c>
      <c r="AB58" s="12">
        <v>10</v>
      </c>
      <c r="AD58" s="12" t="s">
        <v>31</v>
      </c>
      <c r="AF58" s="12" t="s">
        <v>33</v>
      </c>
    </row>
    <row r="59" spans="1:32" s="12" customFormat="1" x14ac:dyDescent="0.2">
      <c r="A59" s="34" t="s">
        <v>53</v>
      </c>
      <c r="B59" s="34"/>
      <c r="C59" s="35">
        <v>42395.622000000003</v>
      </c>
      <c r="D59" s="35"/>
      <c r="E59" s="12">
        <f t="shared" si="6"/>
        <v>1421.9919744867836</v>
      </c>
      <c r="F59" s="12">
        <f t="shared" si="7"/>
        <v>1422</v>
      </c>
      <c r="G59" s="12">
        <f>+C59-(C$7+F59*C$8)</f>
        <v>-5.6342000025324523E-3</v>
      </c>
      <c r="I59" s="12">
        <f>+G59</f>
        <v>-5.6342000025324523E-3</v>
      </c>
      <c r="Q59" s="13">
        <f t="shared" si="8"/>
        <v>27377.122000000003</v>
      </c>
      <c r="AA59" s="12" t="s">
        <v>45</v>
      </c>
      <c r="AB59" s="12">
        <v>7</v>
      </c>
      <c r="AD59" s="12" t="s">
        <v>31</v>
      </c>
      <c r="AF59" s="12" t="s">
        <v>33</v>
      </c>
    </row>
    <row r="60" spans="1:32" s="12" customFormat="1" x14ac:dyDescent="0.2">
      <c r="A60" s="34" t="s">
        <v>54</v>
      </c>
      <c r="B60" s="34"/>
      <c r="C60" s="35">
        <v>42445.47</v>
      </c>
      <c r="D60" s="35"/>
      <c r="E60" s="12">
        <f t="shared" si="6"/>
        <v>1492.9968701039722</v>
      </c>
      <c r="F60" s="12">
        <f t="shared" si="7"/>
        <v>1493</v>
      </c>
      <c r="G60" s="12">
        <f>+C60-(C$7+F60*C$8)</f>
        <v>-2.197300003899727E-3</v>
      </c>
      <c r="I60" s="12">
        <f>+G60</f>
        <v>-2.197300003899727E-3</v>
      </c>
      <c r="Q60" s="13">
        <f t="shared" si="8"/>
        <v>27426.97</v>
      </c>
      <c r="AA60" s="12" t="s">
        <v>45</v>
      </c>
      <c r="AB60" s="12">
        <v>4</v>
      </c>
      <c r="AD60" s="12" t="s">
        <v>31</v>
      </c>
      <c r="AF60" s="12" t="s">
        <v>33</v>
      </c>
    </row>
    <row r="61" spans="1:32" s="12" customFormat="1" x14ac:dyDescent="0.2">
      <c r="A61" s="34" t="s">
        <v>55</v>
      </c>
      <c r="B61" s="34"/>
      <c r="C61" s="35">
        <v>42489.69</v>
      </c>
      <c r="D61" s="35"/>
      <c r="E61" s="12">
        <f t="shared" si="6"/>
        <v>1555.9850839579337</v>
      </c>
      <c r="F61" s="12">
        <f t="shared" si="7"/>
        <v>1556</v>
      </c>
      <c r="G61" s="12">
        <f>+C61-(C$7+F61*C$8)</f>
        <v>-1.047159999870928E-2</v>
      </c>
      <c r="J61" s="12">
        <f>+G61</f>
        <v>-1.047159999870928E-2</v>
      </c>
      <c r="Q61" s="13">
        <f t="shared" si="8"/>
        <v>27471.190000000002</v>
      </c>
      <c r="AA61" s="12" t="s">
        <v>45</v>
      </c>
      <c r="AF61" s="12" t="s">
        <v>50</v>
      </c>
    </row>
    <row r="62" spans="1:32" s="12" customFormat="1" x14ac:dyDescent="0.2">
      <c r="A62" s="34" t="s">
        <v>56</v>
      </c>
      <c r="B62" s="34"/>
      <c r="C62" s="35">
        <v>42504.447</v>
      </c>
      <c r="D62" s="35"/>
      <c r="E62" s="12">
        <f t="shared" si="6"/>
        <v>1577.0053705215419</v>
      </c>
      <c r="F62" s="12">
        <f t="shared" si="7"/>
        <v>1577</v>
      </c>
      <c r="G62" s="12">
        <f>+C62-(C$7+F62*C$8)</f>
        <v>3.7702999979956076E-3</v>
      </c>
      <c r="I62" s="12">
        <f>+G62</f>
        <v>3.7702999979956076E-3</v>
      </c>
      <c r="Q62" s="13">
        <f t="shared" si="8"/>
        <v>27485.947</v>
      </c>
      <c r="AA62" s="12" t="s">
        <v>45</v>
      </c>
      <c r="AB62" s="12">
        <v>10</v>
      </c>
      <c r="AD62" s="12" t="s">
        <v>31</v>
      </c>
      <c r="AF62" s="12" t="s">
        <v>33</v>
      </c>
    </row>
    <row r="63" spans="1:32" s="12" customFormat="1" x14ac:dyDescent="0.2">
      <c r="A63" s="34" t="s">
        <v>58</v>
      </c>
      <c r="B63" s="34"/>
      <c r="C63" s="35">
        <v>42508.616000000002</v>
      </c>
      <c r="D63" s="35"/>
      <c r="E63" s="12">
        <f t="shared" si="6"/>
        <v>1582.9438115789201</v>
      </c>
      <c r="F63" s="12">
        <f t="shared" si="7"/>
        <v>1583</v>
      </c>
      <c r="I63" s="14">
        <v>-3.9446299997507595E-2</v>
      </c>
      <c r="Q63" s="13">
        <f t="shared" si="8"/>
        <v>27490.116000000002</v>
      </c>
      <c r="AA63" s="12" t="s">
        <v>45</v>
      </c>
      <c r="AB63" s="12">
        <v>11</v>
      </c>
      <c r="AD63" s="12" t="s">
        <v>57</v>
      </c>
      <c r="AF63" s="12" t="s">
        <v>59</v>
      </c>
    </row>
    <row r="64" spans="1:32" s="12" customFormat="1" x14ac:dyDescent="0.2">
      <c r="A64" s="34" t="s">
        <v>56</v>
      </c>
      <c r="B64" s="34"/>
      <c r="C64" s="35">
        <v>42530.421999999999</v>
      </c>
      <c r="D64" s="35"/>
      <c r="E64" s="12">
        <f t="shared" si="6"/>
        <v>1614.0048923410018</v>
      </c>
      <c r="F64" s="12">
        <f t="shared" si="7"/>
        <v>1614</v>
      </c>
      <c r="G64" s="12">
        <f t="shared" ref="G64:G95" si="9">+C64-(C$7+F64*C$8)</f>
        <v>3.4345999956713058E-3</v>
      </c>
      <c r="I64" s="12">
        <f>+G64</f>
        <v>3.4345999956713058E-3</v>
      </c>
      <c r="Q64" s="13">
        <f t="shared" si="8"/>
        <v>27511.921999999999</v>
      </c>
      <c r="AA64" s="12" t="s">
        <v>45</v>
      </c>
      <c r="AB64" s="12">
        <v>9</v>
      </c>
      <c r="AD64" s="12" t="s">
        <v>60</v>
      </c>
      <c r="AF64" s="12" t="s">
        <v>33</v>
      </c>
    </row>
    <row r="65" spans="1:32" s="12" customFormat="1" x14ac:dyDescent="0.2">
      <c r="A65" s="34" t="s">
        <v>56</v>
      </c>
      <c r="B65" s="34"/>
      <c r="C65" s="35">
        <v>42530.423000000003</v>
      </c>
      <c r="D65" s="35"/>
      <c r="E65" s="12">
        <f t="shared" si="6"/>
        <v>1614.0063167691812</v>
      </c>
      <c r="F65" s="12">
        <f t="shared" si="7"/>
        <v>1614</v>
      </c>
      <c r="G65" s="12">
        <f t="shared" si="9"/>
        <v>4.4345999995130114E-3</v>
      </c>
      <c r="I65" s="12">
        <f>+G65</f>
        <v>4.4345999995130114E-3</v>
      </c>
      <c r="Q65" s="13">
        <f t="shared" si="8"/>
        <v>27511.923000000003</v>
      </c>
      <c r="AA65" s="12" t="s">
        <v>45</v>
      </c>
      <c r="AB65" s="12">
        <v>9</v>
      </c>
      <c r="AD65" s="12" t="s">
        <v>31</v>
      </c>
      <c r="AF65" s="12" t="s">
        <v>33</v>
      </c>
    </row>
    <row r="66" spans="1:32" s="12" customFormat="1" x14ac:dyDescent="0.2">
      <c r="A66" s="34" t="s">
        <v>61</v>
      </c>
      <c r="B66" s="34"/>
      <c r="C66" s="35">
        <v>42753.663</v>
      </c>
      <c r="D66" s="35"/>
      <c r="E66" s="12">
        <f t="shared" si="6"/>
        <v>1931.9956623313224</v>
      </c>
      <c r="F66" s="12">
        <f t="shared" si="7"/>
        <v>1932</v>
      </c>
      <c r="G66" s="12">
        <f t="shared" si="9"/>
        <v>-3.0451999991782941E-3</v>
      </c>
      <c r="I66" s="12">
        <f>+G66</f>
        <v>-3.0451999991782941E-3</v>
      </c>
      <c r="Q66" s="13">
        <f t="shared" si="8"/>
        <v>27735.163</v>
      </c>
      <c r="AA66" s="12" t="s">
        <v>45</v>
      </c>
      <c r="AB66" s="12">
        <v>15</v>
      </c>
      <c r="AD66" s="12" t="s">
        <v>31</v>
      </c>
      <c r="AF66" s="12" t="s">
        <v>33</v>
      </c>
    </row>
    <row r="67" spans="1:32" s="12" customFormat="1" x14ac:dyDescent="0.2">
      <c r="A67" s="34" t="s">
        <v>62</v>
      </c>
      <c r="B67" s="34"/>
      <c r="C67" s="35">
        <v>42791.576999999997</v>
      </c>
      <c r="D67" s="35"/>
      <c r="E67" s="12">
        <f t="shared" si="6"/>
        <v>1986.0014321200797</v>
      </c>
      <c r="F67" s="12">
        <f t="shared" si="7"/>
        <v>1986</v>
      </c>
      <c r="G67" s="12">
        <f t="shared" si="9"/>
        <v>1.0053999940282665E-3</v>
      </c>
      <c r="I67" s="12">
        <f>+G67</f>
        <v>1.0053999940282665E-3</v>
      </c>
      <c r="Q67" s="13">
        <f t="shared" si="8"/>
        <v>27773.076999999997</v>
      </c>
      <c r="AA67" s="12" t="s">
        <v>45</v>
      </c>
      <c r="AB67" s="12">
        <v>7</v>
      </c>
      <c r="AD67" s="12" t="s">
        <v>31</v>
      </c>
      <c r="AF67" s="12" t="s">
        <v>33</v>
      </c>
    </row>
    <row r="68" spans="1:32" s="12" customFormat="1" x14ac:dyDescent="0.2">
      <c r="A68" s="34" t="s">
        <v>55</v>
      </c>
      <c r="B68" s="34"/>
      <c r="C68" s="35">
        <v>42861.764999999999</v>
      </c>
      <c r="D68" s="35"/>
      <c r="E68" s="12">
        <f t="shared" si="6"/>
        <v>2085.9791967962865</v>
      </c>
      <c r="F68" s="12">
        <f t="shared" si="7"/>
        <v>2086</v>
      </c>
      <c r="G68" s="12">
        <f t="shared" si="9"/>
        <v>-1.4604600000893697E-2</v>
      </c>
      <c r="J68" s="12">
        <f>+G68</f>
        <v>-1.4604600000893697E-2</v>
      </c>
      <c r="Q68" s="13">
        <f t="shared" si="8"/>
        <v>27843.264999999999</v>
      </c>
      <c r="AA68" s="12" t="s">
        <v>45</v>
      </c>
      <c r="AF68" s="12" t="s">
        <v>50</v>
      </c>
    </row>
    <row r="69" spans="1:32" s="12" customFormat="1" x14ac:dyDescent="0.2">
      <c r="A69" s="34" t="s">
        <v>63</v>
      </c>
      <c r="B69" s="34"/>
      <c r="C69" s="35">
        <v>42867.391000000003</v>
      </c>
      <c r="D69" s="35"/>
      <c r="E69" s="12">
        <f t="shared" si="6"/>
        <v>2093.9930297031751</v>
      </c>
      <c r="F69" s="12">
        <f t="shared" si="7"/>
        <v>2094</v>
      </c>
      <c r="G69" s="12">
        <f t="shared" si="9"/>
        <v>-4.8934000005829148E-3</v>
      </c>
      <c r="I69" s="12">
        <f t="shared" ref="I69:I112" si="10">+G69</f>
        <v>-4.8934000005829148E-3</v>
      </c>
      <c r="Q69" s="13">
        <f t="shared" si="8"/>
        <v>27848.891000000003</v>
      </c>
      <c r="AA69" s="12" t="s">
        <v>45</v>
      </c>
      <c r="AB69" s="12">
        <v>9</v>
      </c>
      <c r="AD69" s="12" t="s">
        <v>60</v>
      </c>
      <c r="AF69" s="12" t="s">
        <v>33</v>
      </c>
    </row>
    <row r="70" spans="1:32" s="12" customFormat="1" x14ac:dyDescent="0.2">
      <c r="A70" s="34" t="s">
        <v>63</v>
      </c>
      <c r="B70" s="34"/>
      <c r="C70" s="35">
        <v>42874.415000000001</v>
      </c>
      <c r="D70" s="35"/>
      <c r="E70" s="12">
        <f t="shared" si="6"/>
        <v>2103.998213197297</v>
      </c>
      <c r="F70" s="12">
        <f t="shared" si="7"/>
        <v>2104</v>
      </c>
      <c r="G70" s="12">
        <f t="shared" si="9"/>
        <v>-1.254399998288136E-3</v>
      </c>
      <c r="I70" s="12">
        <f t="shared" si="10"/>
        <v>-1.254399998288136E-3</v>
      </c>
      <c r="Q70" s="13">
        <f t="shared" si="8"/>
        <v>27855.915000000001</v>
      </c>
      <c r="AA70" s="12" t="s">
        <v>45</v>
      </c>
      <c r="AB70" s="12">
        <v>8</v>
      </c>
      <c r="AD70" s="12" t="s">
        <v>60</v>
      </c>
      <c r="AF70" s="12" t="s">
        <v>33</v>
      </c>
    </row>
    <row r="71" spans="1:32" s="12" customFormat="1" x14ac:dyDescent="0.2">
      <c r="A71" s="34" t="s">
        <v>63</v>
      </c>
      <c r="B71" s="34"/>
      <c r="C71" s="35">
        <v>42874.415999999997</v>
      </c>
      <c r="D71" s="35"/>
      <c r="E71" s="12">
        <f t="shared" si="6"/>
        <v>2103.9996376254662</v>
      </c>
      <c r="F71" s="12">
        <f t="shared" si="7"/>
        <v>2104</v>
      </c>
      <c r="G71" s="12">
        <f t="shared" si="9"/>
        <v>-2.5440000172238797E-4</v>
      </c>
      <c r="I71" s="12">
        <f t="shared" si="10"/>
        <v>-2.5440000172238797E-4</v>
      </c>
      <c r="Q71" s="13">
        <f t="shared" si="8"/>
        <v>27855.915999999997</v>
      </c>
      <c r="AA71" s="12" t="s">
        <v>45</v>
      </c>
      <c r="AB71" s="12">
        <v>10</v>
      </c>
      <c r="AD71" s="12" t="s">
        <v>31</v>
      </c>
      <c r="AF71" s="12" t="s">
        <v>33</v>
      </c>
    </row>
    <row r="72" spans="1:32" s="12" customFormat="1" x14ac:dyDescent="0.2">
      <c r="A72" s="34" t="s">
        <v>58</v>
      </c>
      <c r="B72" s="34"/>
      <c r="C72" s="35">
        <v>42880.733999999997</v>
      </c>
      <c r="D72" s="35"/>
      <c r="E72" s="12">
        <f t="shared" si="6"/>
        <v>2112.9991748287512</v>
      </c>
      <c r="F72" s="12">
        <f t="shared" si="7"/>
        <v>2113</v>
      </c>
      <c r="G72" s="12">
        <f t="shared" si="9"/>
        <v>-5.7930000184569508E-4</v>
      </c>
      <c r="I72" s="12">
        <f t="shared" si="10"/>
        <v>-5.7930000184569508E-4</v>
      </c>
      <c r="Q72" s="13">
        <f t="shared" si="8"/>
        <v>27862.233999999997</v>
      </c>
      <c r="AA72" s="12" t="s">
        <v>45</v>
      </c>
      <c r="AB72" s="12">
        <v>7</v>
      </c>
      <c r="AD72" s="12" t="s">
        <v>64</v>
      </c>
      <c r="AF72" s="12" t="s">
        <v>59</v>
      </c>
    </row>
    <row r="73" spans="1:32" s="12" customFormat="1" x14ac:dyDescent="0.2">
      <c r="A73" s="34" t="s">
        <v>58</v>
      </c>
      <c r="B73" s="34"/>
      <c r="C73" s="35">
        <v>42880.741999999998</v>
      </c>
      <c r="D73" s="35"/>
      <c r="E73" s="12">
        <f t="shared" si="6"/>
        <v>2113.0105702541455</v>
      </c>
      <c r="F73" s="12">
        <f t="shared" si="7"/>
        <v>2113</v>
      </c>
      <c r="G73" s="12">
        <f t="shared" si="9"/>
        <v>7.4206999997841194E-3</v>
      </c>
      <c r="I73" s="12">
        <f t="shared" si="10"/>
        <v>7.4206999997841194E-3</v>
      </c>
      <c r="Q73" s="13">
        <f t="shared" si="8"/>
        <v>27862.241999999998</v>
      </c>
      <c r="AA73" s="12" t="s">
        <v>45</v>
      </c>
      <c r="AB73" s="12">
        <v>11</v>
      </c>
      <c r="AD73" s="12" t="s">
        <v>65</v>
      </c>
      <c r="AF73" s="12" t="s">
        <v>59</v>
      </c>
    </row>
    <row r="74" spans="1:32" s="12" customFormat="1" x14ac:dyDescent="0.2">
      <c r="A74" s="34" t="s">
        <v>63</v>
      </c>
      <c r="B74" s="34"/>
      <c r="C74" s="35">
        <v>42886.370999999999</v>
      </c>
      <c r="D74" s="35"/>
      <c r="E74" s="12">
        <f t="shared" si="6"/>
        <v>2121.0286764455523</v>
      </c>
      <c r="F74" s="12">
        <f t="shared" si="7"/>
        <v>2121</v>
      </c>
      <c r="G74" s="12">
        <f t="shared" si="9"/>
        <v>2.0131899997068103E-2</v>
      </c>
      <c r="I74" s="12">
        <f t="shared" si="10"/>
        <v>2.0131899997068103E-2</v>
      </c>
      <c r="Q74" s="13">
        <f t="shared" si="8"/>
        <v>27867.870999999999</v>
      </c>
      <c r="AA74" s="12" t="s">
        <v>45</v>
      </c>
      <c r="AB74" s="12">
        <v>8</v>
      </c>
      <c r="AD74" s="12" t="s">
        <v>31</v>
      </c>
      <c r="AF74" s="12" t="s">
        <v>33</v>
      </c>
    </row>
    <row r="75" spans="1:32" s="12" customFormat="1" x14ac:dyDescent="0.2">
      <c r="A75" s="34" t="s">
        <v>66</v>
      </c>
      <c r="B75" s="34"/>
      <c r="C75" s="35">
        <v>42900.39</v>
      </c>
      <c r="D75" s="35"/>
      <c r="E75" s="12">
        <f t="shared" si="6"/>
        <v>2140.9977350167569</v>
      </c>
      <c r="F75" s="12">
        <f t="shared" si="7"/>
        <v>2141</v>
      </c>
      <c r="G75" s="12">
        <f t="shared" si="9"/>
        <v>-1.5901000006124377E-3</v>
      </c>
      <c r="I75" s="12">
        <f t="shared" si="10"/>
        <v>-1.5901000006124377E-3</v>
      </c>
      <c r="Q75" s="13">
        <f t="shared" si="8"/>
        <v>27881.89</v>
      </c>
      <c r="AA75" s="12" t="s">
        <v>45</v>
      </c>
      <c r="AB75" s="12">
        <v>11</v>
      </c>
      <c r="AD75" s="12" t="s">
        <v>60</v>
      </c>
      <c r="AF75" s="12" t="s">
        <v>33</v>
      </c>
    </row>
    <row r="76" spans="1:32" s="12" customFormat="1" x14ac:dyDescent="0.2">
      <c r="A76" s="34" t="s">
        <v>66</v>
      </c>
      <c r="B76" s="34"/>
      <c r="C76" s="35">
        <v>42926.37</v>
      </c>
      <c r="D76" s="35"/>
      <c r="E76" s="12">
        <f t="shared" si="6"/>
        <v>2178.0043789770934</v>
      </c>
      <c r="F76" s="12">
        <f t="shared" si="7"/>
        <v>2178</v>
      </c>
      <c r="G76" s="12">
        <f t="shared" si="9"/>
        <v>3.0742000017198734E-3</v>
      </c>
      <c r="I76" s="12">
        <f t="shared" si="10"/>
        <v>3.0742000017198734E-3</v>
      </c>
      <c r="Q76" s="13">
        <f t="shared" si="8"/>
        <v>27907.870000000003</v>
      </c>
      <c r="AA76" s="12" t="s">
        <v>45</v>
      </c>
      <c r="AB76" s="12">
        <v>7</v>
      </c>
      <c r="AD76" s="12" t="s">
        <v>31</v>
      </c>
      <c r="AF76" s="12" t="s">
        <v>33</v>
      </c>
    </row>
    <row r="77" spans="1:32" s="12" customFormat="1" x14ac:dyDescent="0.2">
      <c r="A77" s="34" t="s">
        <v>58</v>
      </c>
      <c r="B77" s="34"/>
      <c r="C77" s="35">
        <v>43219.800999999999</v>
      </c>
      <c r="D77" s="35"/>
      <c r="E77" s="12">
        <f t="shared" si="6"/>
        <v>2595.9757624999588</v>
      </c>
      <c r="F77" s="12">
        <f t="shared" si="7"/>
        <v>2596</v>
      </c>
      <c r="G77" s="12">
        <f t="shared" si="9"/>
        <v>-1.7015600002196152E-2</v>
      </c>
      <c r="I77" s="12">
        <f t="shared" si="10"/>
        <v>-1.7015600002196152E-2</v>
      </c>
      <c r="Q77" s="13">
        <f t="shared" si="8"/>
        <v>28201.300999999999</v>
      </c>
      <c r="AA77" s="12" t="s">
        <v>45</v>
      </c>
      <c r="AB77" s="12">
        <v>17</v>
      </c>
      <c r="AD77" s="12" t="s">
        <v>67</v>
      </c>
      <c r="AF77" s="12" t="s">
        <v>59</v>
      </c>
    </row>
    <row r="78" spans="1:32" s="12" customFormat="1" x14ac:dyDescent="0.2">
      <c r="A78" s="34" t="s">
        <v>68</v>
      </c>
      <c r="B78" s="34"/>
      <c r="C78" s="35">
        <v>43481.675999999999</v>
      </c>
      <c r="D78" s="35"/>
      <c r="E78" s="12">
        <f t="shared" si="6"/>
        <v>2968.9978905643134</v>
      </c>
      <c r="F78" s="12">
        <f t="shared" si="7"/>
        <v>2969</v>
      </c>
      <c r="G78" s="12">
        <f t="shared" si="9"/>
        <v>-1.4809000058448873E-3</v>
      </c>
      <c r="I78" s="12">
        <f t="shared" si="10"/>
        <v>-1.4809000058448873E-3</v>
      </c>
      <c r="Q78" s="13">
        <f t="shared" si="8"/>
        <v>28463.175999999999</v>
      </c>
      <c r="AA78" s="12" t="s">
        <v>45</v>
      </c>
      <c r="AB78" s="12">
        <v>5</v>
      </c>
      <c r="AD78" s="12" t="s">
        <v>31</v>
      </c>
      <c r="AF78" s="12" t="s">
        <v>33</v>
      </c>
    </row>
    <row r="79" spans="1:32" s="12" customFormat="1" x14ac:dyDescent="0.2">
      <c r="A79" s="34" t="s">
        <v>69</v>
      </c>
      <c r="B79" s="34"/>
      <c r="C79" s="35">
        <v>44316.408000000003</v>
      </c>
      <c r="D79" s="35"/>
      <c r="E79" s="12">
        <f t="shared" si="6"/>
        <v>4158.0136690976451</v>
      </c>
      <c r="F79" s="12">
        <f t="shared" si="7"/>
        <v>4158</v>
      </c>
      <c r="G79" s="12">
        <f t="shared" si="9"/>
        <v>9.5961999977589585E-3</v>
      </c>
      <c r="I79" s="12">
        <f t="shared" si="10"/>
        <v>9.5961999977589585E-3</v>
      </c>
      <c r="Q79" s="13">
        <f t="shared" si="8"/>
        <v>29297.908000000003</v>
      </c>
      <c r="AA79" s="12" t="s">
        <v>45</v>
      </c>
      <c r="AB79" s="12">
        <v>7</v>
      </c>
      <c r="AD79" s="12" t="s">
        <v>31</v>
      </c>
      <c r="AF79" s="12" t="s">
        <v>33</v>
      </c>
    </row>
    <row r="80" spans="1:32" s="12" customFormat="1" x14ac:dyDescent="0.2">
      <c r="A80" s="34" t="s">
        <v>69</v>
      </c>
      <c r="B80" s="34"/>
      <c r="C80" s="35">
        <v>44337.451999999997</v>
      </c>
      <c r="D80" s="35"/>
      <c r="E80" s="12">
        <f t="shared" si="6"/>
        <v>4187.9893355911408</v>
      </c>
      <c r="F80" s="12">
        <f t="shared" si="7"/>
        <v>4188</v>
      </c>
      <c r="G80" s="12">
        <f t="shared" si="9"/>
        <v>-7.4868000010610558E-3</v>
      </c>
      <c r="I80" s="12">
        <f t="shared" si="10"/>
        <v>-7.4868000010610558E-3</v>
      </c>
      <c r="Q80" s="13">
        <f t="shared" si="8"/>
        <v>29318.951999999997</v>
      </c>
      <c r="AA80" s="12" t="s">
        <v>45</v>
      </c>
      <c r="AB80" s="12">
        <v>9</v>
      </c>
      <c r="AD80" s="12" t="s">
        <v>60</v>
      </c>
      <c r="AF80" s="12" t="s">
        <v>33</v>
      </c>
    </row>
    <row r="81" spans="1:32" s="12" customFormat="1" x14ac:dyDescent="0.2">
      <c r="A81" s="34" t="s">
        <v>58</v>
      </c>
      <c r="B81" s="34"/>
      <c r="C81" s="35">
        <v>44635.821000000004</v>
      </c>
      <c r="D81" s="35"/>
      <c r="E81" s="12">
        <f t="shared" si="6"/>
        <v>4612.9945454371955</v>
      </c>
      <c r="F81" s="12">
        <f t="shared" si="7"/>
        <v>4613</v>
      </c>
      <c r="G81" s="12">
        <f t="shared" si="9"/>
        <v>-3.8292999961413443E-3</v>
      </c>
      <c r="I81" s="12">
        <f t="shared" si="10"/>
        <v>-3.8292999961413443E-3</v>
      </c>
      <c r="Q81" s="13">
        <f t="shared" si="8"/>
        <v>29617.321000000004</v>
      </c>
      <c r="AA81" s="12" t="s">
        <v>45</v>
      </c>
      <c r="AB81" s="12">
        <v>14</v>
      </c>
      <c r="AD81" s="12" t="s">
        <v>67</v>
      </c>
      <c r="AF81" s="12" t="s">
        <v>59</v>
      </c>
    </row>
    <row r="82" spans="1:32" s="12" customFormat="1" x14ac:dyDescent="0.2">
      <c r="A82" s="34" t="s">
        <v>70</v>
      </c>
      <c r="B82" s="34"/>
      <c r="C82" s="35">
        <v>44686.377999999997</v>
      </c>
      <c r="D82" s="35"/>
      <c r="E82" s="12">
        <f t="shared" si="6"/>
        <v>4685.0093606297378</v>
      </c>
      <c r="F82" s="12">
        <f t="shared" si="7"/>
        <v>4685</v>
      </c>
      <c r="G82" s="12">
        <f t="shared" si="9"/>
        <v>6.571499994606711E-3</v>
      </c>
      <c r="I82" s="12">
        <f t="shared" si="10"/>
        <v>6.571499994606711E-3</v>
      </c>
      <c r="Q82" s="13">
        <f t="shared" si="8"/>
        <v>29667.877999999997</v>
      </c>
      <c r="AA82" s="12" t="s">
        <v>45</v>
      </c>
      <c r="AB82" s="12">
        <v>6</v>
      </c>
      <c r="AD82" s="12" t="s">
        <v>31</v>
      </c>
      <c r="AF82" s="12" t="s">
        <v>33</v>
      </c>
    </row>
    <row r="83" spans="1:32" s="12" customFormat="1" x14ac:dyDescent="0.2">
      <c r="A83" s="34" t="s">
        <v>71</v>
      </c>
      <c r="B83" s="34"/>
      <c r="C83" s="35">
        <v>44705.338000000003</v>
      </c>
      <c r="D83" s="35"/>
      <c r="E83" s="12">
        <f t="shared" si="6"/>
        <v>4712.0165188086503</v>
      </c>
      <c r="F83" s="12">
        <f t="shared" si="7"/>
        <v>4712</v>
      </c>
      <c r="G83" s="12">
        <f t="shared" si="9"/>
        <v>1.1596800002735108E-2</v>
      </c>
      <c r="I83" s="12">
        <f t="shared" si="10"/>
        <v>1.1596800002735108E-2</v>
      </c>
      <c r="Q83" s="13">
        <f t="shared" si="8"/>
        <v>29686.838000000003</v>
      </c>
      <c r="AA83" s="12" t="s">
        <v>45</v>
      </c>
      <c r="AB83" s="12">
        <v>6</v>
      </c>
      <c r="AD83" s="12" t="s">
        <v>31</v>
      </c>
      <c r="AF83" s="12" t="s">
        <v>33</v>
      </c>
    </row>
    <row r="84" spans="1:32" s="12" customFormat="1" x14ac:dyDescent="0.2">
      <c r="A84" s="34" t="s">
        <v>71</v>
      </c>
      <c r="B84" s="34"/>
      <c r="C84" s="35">
        <v>44726.406999999999</v>
      </c>
      <c r="D84" s="35"/>
      <c r="E84" s="12">
        <f t="shared" si="6"/>
        <v>4742.0277960064977</v>
      </c>
      <c r="F84" s="12">
        <f t="shared" si="7"/>
        <v>4742</v>
      </c>
      <c r="G84" s="12">
        <f t="shared" si="9"/>
        <v>1.9513799998094328E-2</v>
      </c>
      <c r="I84" s="12">
        <f t="shared" si="10"/>
        <v>1.9513799998094328E-2</v>
      </c>
      <c r="Q84" s="13">
        <f t="shared" si="8"/>
        <v>29707.906999999999</v>
      </c>
      <c r="AA84" s="12" t="s">
        <v>45</v>
      </c>
      <c r="AB84" s="12">
        <v>9</v>
      </c>
      <c r="AD84" s="12" t="s">
        <v>31</v>
      </c>
      <c r="AF84" s="12" t="s">
        <v>33</v>
      </c>
    </row>
    <row r="85" spans="1:32" s="12" customFormat="1" x14ac:dyDescent="0.2">
      <c r="A85" s="34" t="s">
        <v>58</v>
      </c>
      <c r="B85" s="34"/>
      <c r="C85" s="35">
        <v>44732.713000000003</v>
      </c>
      <c r="D85" s="35"/>
      <c r="E85" s="12">
        <f t="shared" ref="E85:E116" si="11">+(C85-C$7)/C$8</f>
        <v>4751.0102400717014</v>
      </c>
      <c r="F85" s="12">
        <f t="shared" ref="F85:F116" si="12">ROUND(2*E85,0)/2</f>
        <v>4751</v>
      </c>
      <c r="G85" s="12">
        <f t="shared" si="9"/>
        <v>7.1889000028022565E-3</v>
      </c>
      <c r="I85" s="12">
        <f t="shared" si="10"/>
        <v>7.1889000028022565E-3</v>
      </c>
      <c r="Q85" s="13">
        <f t="shared" ref="Q85:Q116" si="13">+C85-15018.5</f>
        <v>29714.213000000003</v>
      </c>
      <c r="AA85" s="12" t="s">
        <v>45</v>
      </c>
      <c r="AB85" s="12">
        <v>7</v>
      </c>
      <c r="AD85" s="12" t="s">
        <v>72</v>
      </c>
      <c r="AF85" s="12" t="s">
        <v>59</v>
      </c>
    </row>
    <row r="86" spans="1:32" s="12" customFormat="1" x14ac:dyDescent="0.2">
      <c r="A86" s="34" t="s">
        <v>71</v>
      </c>
      <c r="B86" s="34"/>
      <c r="C86" s="35">
        <v>44733.423999999999</v>
      </c>
      <c r="D86" s="35"/>
      <c r="E86" s="12">
        <f t="shared" si="11"/>
        <v>4752.0230085034045</v>
      </c>
      <c r="F86" s="12">
        <f t="shared" si="12"/>
        <v>4752</v>
      </c>
      <c r="G86" s="12">
        <f t="shared" si="9"/>
        <v>1.615279999532504E-2</v>
      </c>
      <c r="I86" s="12">
        <f t="shared" si="10"/>
        <v>1.615279999532504E-2</v>
      </c>
      <c r="Q86" s="13">
        <f t="shared" si="13"/>
        <v>29714.923999999999</v>
      </c>
      <c r="AA86" s="12" t="s">
        <v>45</v>
      </c>
      <c r="AB86" s="12">
        <v>6</v>
      </c>
      <c r="AD86" s="12" t="s">
        <v>31</v>
      </c>
      <c r="AF86" s="12" t="s">
        <v>33</v>
      </c>
    </row>
    <row r="87" spans="1:32" s="12" customFormat="1" x14ac:dyDescent="0.2">
      <c r="A87" s="34" t="s">
        <v>73</v>
      </c>
      <c r="B87" s="34"/>
      <c r="C87" s="35">
        <v>45001.580999999998</v>
      </c>
      <c r="D87" s="35"/>
      <c r="E87" s="12">
        <f t="shared" si="11"/>
        <v>5133.9933943567803</v>
      </c>
      <c r="F87" s="12">
        <f t="shared" si="12"/>
        <v>5134</v>
      </c>
      <c r="G87" s="12">
        <f t="shared" si="9"/>
        <v>-4.6374000012292527E-3</v>
      </c>
      <c r="I87" s="12">
        <f t="shared" si="10"/>
        <v>-4.6374000012292527E-3</v>
      </c>
      <c r="Q87" s="13">
        <f t="shared" si="13"/>
        <v>29983.080999999998</v>
      </c>
      <c r="AA87" s="12" t="s">
        <v>45</v>
      </c>
      <c r="AB87" s="12">
        <v>6</v>
      </c>
      <c r="AD87" s="12" t="s">
        <v>31</v>
      </c>
      <c r="AF87" s="12" t="s">
        <v>33</v>
      </c>
    </row>
    <row r="88" spans="1:32" s="12" customFormat="1" x14ac:dyDescent="0.2">
      <c r="A88" s="34" t="s">
        <v>74</v>
      </c>
      <c r="B88" s="34"/>
      <c r="C88" s="35">
        <v>45022.644</v>
      </c>
      <c r="D88" s="35"/>
      <c r="E88" s="12">
        <f t="shared" si="11"/>
        <v>5163.9961249855924</v>
      </c>
      <c r="F88" s="12">
        <f t="shared" si="12"/>
        <v>5164</v>
      </c>
      <c r="G88" s="12">
        <f t="shared" si="9"/>
        <v>-2.7203999998164363E-3</v>
      </c>
      <c r="I88" s="12">
        <f t="shared" si="10"/>
        <v>-2.7203999998164363E-3</v>
      </c>
      <c r="Q88" s="13">
        <f t="shared" si="13"/>
        <v>30004.144</v>
      </c>
      <c r="AA88" s="12" t="s">
        <v>45</v>
      </c>
      <c r="AB88" s="12">
        <v>6</v>
      </c>
      <c r="AD88" s="12" t="s">
        <v>31</v>
      </c>
      <c r="AF88" s="12" t="s">
        <v>33</v>
      </c>
    </row>
    <row r="89" spans="1:32" s="12" customFormat="1" x14ac:dyDescent="0.2">
      <c r="A89" s="34" t="s">
        <v>58</v>
      </c>
      <c r="B89" s="34"/>
      <c r="C89" s="35">
        <v>45026.864999999998</v>
      </c>
      <c r="D89" s="35"/>
      <c r="E89" s="12">
        <f t="shared" si="11"/>
        <v>5170.0086363080127</v>
      </c>
      <c r="F89" s="12">
        <f t="shared" si="12"/>
        <v>5170</v>
      </c>
      <c r="G89" s="12">
        <f t="shared" si="9"/>
        <v>6.062999993446283E-3</v>
      </c>
      <c r="I89" s="12">
        <f t="shared" si="10"/>
        <v>6.062999993446283E-3</v>
      </c>
      <c r="Q89" s="13">
        <f t="shared" si="13"/>
        <v>30008.364999999998</v>
      </c>
      <c r="AA89" s="12" t="s">
        <v>45</v>
      </c>
      <c r="AB89" s="12">
        <v>10</v>
      </c>
      <c r="AD89" s="12" t="s">
        <v>72</v>
      </c>
      <c r="AF89" s="12" t="s">
        <v>59</v>
      </c>
    </row>
    <row r="90" spans="1:32" s="12" customFormat="1" x14ac:dyDescent="0.2">
      <c r="A90" s="34" t="s">
        <v>74</v>
      </c>
      <c r="B90" s="34"/>
      <c r="C90" s="35">
        <v>45032.478999999999</v>
      </c>
      <c r="D90" s="35"/>
      <c r="E90" s="12">
        <f t="shared" si="11"/>
        <v>5178.0053760768105</v>
      </c>
      <c r="F90" s="12">
        <f t="shared" si="12"/>
        <v>5178</v>
      </c>
      <c r="G90" s="12">
        <f t="shared" si="9"/>
        <v>3.7741999985883012E-3</v>
      </c>
      <c r="I90" s="12">
        <f t="shared" si="10"/>
        <v>3.7741999985883012E-3</v>
      </c>
      <c r="Q90" s="13">
        <f t="shared" si="13"/>
        <v>30013.978999999999</v>
      </c>
      <c r="AA90" s="12" t="s">
        <v>45</v>
      </c>
      <c r="AB90" s="12">
        <v>6</v>
      </c>
      <c r="AD90" s="12" t="s">
        <v>31</v>
      </c>
      <c r="AF90" s="12" t="s">
        <v>33</v>
      </c>
    </row>
    <row r="91" spans="1:32" s="12" customFormat="1" x14ac:dyDescent="0.2">
      <c r="A91" s="34" t="s">
        <v>58</v>
      </c>
      <c r="B91" s="34"/>
      <c r="C91" s="35">
        <v>45116.726000000002</v>
      </c>
      <c r="D91" s="35"/>
      <c r="E91" s="12">
        <f t="shared" si="11"/>
        <v>5298.0091764511826</v>
      </c>
      <c r="F91" s="12">
        <f t="shared" si="12"/>
        <v>5298</v>
      </c>
      <c r="G91" s="12">
        <f t="shared" si="9"/>
        <v>6.4421999995829538E-3</v>
      </c>
      <c r="I91" s="12">
        <f t="shared" si="10"/>
        <v>6.4421999995829538E-3</v>
      </c>
      <c r="Q91" s="13">
        <f t="shared" si="13"/>
        <v>30098.226000000002</v>
      </c>
      <c r="AB91" s="12">
        <v>7</v>
      </c>
      <c r="AD91" s="12" t="s">
        <v>72</v>
      </c>
      <c r="AF91" s="12" t="s">
        <v>59</v>
      </c>
    </row>
    <row r="92" spans="1:32" s="12" customFormat="1" x14ac:dyDescent="0.2">
      <c r="A92" s="34" t="s">
        <v>58</v>
      </c>
      <c r="B92" s="34"/>
      <c r="C92" s="35">
        <v>45116.731</v>
      </c>
      <c r="D92" s="35"/>
      <c r="E92" s="12">
        <f t="shared" si="11"/>
        <v>5298.0162985920488</v>
      </c>
      <c r="F92" s="12">
        <f t="shared" si="12"/>
        <v>5298</v>
      </c>
      <c r="G92" s="12">
        <f t="shared" si="9"/>
        <v>1.1442199996963609E-2</v>
      </c>
      <c r="I92" s="12">
        <f t="shared" si="10"/>
        <v>1.1442199996963609E-2</v>
      </c>
      <c r="Q92" s="13">
        <f t="shared" si="13"/>
        <v>30098.231</v>
      </c>
      <c r="AA92" s="12" t="s">
        <v>45</v>
      </c>
      <c r="AB92" s="12">
        <v>7</v>
      </c>
      <c r="AD92" s="12" t="s">
        <v>75</v>
      </c>
      <c r="AF92" s="12" t="s">
        <v>59</v>
      </c>
    </row>
    <row r="93" spans="1:32" s="12" customFormat="1" x14ac:dyDescent="0.2">
      <c r="A93" s="34" t="s">
        <v>76</v>
      </c>
      <c r="B93" s="34"/>
      <c r="C93" s="35">
        <v>45402.446000000004</v>
      </c>
      <c r="D93" s="35"/>
      <c r="E93" s="12">
        <f t="shared" si="11"/>
        <v>5704.9967943243964</v>
      </c>
      <c r="F93" s="12">
        <f t="shared" si="12"/>
        <v>5705</v>
      </c>
      <c r="G93" s="12">
        <f t="shared" si="9"/>
        <v>-2.2505000015371479E-3</v>
      </c>
      <c r="I93" s="12">
        <f t="shared" si="10"/>
        <v>-2.2505000015371479E-3</v>
      </c>
      <c r="Q93" s="13">
        <f t="shared" si="13"/>
        <v>30383.946000000004</v>
      </c>
      <c r="AA93" s="12" t="s">
        <v>45</v>
      </c>
      <c r="AB93" s="12">
        <v>6</v>
      </c>
      <c r="AD93" s="12" t="s">
        <v>31</v>
      </c>
      <c r="AF93" s="12" t="s">
        <v>33</v>
      </c>
    </row>
    <row r="94" spans="1:32" s="12" customFormat="1" x14ac:dyDescent="0.2">
      <c r="A94" s="34" t="s">
        <v>77</v>
      </c>
      <c r="B94" s="34"/>
      <c r="C94" s="35">
        <v>45428.421000000002</v>
      </c>
      <c r="D94" s="35"/>
      <c r="E94" s="12">
        <f t="shared" si="11"/>
        <v>5741.9963161438563</v>
      </c>
      <c r="F94" s="12">
        <f t="shared" si="12"/>
        <v>5742</v>
      </c>
      <c r="G94" s="12">
        <f t="shared" si="9"/>
        <v>-2.5862000038614497E-3</v>
      </c>
      <c r="I94" s="12">
        <f t="shared" si="10"/>
        <v>-2.5862000038614497E-3</v>
      </c>
      <c r="Q94" s="13">
        <f t="shared" si="13"/>
        <v>30409.921000000002</v>
      </c>
      <c r="AA94" s="12" t="s">
        <v>45</v>
      </c>
      <c r="AB94" s="12">
        <v>7</v>
      </c>
      <c r="AD94" s="12" t="s">
        <v>31</v>
      </c>
      <c r="AF94" s="12" t="s">
        <v>33</v>
      </c>
    </row>
    <row r="95" spans="1:32" s="12" customFormat="1" x14ac:dyDescent="0.2">
      <c r="A95" s="34" t="s">
        <v>58</v>
      </c>
      <c r="B95" s="34"/>
      <c r="C95" s="35">
        <v>45446.675000000003</v>
      </c>
      <c r="D95" s="35"/>
      <c r="E95" s="12">
        <f t="shared" si="11"/>
        <v>5767.997828031921</v>
      </c>
      <c r="F95" s="12">
        <f t="shared" si="12"/>
        <v>5768</v>
      </c>
      <c r="G95" s="12">
        <f t="shared" si="9"/>
        <v>-1.5247999981511384E-3</v>
      </c>
      <c r="I95" s="12">
        <f t="shared" si="10"/>
        <v>-1.5247999981511384E-3</v>
      </c>
      <c r="Q95" s="13">
        <f t="shared" si="13"/>
        <v>30428.175000000003</v>
      </c>
      <c r="AA95" s="12" t="s">
        <v>45</v>
      </c>
      <c r="AB95" s="12">
        <v>14</v>
      </c>
      <c r="AD95" s="12" t="s">
        <v>67</v>
      </c>
      <c r="AF95" s="12" t="s">
        <v>59</v>
      </c>
    </row>
    <row r="96" spans="1:32" s="12" customFormat="1" x14ac:dyDescent="0.2">
      <c r="A96" s="34" t="s">
        <v>77</v>
      </c>
      <c r="B96" s="34"/>
      <c r="C96" s="35">
        <v>45466.338000000003</v>
      </c>
      <c r="D96" s="35"/>
      <c r="E96" s="12">
        <f t="shared" si="11"/>
        <v>5796.0063592171418</v>
      </c>
      <c r="F96" s="12">
        <f t="shared" si="12"/>
        <v>5796</v>
      </c>
      <c r="G96" s="12">
        <f t="shared" ref="G96:G127" si="14">+C96-(C$7+F96*C$8)</f>
        <v>4.4644000008702278E-3</v>
      </c>
      <c r="I96" s="12">
        <f t="shared" si="10"/>
        <v>4.4644000008702278E-3</v>
      </c>
      <c r="Q96" s="13">
        <f t="shared" si="13"/>
        <v>30447.838000000003</v>
      </c>
      <c r="AA96" s="12" t="s">
        <v>45</v>
      </c>
      <c r="AB96" s="12">
        <v>6</v>
      </c>
      <c r="AD96" s="12" t="s">
        <v>31</v>
      </c>
      <c r="AF96" s="12" t="s">
        <v>33</v>
      </c>
    </row>
    <row r="97" spans="1:32" s="12" customFormat="1" x14ac:dyDescent="0.2">
      <c r="A97" s="34" t="s">
        <v>78</v>
      </c>
      <c r="B97" s="34"/>
      <c r="C97" s="35">
        <v>45679.735999999997</v>
      </c>
      <c r="D97" s="35"/>
      <c r="E97" s="12">
        <f t="shared" si="11"/>
        <v>6099.9764826908404</v>
      </c>
      <c r="F97" s="12">
        <f t="shared" si="12"/>
        <v>6100</v>
      </c>
      <c r="G97" s="12">
        <f t="shared" si="14"/>
        <v>-1.6510000008565839E-2</v>
      </c>
      <c r="I97" s="12">
        <f t="shared" si="10"/>
        <v>-1.6510000008565839E-2</v>
      </c>
      <c r="Q97" s="13">
        <f t="shared" si="13"/>
        <v>30661.235999999997</v>
      </c>
      <c r="AA97" s="12" t="s">
        <v>45</v>
      </c>
      <c r="AB97" s="12">
        <v>7</v>
      </c>
      <c r="AD97" s="12" t="s">
        <v>31</v>
      </c>
      <c r="AF97" s="12" t="s">
        <v>33</v>
      </c>
    </row>
    <row r="98" spans="1:32" s="12" customFormat="1" x14ac:dyDescent="0.2">
      <c r="A98" s="34" t="s">
        <v>58</v>
      </c>
      <c r="B98" s="34"/>
      <c r="C98" s="35">
        <v>45797.695</v>
      </c>
      <c r="D98" s="35"/>
      <c r="E98" s="12">
        <f t="shared" si="11"/>
        <v>6268.0006056668562</v>
      </c>
      <c r="F98" s="12">
        <f t="shared" si="12"/>
        <v>6268</v>
      </c>
      <c r="G98" s="12">
        <f t="shared" si="14"/>
        <v>4.2519999988144264E-4</v>
      </c>
      <c r="I98" s="12">
        <f t="shared" si="10"/>
        <v>4.2519999988144264E-4</v>
      </c>
      <c r="Q98" s="13">
        <f t="shared" si="13"/>
        <v>30779.195</v>
      </c>
      <c r="AA98" s="12" t="s">
        <v>45</v>
      </c>
      <c r="AB98" s="12">
        <v>20</v>
      </c>
      <c r="AD98" s="12" t="s">
        <v>67</v>
      </c>
      <c r="AF98" s="12" t="s">
        <v>59</v>
      </c>
    </row>
    <row r="99" spans="1:32" s="12" customFormat="1" x14ac:dyDescent="0.2">
      <c r="A99" s="34" t="s">
        <v>79</v>
      </c>
      <c r="B99" s="34"/>
      <c r="C99" s="35">
        <v>46101.669000000002</v>
      </c>
      <c r="D99" s="35"/>
      <c r="E99" s="12">
        <f t="shared" si="11"/>
        <v>6700.9897354281347</v>
      </c>
      <c r="F99" s="12">
        <f t="shared" si="12"/>
        <v>6701</v>
      </c>
      <c r="G99" s="12">
        <f t="shared" si="14"/>
        <v>-7.2061000028043054E-3</v>
      </c>
      <c r="I99" s="12">
        <f t="shared" si="10"/>
        <v>-7.2061000028043054E-3</v>
      </c>
      <c r="Q99" s="13">
        <f t="shared" si="13"/>
        <v>31083.169000000002</v>
      </c>
      <c r="AA99" s="12" t="s">
        <v>45</v>
      </c>
      <c r="AB99" s="12">
        <v>6</v>
      </c>
      <c r="AD99" s="12" t="s">
        <v>31</v>
      </c>
      <c r="AF99" s="12" t="s">
        <v>33</v>
      </c>
    </row>
    <row r="100" spans="1:32" s="12" customFormat="1" x14ac:dyDescent="0.2">
      <c r="A100" s="34" t="s">
        <v>58</v>
      </c>
      <c r="B100" s="34"/>
      <c r="C100" s="35">
        <v>46169.771000000001</v>
      </c>
      <c r="D100" s="35"/>
      <c r="E100" s="12">
        <f t="shared" si="11"/>
        <v>6797.996142933388</v>
      </c>
      <c r="F100" s="12">
        <f t="shared" si="12"/>
        <v>6798</v>
      </c>
      <c r="G100" s="12">
        <f t="shared" si="14"/>
        <v>-2.7077999984612688E-3</v>
      </c>
      <c r="I100" s="12">
        <f t="shared" si="10"/>
        <v>-2.7077999984612688E-3</v>
      </c>
      <c r="Q100" s="13">
        <f t="shared" si="13"/>
        <v>31151.271000000001</v>
      </c>
      <c r="AA100" s="12" t="s">
        <v>45</v>
      </c>
      <c r="AB100" s="12">
        <v>14</v>
      </c>
      <c r="AD100" s="12" t="s">
        <v>80</v>
      </c>
      <c r="AF100" s="12" t="s">
        <v>59</v>
      </c>
    </row>
    <row r="101" spans="1:32" s="12" customFormat="1" x14ac:dyDescent="0.2">
      <c r="A101" s="34" t="s">
        <v>58</v>
      </c>
      <c r="B101" s="34"/>
      <c r="C101" s="35">
        <v>46174.695</v>
      </c>
      <c r="D101" s="35"/>
      <c r="E101" s="12">
        <f t="shared" si="11"/>
        <v>6805.0100272621276</v>
      </c>
      <c r="F101" s="12">
        <f t="shared" si="12"/>
        <v>6805</v>
      </c>
      <c r="G101" s="12">
        <f t="shared" si="14"/>
        <v>7.0395000002463348E-3</v>
      </c>
      <c r="I101" s="12">
        <f t="shared" si="10"/>
        <v>7.0395000002463348E-3</v>
      </c>
      <c r="Q101" s="13">
        <f t="shared" si="13"/>
        <v>31156.195</v>
      </c>
      <c r="AA101" s="12" t="s">
        <v>45</v>
      </c>
      <c r="AB101" s="12">
        <v>10</v>
      </c>
      <c r="AD101" s="12" t="s">
        <v>81</v>
      </c>
      <c r="AF101" s="12" t="s">
        <v>59</v>
      </c>
    </row>
    <row r="102" spans="1:32" s="12" customFormat="1" x14ac:dyDescent="0.2">
      <c r="A102" s="34" t="s">
        <v>58</v>
      </c>
      <c r="B102" s="34"/>
      <c r="C102" s="35">
        <v>46179.61</v>
      </c>
      <c r="D102" s="35"/>
      <c r="E102" s="12">
        <f t="shared" si="11"/>
        <v>6812.0110917373031</v>
      </c>
      <c r="F102" s="12">
        <f t="shared" si="12"/>
        <v>6812</v>
      </c>
      <c r="G102" s="12">
        <f t="shared" si="14"/>
        <v>7.786800000758376E-3</v>
      </c>
      <c r="I102" s="12">
        <f t="shared" si="10"/>
        <v>7.786800000758376E-3</v>
      </c>
      <c r="Q102" s="13">
        <f t="shared" si="13"/>
        <v>31161.11</v>
      </c>
      <c r="AA102" s="12" t="s">
        <v>45</v>
      </c>
      <c r="AB102" s="12">
        <v>10</v>
      </c>
      <c r="AD102" s="12" t="s">
        <v>81</v>
      </c>
      <c r="AF102" s="12" t="s">
        <v>59</v>
      </c>
    </row>
    <row r="103" spans="1:32" s="12" customFormat="1" x14ac:dyDescent="0.2">
      <c r="A103" s="34" t="s">
        <v>58</v>
      </c>
      <c r="B103" s="34"/>
      <c r="C103" s="35">
        <v>46544.644999999997</v>
      </c>
      <c r="D103" s="35"/>
      <c r="E103" s="12">
        <f t="shared" si="11"/>
        <v>7331.9772302307456</v>
      </c>
      <c r="F103" s="12">
        <f t="shared" si="12"/>
        <v>7332</v>
      </c>
      <c r="G103" s="12">
        <f t="shared" si="14"/>
        <v>-1.5985200006980449E-2</v>
      </c>
      <c r="I103" s="12">
        <f t="shared" si="10"/>
        <v>-1.5985200006980449E-2</v>
      </c>
      <c r="Q103" s="13">
        <f t="shared" si="13"/>
        <v>31526.144999999997</v>
      </c>
      <c r="AA103" s="12" t="s">
        <v>45</v>
      </c>
      <c r="AB103" s="12">
        <v>14</v>
      </c>
      <c r="AD103" s="12" t="s">
        <v>67</v>
      </c>
      <c r="AF103" s="12" t="s">
        <v>59</v>
      </c>
    </row>
    <row r="104" spans="1:32" s="12" customFormat="1" x14ac:dyDescent="0.2">
      <c r="A104" s="34" t="s">
        <v>58</v>
      </c>
      <c r="B104" s="34"/>
      <c r="C104" s="35">
        <v>46565.718999999997</v>
      </c>
      <c r="D104" s="35"/>
      <c r="E104" s="12">
        <f t="shared" si="11"/>
        <v>7361.9956295694692</v>
      </c>
      <c r="F104" s="12">
        <f t="shared" si="12"/>
        <v>7362</v>
      </c>
      <c r="G104" s="12">
        <f t="shared" si="14"/>
        <v>-3.0682000069646165E-3</v>
      </c>
      <c r="I104" s="12">
        <f t="shared" si="10"/>
        <v>-3.0682000069646165E-3</v>
      </c>
      <c r="Q104" s="13">
        <f t="shared" si="13"/>
        <v>31547.218999999997</v>
      </c>
      <c r="AA104" s="12" t="s">
        <v>45</v>
      </c>
      <c r="AB104" s="12">
        <v>9</v>
      </c>
      <c r="AD104" s="12" t="s">
        <v>80</v>
      </c>
      <c r="AF104" s="12" t="s">
        <v>59</v>
      </c>
    </row>
    <row r="105" spans="1:32" s="12" customFormat="1" x14ac:dyDescent="0.2">
      <c r="A105" s="34" t="s">
        <v>83</v>
      </c>
      <c r="B105" s="34"/>
      <c r="C105" s="35">
        <v>46910.417000000001</v>
      </c>
      <c r="D105" s="35"/>
      <c r="E105" s="12">
        <f t="shared" si="11"/>
        <v>7852.9931722884321</v>
      </c>
      <c r="F105" s="12">
        <f t="shared" si="12"/>
        <v>7853</v>
      </c>
      <c r="G105" s="12">
        <f t="shared" si="14"/>
        <v>-4.7933000023476779E-3</v>
      </c>
      <c r="I105" s="12">
        <f t="shared" si="10"/>
        <v>-4.7933000023476779E-3</v>
      </c>
      <c r="Q105" s="13">
        <f t="shared" si="13"/>
        <v>31891.917000000001</v>
      </c>
      <c r="AA105" s="12" t="s">
        <v>45</v>
      </c>
      <c r="AB105" s="12">
        <v>8</v>
      </c>
      <c r="AD105" s="12" t="s">
        <v>82</v>
      </c>
      <c r="AF105" s="12" t="s">
        <v>33</v>
      </c>
    </row>
    <row r="106" spans="1:32" s="12" customFormat="1" x14ac:dyDescent="0.2">
      <c r="A106" s="34" t="s">
        <v>58</v>
      </c>
      <c r="B106" s="34"/>
      <c r="C106" s="35">
        <v>47604.73</v>
      </c>
      <c r="D106" s="35"/>
      <c r="E106" s="12">
        <f t="shared" si="11"/>
        <v>8841.992171057871</v>
      </c>
      <c r="F106" s="12">
        <f t="shared" si="12"/>
        <v>8842</v>
      </c>
      <c r="G106" s="12">
        <f t="shared" si="14"/>
        <v>-5.4961999994702637E-3</v>
      </c>
      <c r="I106" s="12">
        <f t="shared" si="10"/>
        <v>-5.4961999994702637E-3</v>
      </c>
      <c r="Q106" s="13">
        <f t="shared" si="13"/>
        <v>32586.230000000003</v>
      </c>
      <c r="AA106" s="12" t="s">
        <v>45</v>
      </c>
      <c r="AB106" s="12">
        <v>19</v>
      </c>
      <c r="AD106" s="12" t="s">
        <v>67</v>
      </c>
      <c r="AF106" s="12" t="s">
        <v>59</v>
      </c>
    </row>
    <row r="107" spans="1:32" s="12" customFormat="1" x14ac:dyDescent="0.2">
      <c r="A107" s="34" t="s">
        <v>58</v>
      </c>
      <c r="B107" s="34"/>
      <c r="C107" s="35">
        <v>47623.682000000001</v>
      </c>
      <c r="D107" s="35"/>
      <c r="E107" s="12">
        <f t="shared" si="11"/>
        <v>8868.9879338113788</v>
      </c>
      <c r="F107" s="12">
        <f t="shared" si="12"/>
        <v>8869</v>
      </c>
      <c r="G107" s="12">
        <f t="shared" si="14"/>
        <v>-8.4709000002476387E-3</v>
      </c>
      <c r="I107" s="12">
        <f t="shared" si="10"/>
        <v>-8.4709000002476387E-3</v>
      </c>
      <c r="Q107" s="13">
        <f t="shared" si="13"/>
        <v>32605.182000000001</v>
      </c>
      <c r="AA107" s="12" t="s">
        <v>45</v>
      </c>
      <c r="AB107" s="12">
        <v>12</v>
      </c>
      <c r="AD107" s="12" t="s">
        <v>84</v>
      </c>
      <c r="AF107" s="12" t="s">
        <v>59</v>
      </c>
    </row>
    <row r="108" spans="1:32" s="12" customFormat="1" x14ac:dyDescent="0.2">
      <c r="A108" s="34" t="s">
        <v>58</v>
      </c>
      <c r="B108" s="34"/>
      <c r="C108" s="35">
        <v>47677.737000000001</v>
      </c>
      <c r="D108" s="35"/>
      <c r="E108" s="12">
        <f t="shared" si="11"/>
        <v>8945.9853987565584</v>
      </c>
      <c r="F108" s="12">
        <f t="shared" si="12"/>
        <v>8946</v>
      </c>
      <c r="G108" s="12">
        <f t="shared" si="14"/>
        <v>-1.0250600003928412E-2</v>
      </c>
      <c r="I108" s="12">
        <f t="shared" si="10"/>
        <v>-1.0250600003928412E-2</v>
      </c>
      <c r="Q108" s="13">
        <f t="shared" si="13"/>
        <v>32659.237000000001</v>
      </c>
      <c r="AA108" s="12" t="s">
        <v>45</v>
      </c>
      <c r="AB108" s="12">
        <v>10</v>
      </c>
      <c r="AD108" s="12" t="s">
        <v>80</v>
      </c>
      <c r="AF108" s="12" t="s">
        <v>59</v>
      </c>
    </row>
    <row r="109" spans="1:32" s="12" customFormat="1" x14ac:dyDescent="0.2">
      <c r="A109" s="34" t="s">
        <v>85</v>
      </c>
      <c r="B109" s="34"/>
      <c r="C109" s="35">
        <v>47944.527000000002</v>
      </c>
      <c r="D109" s="35"/>
      <c r="E109" s="12">
        <f t="shared" si="11"/>
        <v>9326.0085912960876</v>
      </c>
      <c r="F109" s="12">
        <f t="shared" si="12"/>
        <v>9326</v>
      </c>
      <c r="G109" s="12">
        <f t="shared" si="14"/>
        <v>6.0314000002108514E-3</v>
      </c>
      <c r="I109" s="12">
        <f t="shared" si="10"/>
        <v>6.0314000002108514E-3</v>
      </c>
      <c r="Q109" s="13">
        <f t="shared" si="13"/>
        <v>32926.027000000002</v>
      </c>
      <c r="AA109" s="12" t="s">
        <v>45</v>
      </c>
      <c r="AB109" s="12">
        <v>4</v>
      </c>
      <c r="AD109" s="12" t="s">
        <v>31</v>
      </c>
      <c r="AF109" s="12" t="s">
        <v>33</v>
      </c>
    </row>
    <row r="110" spans="1:32" s="12" customFormat="1" x14ac:dyDescent="0.2">
      <c r="A110" s="34" t="s">
        <v>85</v>
      </c>
      <c r="B110" s="34"/>
      <c r="C110" s="35">
        <v>47970.489000000001</v>
      </c>
      <c r="D110" s="35"/>
      <c r="E110" s="12">
        <f t="shared" si="11"/>
        <v>9362.9895955492866</v>
      </c>
      <c r="F110" s="12">
        <f t="shared" si="12"/>
        <v>9363</v>
      </c>
      <c r="G110" s="12">
        <f t="shared" si="14"/>
        <v>-7.3043000011239201E-3</v>
      </c>
      <c r="I110" s="12">
        <f t="shared" si="10"/>
        <v>-7.3043000011239201E-3</v>
      </c>
      <c r="Q110" s="13">
        <f t="shared" si="13"/>
        <v>32951.989000000001</v>
      </c>
      <c r="AA110" s="12" t="s">
        <v>45</v>
      </c>
      <c r="AB110" s="12">
        <v>8</v>
      </c>
      <c r="AD110" s="12" t="s">
        <v>82</v>
      </c>
      <c r="AF110" s="12" t="s">
        <v>33</v>
      </c>
    </row>
    <row r="111" spans="1:32" s="12" customFormat="1" x14ac:dyDescent="0.2">
      <c r="A111" s="34" t="s">
        <v>86</v>
      </c>
      <c r="B111" s="34"/>
      <c r="C111" s="35">
        <v>48001.389000000003</v>
      </c>
      <c r="D111" s="35"/>
      <c r="E111" s="12">
        <f t="shared" si="11"/>
        <v>9407.0044261256662</v>
      </c>
      <c r="F111" s="12">
        <f t="shared" si="12"/>
        <v>9407</v>
      </c>
      <c r="G111" s="12">
        <f t="shared" si="14"/>
        <v>3.1072999991010875E-3</v>
      </c>
      <c r="I111" s="12">
        <f t="shared" si="10"/>
        <v>3.1072999991010875E-3</v>
      </c>
      <c r="Q111" s="13">
        <f t="shared" si="13"/>
        <v>32982.889000000003</v>
      </c>
      <c r="AA111" s="12" t="s">
        <v>45</v>
      </c>
      <c r="AB111" s="12">
        <v>10</v>
      </c>
      <c r="AD111" s="12" t="s">
        <v>60</v>
      </c>
      <c r="AF111" s="12" t="s">
        <v>33</v>
      </c>
    </row>
    <row r="112" spans="1:32" s="12" customFormat="1" x14ac:dyDescent="0.2">
      <c r="A112" s="34" t="s">
        <v>87</v>
      </c>
      <c r="B112" s="34"/>
      <c r="C112" s="35">
        <v>48359.411</v>
      </c>
      <c r="D112" s="35"/>
      <c r="E112" s="12">
        <f t="shared" si="11"/>
        <v>9916.9810498348979</v>
      </c>
      <c r="F112" s="12">
        <f t="shared" si="12"/>
        <v>9917</v>
      </c>
      <c r="G112" s="12">
        <f t="shared" si="14"/>
        <v>-1.3303700005053543E-2</v>
      </c>
      <c r="I112" s="12">
        <f t="shared" si="10"/>
        <v>-1.3303700005053543E-2</v>
      </c>
      <c r="Q112" s="13">
        <f t="shared" si="13"/>
        <v>33340.911</v>
      </c>
      <c r="AA112" s="12" t="s">
        <v>45</v>
      </c>
      <c r="AB112" s="12">
        <v>8</v>
      </c>
      <c r="AD112" s="12" t="s">
        <v>60</v>
      </c>
      <c r="AF112" s="12" t="s">
        <v>33</v>
      </c>
    </row>
    <row r="113" spans="1:32" s="12" customFormat="1" x14ac:dyDescent="0.2">
      <c r="A113" s="34" t="s">
        <v>89</v>
      </c>
      <c r="B113" s="39" t="s">
        <v>104</v>
      </c>
      <c r="C113" s="35">
        <v>48684.811999999998</v>
      </c>
      <c r="D113" s="35"/>
      <c r="E113" s="12">
        <f t="shared" si="11"/>
        <v>10380.491402080313</v>
      </c>
      <c r="F113" s="12">
        <f t="shared" si="12"/>
        <v>10380.5</v>
      </c>
      <c r="G113" s="12">
        <f t="shared" si="14"/>
        <v>-6.0360500065144151E-3</v>
      </c>
      <c r="J113" s="12">
        <f>+G113</f>
        <v>-6.0360500065144151E-3</v>
      </c>
      <c r="Q113" s="13">
        <f t="shared" si="13"/>
        <v>33666.311999999998</v>
      </c>
      <c r="AA113" s="12" t="s">
        <v>88</v>
      </c>
      <c r="AF113" s="12" t="s">
        <v>50</v>
      </c>
    </row>
    <row r="114" spans="1:32" s="12" customFormat="1" x14ac:dyDescent="0.2">
      <c r="A114" s="34" t="s">
        <v>89</v>
      </c>
      <c r="B114" s="34"/>
      <c r="C114" s="35">
        <v>48690.778700000003</v>
      </c>
      <c r="D114" s="35"/>
      <c r="E114" s="12">
        <f t="shared" si="11"/>
        <v>10388.990537666083</v>
      </c>
      <c r="F114" s="12">
        <f t="shared" si="12"/>
        <v>10389</v>
      </c>
      <c r="G114" s="12">
        <f t="shared" si="14"/>
        <v>-6.6428999998606741E-3</v>
      </c>
      <c r="J114" s="12">
        <f>+G114</f>
        <v>-6.6428999998606741E-3</v>
      </c>
      <c r="Q114" s="13">
        <f t="shared" si="13"/>
        <v>33672.278700000003</v>
      </c>
      <c r="AA114" s="12" t="s">
        <v>88</v>
      </c>
      <c r="AF114" s="12" t="s">
        <v>50</v>
      </c>
    </row>
    <row r="115" spans="1:32" s="12" customFormat="1" x14ac:dyDescent="0.2">
      <c r="A115" s="34" t="s">
        <v>89</v>
      </c>
      <c r="B115" s="34"/>
      <c r="C115" s="35">
        <v>48695.693399999996</v>
      </c>
      <c r="D115" s="35"/>
      <c r="E115" s="12">
        <f t="shared" si="11"/>
        <v>10395.991174812796</v>
      </c>
      <c r="F115" s="12">
        <f t="shared" si="12"/>
        <v>10396</v>
      </c>
      <c r="G115" s="12">
        <f t="shared" si="14"/>
        <v>-6.1956000063219108E-3</v>
      </c>
      <c r="J115" s="12">
        <f>+G115</f>
        <v>-6.1956000063219108E-3</v>
      </c>
      <c r="Q115" s="13">
        <f t="shared" si="13"/>
        <v>33677.193399999996</v>
      </c>
      <c r="AA115" s="12" t="s">
        <v>88</v>
      </c>
      <c r="AF115" s="12" t="s">
        <v>50</v>
      </c>
    </row>
    <row r="116" spans="1:32" s="12" customFormat="1" x14ac:dyDescent="0.2">
      <c r="A116" s="34" t="s">
        <v>58</v>
      </c>
      <c r="B116" s="34"/>
      <c r="C116" s="35">
        <v>48709.741999999998</v>
      </c>
      <c r="D116" s="35"/>
      <c r="E116" s="12">
        <f t="shared" si="11"/>
        <v>10416.002396457954</v>
      </c>
      <c r="F116" s="12">
        <f t="shared" si="12"/>
        <v>10416</v>
      </c>
      <c r="G116" s="12">
        <f t="shared" si="14"/>
        <v>1.6823999976622872E-3</v>
      </c>
      <c r="I116" s="12">
        <f t="shared" ref="I116:I128" si="15">+G116</f>
        <v>1.6823999976622872E-3</v>
      </c>
      <c r="Q116" s="13">
        <f t="shared" si="13"/>
        <v>33691.241999999998</v>
      </c>
      <c r="AA116" s="12" t="s">
        <v>45</v>
      </c>
      <c r="AB116" s="12">
        <v>20</v>
      </c>
      <c r="AD116" s="12" t="s">
        <v>67</v>
      </c>
      <c r="AF116" s="12" t="s">
        <v>59</v>
      </c>
    </row>
    <row r="117" spans="1:32" s="12" customFormat="1" x14ac:dyDescent="0.2">
      <c r="A117" s="34" t="s">
        <v>58</v>
      </c>
      <c r="B117" s="34"/>
      <c r="C117" s="35">
        <v>48714.637999999999</v>
      </c>
      <c r="D117" s="35"/>
      <c r="E117" s="12">
        <f t="shared" ref="E117:E148" si="16">+(C117-C$7)/C$8</f>
        <v>10422.976396797823</v>
      </c>
      <c r="F117" s="12">
        <f t="shared" ref="F117:F148" si="17">ROUND(2*E117,0)/2</f>
        <v>10423</v>
      </c>
      <c r="G117" s="12">
        <f t="shared" si="14"/>
        <v>-1.6570300002058502E-2</v>
      </c>
      <c r="I117" s="12">
        <f t="shared" si="15"/>
        <v>-1.6570300002058502E-2</v>
      </c>
      <c r="Q117" s="13">
        <f t="shared" ref="Q117:Q148" si="18">+C117-15018.5</f>
        <v>33696.137999999999</v>
      </c>
      <c r="AA117" s="12" t="s">
        <v>45</v>
      </c>
      <c r="AB117" s="12">
        <v>11</v>
      </c>
      <c r="AD117" s="12" t="s">
        <v>81</v>
      </c>
      <c r="AF117" s="12" t="s">
        <v>59</v>
      </c>
    </row>
    <row r="118" spans="1:32" s="12" customFormat="1" x14ac:dyDescent="0.2">
      <c r="A118" s="34" t="s">
        <v>90</v>
      </c>
      <c r="B118" s="34"/>
      <c r="C118" s="35">
        <v>48940.714</v>
      </c>
      <c r="D118" s="35">
        <v>6.0000000000000001E-3</v>
      </c>
      <c r="E118" s="12">
        <f t="shared" si="16"/>
        <v>10745.005420661413</v>
      </c>
      <c r="F118" s="12">
        <f t="shared" si="17"/>
        <v>10745</v>
      </c>
      <c r="G118" s="12">
        <f t="shared" si="14"/>
        <v>3.8054999968153425E-3</v>
      </c>
      <c r="I118" s="12">
        <f t="shared" si="15"/>
        <v>3.8054999968153425E-3</v>
      </c>
      <c r="Q118" s="13">
        <f t="shared" si="18"/>
        <v>33922.214</v>
      </c>
      <c r="AA118" s="12" t="s">
        <v>45</v>
      </c>
      <c r="AB118" s="12">
        <v>6</v>
      </c>
      <c r="AD118" s="12" t="s">
        <v>31</v>
      </c>
      <c r="AF118" s="12" t="s">
        <v>33</v>
      </c>
    </row>
    <row r="119" spans="1:32" s="12" customFormat="1" x14ac:dyDescent="0.2">
      <c r="A119" s="34" t="s">
        <v>58</v>
      </c>
      <c r="B119" s="34"/>
      <c r="C119" s="35">
        <v>49079.709000000003</v>
      </c>
      <c r="D119" s="35"/>
      <c r="E119" s="12">
        <f t="shared" si="16"/>
        <v>10942.99381470554</v>
      </c>
      <c r="F119" s="12">
        <f t="shared" si="17"/>
        <v>10943</v>
      </c>
      <c r="G119" s="12">
        <f t="shared" si="14"/>
        <v>-4.3423000024631619E-3</v>
      </c>
      <c r="I119" s="12">
        <f t="shared" si="15"/>
        <v>-4.3423000024631619E-3</v>
      </c>
      <c r="Q119" s="13">
        <f t="shared" si="18"/>
        <v>34061.209000000003</v>
      </c>
      <c r="AA119" s="12" t="s">
        <v>45</v>
      </c>
      <c r="AB119" s="12">
        <v>13</v>
      </c>
      <c r="AD119" s="12" t="s">
        <v>84</v>
      </c>
      <c r="AF119" s="12" t="s">
        <v>59</v>
      </c>
    </row>
    <row r="120" spans="1:32" s="12" customFormat="1" x14ac:dyDescent="0.2">
      <c r="A120" s="34" t="s">
        <v>91</v>
      </c>
      <c r="B120" s="34"/>
      <c r="C120" s="35">
        <v>49374.572</v>
      </c>
      <c r="D120" s="35"/>
      <c r="E120" s="12">
        <f t="shared" si="16"/>
        <v>11363.004979373565</v>
      </c>
      <c r="F120" s="12">
        <f t="shared" si="17"/>
        <v>11363</v>
      </c>
      <c r="G120" s="12">
        <f t="shared" si="14"/>
        <v>3.4956999952555634E-3</v>
      </c>
      <c r="I120" s="12">
        <f t="shared" si="15"/>
        <v>3.4956999952555634E-3</v>
      </c>
      <c r="Q120" s="13">
        <f t="shared" si="18"/>
        <v>34356.072</v>
      </c>
      <c r="AA120" s="12" t="s">
        <v>45</v>
      </c>
      <c r="AB120" s="12">
        <v>6</v>
      </c>
      <c r="AD120" s="12" t="s">
        <v>31</v>
      </c>
      <c r="AF120" s="12" t="s">
        <v>33</v>
      </c>
    </row>
    <row r="121" spans="1:32" s="12" customFormat="1" x14ac:dyDescent="0.2">
      <c r="A121" s="34" t="s">
        <v>58</v>
      </c>
      <c r="B121" s="34"/>
      <c r="C121" s="35">
        <v>49423.718000000001</v>
      </c>
      <c r="D121" s="35"/>
      <c r="E121" s="12">
        <f t="shared" si="16"/>
        <v>11433.009926412613</v>
      </c>
      <c r="F121" s="12">
        <f t="shared" si="17"/>
        <v>11433</v>
      </c>
      <c r="G121" s="12">
        <f t="shared" si="14"/>
        <v>6.9686999995610677E-3</v>
      </c>
      <c r="I121" s="12">
        <f t="shared" si="15"/>
        <v>6.9686999995610677E-3</v>
      </c>
      <c r="Q121" s="13">
        <f t="shared" si="18"/>
        <v>34405.218000000001</v>
      </c>
      <c r="AA121" s="12" t="s">
        <v>45</v>
      </c>
      <c r="AB121" s="12">
        <v>13</v>
      </c>
      <c r="AD121" s="12" t="s">
        <v>84</v>
      </c>
      <c r="AF121" s="12" t="s">
        <v>59</v>
      </c>
    </row>
    <row r="122" spans="1:32" s="12" customFormat="1" x14ac:dyDescent="0.2">
      <c r="A122" s="34" t="s">
        <v>92</v>
      </c>
      <c r="B122" s="34"/>
      <c r="C122" s="35">
        <v>49478.472999999998</v>
      </c>
      <c r="D122" s="35"/>
      <c r="E122" s="12">
        <f t="shared" si="16"/>
        <v>11511.004491079584</v>
      </c>
      <c r="F122" s="12">
        <f t="shared" si="17"/>
        <v>11511</v>
      </c>
      <c r="G122" s="12">
        <f t="shared" si="14"/>
        <v>3.1528999970760196E-3</v>
      </c>
      <c r="I122" s="12">
        <f t="shared" si="15"/>
        <v>3.1528999970760196E-3</v>
      </c>
      <c r="Q122" s="13">
        <f t="shared" si="18"/>
        <v>34459.972999999998</v>
      </c>
      <c r="AA122" s="12" t="s">
        <v>45</v>
      </c>
      <c r="AF122" s="12" t="s">
        <v>50</v>
      </c>
    </row>
    <row r="123" spans="1:32" s="12" customFormat="1" x14ac:dyDescent="0.2">
      <c r="A123" s="34" t="s">
        <v>58</v>
      </c>
      <c r="B123" s="34"/>
      <c r="C123" s="35">
        <v>49788.762999999999</v>
      </c>
      <c r="D123" s="35"/>
      <c r="E123" s="12">
        <f t="shared" si="16"/>
        <v>11952.990309187799</v>
      </c>
      <c r="F123" s="12">
        <f t="shared" si="17"/>
        <v>11953</v>
      </c>
      <c r="G123" s="12">
        <f t="shared" si="14"/>
        <v>-6.8033000061404891E-3</v>
      </c>
      <c r="I123" s="12">
        <f t="shared" si="15"/>
        <v>-6.8033000061404891E-3</v>
      </c>
      <c r="Q123" s="13">
        <f t="shared" si="18"/>
        <v>34770.262999999999</v>
      </c>
      <c r="AA123" s="12" t="s">
        <v>45</v>
      </c>
      <c r="AB123" s="12">
        <v>14</v>
      </c>
      <c r="AD123" s="12" t="s">
        <v>93</v>
      </c>
      <c r="AF123" s="12" t="s">
        <v>59</v>
      </c>
    </row>
    <row r="124" spans="1:32" s="12" customFormat="1" x14ac:dyDescent="0.2">
      <c r="A124" s="34" t="s">
        <v>94</v>
      </c>
      <c r="B124" s="34"/>
      <c r="C124" s="35">
        <v>49801.406000000003</v>
      </c>
      <c r="D124" s="35">
        <v>4.0000000000000001E-3</v>
      </c>
      <c r="E124" s="12">
        <f t="shared" si="16"/>
        <v>11970.999354591595</v>
      </c>
      <c r="F124" s="12">
        <f t="shared" si="17"/>
        <v>11971</v>
      </c>
      <c r="G124" s="12">
        <f t="shared" si="14"/>
        <v>-4.5310000132303685E-4</v>
      </c>
      <c r="I124" s="12">
        <f t="shared" si="15"/>
        <v>-4.5310000132303685E-4</v>
      </c>
      <c r="Q124" s="13">
        <f t="shared" si="18"/>
        <v>34782.906000000003</v>
      </c>
      <c r="AA124" s="12" t="s">
        <v>45</v>
      </c>
      <c r="AB124" s="12">
        <v>6</v>
      </c>
      <c r="AD124" s="12" t="s">
        <v>31</v>
      </c>
      <c r="AF124" s="12" t="s">
        <v>33</v>
      </c>
    </row>
    <row r="125" spans="1:32" s="12" customFormat="1" x14ac:dyDescent="0.2">
      <c r="A125" s="34" t="s">
        <v>58</v>
      </c>
      <c r="B125" s="34"/>
      <c r="C125" s="35">
        <v>49812.631999999998</v>
      </c>
      <c r="D125" s="35"/>
      <c r="E125" s="12">
        <f t="shared" si="16"/>
        <v>11986.98998527283</v>
      </c>
      <c r="F125" s="12">
        <f t="shared" si="17"/>
        <v>11987</v>
      </c>
      <c r="G125" s="12">
        <f t="shared" si="14"/>
        <v>-7.0307000059983693E-3</v>
      </c>
      <c r="I125" s="12">
        <f t="shared" si="15"/>
        <v>-7.0307000059983693E-3</v>
      </c>
      <c r="Q125" s="13">
        <f t="shared" si="18"/>
        <v>34794.131999999998</v>
      </c>
      <c r="AA125" s="12" t="s">
        <v>45</v>
      </c>
      <c r="AB125" s="12">
        <v>16</v>
      </c>
      <c r="AD125" s="12" t="s">
        <v>93</v>
      </c>
      <c r="AF125" s="12" t="s">
        <v>59</v>
      </c>
    </row>
    <row r="126" spans="1:32" s="12" customFormat="1" x14ac:dyDescent="0.2">
      <c r="A126" s="34" t="s">
        <v>95</v>
      </c>
      <c r="B126" s="34"/>
      <c r="C126" s="35">
        <v>49841.411</v>
      </c>
      <c r="D126" s="35">
        <v>3.0000000000000001E-3</v>
      </c>
      <c r="E126" s="12">
        <f t="shared" si="16"/>
        <v>12027.983603692172</v>
      </c>
      <c r="F126" s="12">
        <f t="shared" si="17"/>
        <v>12028</v>
      </c>
      <c r="G126" s="12">
        <f t="shared" si="14"/>
        <v>-1.1510800002724864E-2</v>
      </c>
      <c r="I126" s="12">
        <f t="shared" si="15"/>
        <v>-1.1510800002724864E-2</v>
      </c>
      <c r="Q126" s="13">
        <f t="shared" si="18"/>
        <v>34822.911</v>
      </c>
      <c r="AA126" s="12" t="s">
        <v>45</v>
      </c>
      <c r="AB126" s="12">
        <v>9</v>
      </c>
      <c r="AD126" s="12" t="s">
        <v>82</v>
      </c>
      <c r="AF126" s="12" t="s">
        <v>33</v>
      </c>
    </row>
    <row r="127" spans="1:32" s="12" customFormat="1" x14ac:dyDescent="0.2">
      <c r="A127" s="34" t="s">
        <v>95</v>
      </c>
      <c r="B127" s="34"/>
      <c r="C127" s="35">
        <v>49841.415999999997</v>
      </c>
      <c r="D127" s="35">
        <v>5.0000000000000001E-3</v>
      </c>
      <c r="E127" s="12">
        <f t="shared" si="16"/>
        <v>12027.990725833037</v>
      </c>
      <c r="F127" s="12">
        <f t="shared" si="17"/>
        <v>12028</v>
      </c>
      <c r="G127" s="12">
        <f t="shared" si="14"/>
        <v>-6.5108000053442083E-3</v>
      </c>
      <c r="I127" s="12">
        <f t="shared" si="15"/>
        <v>-6.5108000053442083E-3</v>
      </c>
      <c r="Q127" s="13">
        <f t="shared" si="18"/>
        <v>34822.915999999997</v>
      </c>
      <c r="AA127" s="12" t="s">
        <v>45</v>
      </c>
      <c r="AB127" s="12">
        <v>11</v>
      </c>
      <c r="AD127" s="12" t="s">
        <v>60</v>
      </c>
      <c r="AF127" s="12" t="s">
        <v>33</v>
      </c>
    </row>
    <row r="128" spans="1:32" s="12" customFormat="1" x14ac:dyDescent="0.2">
      <c r="A128" s="34" t="s">
        <v>96</v>
      </c>
      <c r="B128" s="34"/>
      <c r="C128" s="35">
        <v>50140.483</v>
      </c>
      <c r="D128" s="35">
        <v>8.0000000000000002E-3</v>
      </c>
      <c r="E128" s="12">
        <f t="shared" si="16"/>
        <v>12453.990186544535</v>
      </c>
      <c r="F128" s="12">
        <f t="shared" si="17"/>
        <v>12454</v>
      </c>
      <c r="G128" s="12">
        <f t="shared" ref="G128:G159" si="19">+C128-(C$7+F128*C$8)</f>
        <v>-6.8893999996362254E-3</v>
      </c>
      <c r="I128" s="12">
        <f t="shared" si="15"/>
        <v>-6.8893999996362254E-3</v>
      </c>
      <c r="Q128" s="13">
        <f t="shared" si="18"/>
        <v>35121.983</v>
      </c>
      <c r="AA128" s="12" t="s">
        <v>45</v>
      </c>
      <c r="AB128" s="12">
        <v>7</v>
      </c>
      <c r="AD128" s="12" t="s">
        <v>31</v>
      </c>
      <c r="AF128" s="12" t="s">
        <v>33</v>
      </c>
    </row>
    <row r="129" spans="1:32" x14ac:dyDescent="0.2">
      <c r="A129" s="54" t="s">
        <v>477</v>
      </c>
      <c r="B129" s="55" t="s">
        <v>107</v>
      </c>
      <c r="C129" s="54">
        <v>50165.77</v>
      </c>
      <c r="D129" s="54" t="s">
        <v>141</v>
      </c>
      <c r="E129" s="12">
        <f t="shared" si="16"/>
        <v>12490.009701780285</v>
      </c>
      <c r="F129" s="12">
        <f t="shared" si="17"/>
        <v>12490</v>
      </c>
      <c r="G129" s="12">
        <f t="shared" si="19"/>
        <v>6.8109999920125119E-3</v>
      </c>
      <c r="H129" s="12"/>
      <c r="I129" s="12"/>
      <c r="J129" s="12"/>
      <c r="K129" s="12">
        <f>+G129</f>
        <v>6.8109999920125119E-3</v>
      </c>
      <c r="L129" s="12"/>
      <c r="M129" s="12"/>
      <c r="N129" s="12"/>
      <c r="O129" s="12"/>
      <c r="P129" s="12"/>
      <c r="Q129" s="13">
        <f t="shared" si="18"/>
        <v>35147.269999999997</v>
      </c>
    </row>
    <row r="130" spans="1:32" s="12" customFormat="1" x14ac:dyDescent="0.2">
      <c r="A130" s="34" t="s">
        <v>97</v>
      </c>
      <c r="B130" s="34"/>
      <c r="C130" s="35">
        <v>50517.478000000003</v>
      </c>
      <c r="D130" s="35">
        <v>3.0000000000000001E-3</v>
      </c>
      <c r="E130" s="12">
        <f t="shared" si="16"/>
        <v>12990.992485998941</v>
      </c>
      <c r="F130" s="12">
        <f t="shared" si="17"/>
        <v>12991</v>
      </c>
      <c r="G130" s="12">
        <f t="shared" si="19"/>
        <v>-5.2751000039279461E-3</v>
      </c>
      <c r="I130" s="12">
        <f>+G130</f>
        <v>-5.2751000039279461E-3</v>
      </c>
      <c r="Q130" s="13">
        <f t="shared" si="18"/>
        <v>35498.978000000003</v>
      </c>
      <c r="AA130" s="12" t="s">
        <v>45</v>
      </c>
      <c r="AB130" s="12">
        <v>11</v>
      </c>
      <c r="AD130" s="12" t="s">
        <v>82</v>
      </c>
      <c r="AF130" s="12" t="s">
        <v>33</v>
      </c>
    </row>
    <row r="131" spans="1:32" s="12" customFormat="1" x14ac:dyDescent="0.2">
      <c r="A131" s="34" t="s">
        <v>100</v>
      </c>
      <c r="B131" s="34"/>
      <c r="C131" s="35">
        <v>50569.432999999997</v>
      </c>
      <c r="D131" s="35">
        <v>4.0000000000000001E-3</v>
      </c>
      <c r="E131" s="12">
        <f t="shared" si="16"/>
        <v>13064.998651778726</v>
      </c>
      <c r="F131" s="12">
        <f t="shared" si="17"/>
        <v>13065</v>
      </c>
      <c r="G131" s="12">
        <f t="shared" si="19"/>
        <v>-9.4650000391993672E-4</v>
      </c>
      <c r="I131" s="12">
        <f>+G131</f>
        <v>-9.4650000391993672E-4</v>
      </c>
      <c r="Q131" s="13">
        <f t="shared" si="18"/>
        <v>35550.932999999997</v>
      </c>
      <c r="AA131" s="12" t="s">
        <v>98</v>
      </c>
      <c r="AB131" s="12">
        <v>27</v>
      </c>
      <c r="AD131" s="12" t="s">
        <v>99</v>
      </c>
      <c r="AF131" s="12" t="s">
        <v>33</v>
      </c>
    </row>
    <row r="132" spans="1:32" s="12" customFormat="1" x14ac:dyDescent="0.2">
      <c r="A132" s="34" t="s">
        <v>101</v>
      </c>
      <c r="B132" s="34"/>
      <c r="C132" s="35">
        <v>50918.349000000002</v>
      </c>
      <c r="D132" s="35">
        <v>5.0000000000000001E-3</v>
      </c>
      <c r="E132" s="12">
        <f t="shared" si="16"/>
        <v>13562.00443253559</v>
      </c>
      <c r="F132" s="12">
        <f t="shared" si="17"/>
        <v>13562</v>
      </c>
      <c r="G132" s="12">
        <f t="shared" si="19"/>
        <v>3.1117999969865195E-3</v>
      </c>
      <c r="I132" s="12">
        <f>+G132</f>
        <v>3.1117999969865195E-3</v>
      </c>
      <c r="Q132" s="13">
        <f t="shared" si="18"/>
        <v>35899.849000000002</v>
      </c>
      <c r="AA132" s="12" t="s">
        <v>45</v>
      </c>
      <c r="AB132" s="12">
        <v>8</v>
      </c>
      <c r="AD132" s="12" t="s">
        <v>31</v>
      </c>
      <c r="AF132" s="12" t="s">
        <v>33</v>
      </c>
    </row>
    <row r="133" spans="1:32" s="12" customFormat="1" x14ac:dyDescent="0.2">
      <c r="A133" s="34" t="s">
        <v>103</v>
      </c>
      <c r="B133" s="34"/>
      <c r="C133" s="35">
        <v>51202.675000000003</v>
      </c>
      <c r="D133" s="35">
        <v>5.0000000000000001E-3</v>
      </c>
      <c r="E133" s="12">
        <f t="shared" si="16"/>
        <v>13967.006397534258</v>
      </c>
      <c r="F133" s="12">
        <f t="shared" si="17"/>
        <v>13967</v>
      </c>
      <c r="G133" s="12">
        <f t="shared" si="19"/>
        <v>4.4913000019732863E-3</v>
      </c>
      <c r="I133" s="12">
        <f>+G133</f>
        <v>4.4913000019732863E-3</v>
      </c>
      <c r="Q133" s="13">
        <f t="shared" si="18"/>
        <v>36184.175000000003</v>
      </c>
      <c r="AA133" s="12" t="s">
        <v>45</v>
      </c>
      <c r="AB133" s="12">
        <v>6</v>
      </c>
      <c r="AD133" s="12" t="s">
        <v>102</v>
      </c>
      <c r="AF133" s="12" t="s">
        <v>50</v>
      </c>
    </row>
    <row r="134" spans="1:32" x14ac:dyDescent="0.2">
      <c r="A134" s="54" t="s">
        <v>493</v>
      </c>
      <c r="B134" s="55" t="s">
        <v>107</v>
      </c>
      <c r="C134" s="54">
        <v>51546.667000000001</v>
      </c>
      <c r="D134" s="54" t="s">
        <v>141</v>
      </c>
      <c r="E134" s="12">
        <f t="shared" si="16"/>
        <v>14456.998293962373</v>
      </c>
      <c r="F134" s="12">
        <f t="shared" si="17"/>
        <v>14457</v>
      </c>
      <c r="G134" s="12">
        <f t="shared" si="19"/>
        <v>-1.1977000031038187E-3</v>
      </c>
      <c r="H134" s="12"/>
      <c r="I134" s="12">
        <f>+G134</f>
        <v>-1.1977000031038187E-3</v>
      </c>
      <c r="J134" s="12"/>
      <c r="K134" s="12"/>
      <c r="L134" s="12"/>
      <c r="M134" s="12"/>
      <c r="N134" s="12"/>
      <c r="O134" s="12"/>
      <c r="P134" s="12"/>
      <c r="Q134" s="13">
        <f t="shared" si="18"/>
        <v>36528.167000000001</v>
      </c>
    </row>
    <row r="135" spans="1:32" x14ac:dyDescent="0.2">
      <c r="A135" s="54" t="s">
        <v>477</v>
      </c>
      <c r="B135" s="55" t="s">
        <v>107</v>
      </c>
      <c r="C135" s="54">
        <v>51607.748</v>
      </c>
      <c r="D135" s="54" t="s">
        <v>141</v>
      </c>
      <c r="E135" s="12">
        <f t="shared" si="16"/>
        <v>14544.003791258023</v>
      </c>
      <c r="F135" s="12">
        <f t="shared" si="17"/>
        <v>14544</v>
      </c>
      <c r="G135" s="12">
        <f t="shared" si="19"/>
        <v>2.6615999959176406E-3</v>
      </c>
      <c r="H135" s="12"/>
      <c r="I135" s="12"/>
      <c r="J135" s="12"/>
      <c r="K135" s="12">
        <f>+G135</f>
        <v>2.6615999959176406E-3</v>
      </c>
      <c r="L135" s="12"/>
      <c r="M135" s="12"/>
      <c r="N135" s="12"/>
      <c r="O135" s="12"/>
      <c r="P135" s="12"/>
      <c r="Q135" s="13">
        <f t="shared" si="18"/>
        <v>36589.248</v>
      </c>
    </row>
    <row r="136" spans="1:32" x14ac:dyDescent="0.2">
      <c r="A136" s="54" t="s">
        <v>477</v>
      </c>
      <c r="B136" s="55" t="s">
        <v>107</v>
      </c>
      <c r="C136" s="54">
        <v>51664.604500000001</v>
      </c>
      <c r="D136" s="54" t="s">
        <v>141</v>
      </c>
      <c r="E136" s="12">
        <f t="shared" si="16"/>
        <v>14624.991791732646</v>
      </c>
      <c r="F136" s="12">
        <f t="shared" si="17"/>
        <v>14625</v>
      </c>
      <c r="G136" s="12">
        <f t="shared" si="19"/>
        <v>-5.7625000044936314E-3</v>
      </c>
      <c r="H136" s="12"/>
      <c r="J136" s="12"/>
      <c r="K136" s="12">
        <f>+G136</f>
        <v>-5.7625000044936314E-3</v>
      </c>
      <c r="L136" s="12"/>
      <c r="M136" s="12"/>
      <c r="N136" s="12"/>
      <c r="O136" s="12"/>
      <c r="P136" s="12"/>
      <c r="Q136" s="13">
        <f t="shared" si="18"/>
        <v>36646.104500000001</v>
      </c>
    </row>
    <row r="137" spans="1:32" x14ac:dyDescent="0.2">
      <c r="A137" s="54" t="s">
        <v>477</v>
      </c>
      <c r="B137" s="55" t="s">
        <v>107</v>
      </c>
      <c r="C137" s="54">
        <v>51685.665699999998</v>
      </c>
      <c r="D137" s="54" t="s">
        <v>141</v>
      </c>
      <c r="E137" s="12">
        <f t="shared" si="16"/>
        <v>14654.991958390738</v>
      </c>
      <c r="F137" s="12">
        <f t="shared" si="17"/>
        <v>14655</v>
      </c>
      <c r="G137" s="12">
        <f t="shared" si="19"/>
        <v>-5.6455000012647361E-3</v>
      </c>
      <c r="H137" s="12"/>
      <c r="J137" s="12"/>
      <c r="K137" s="12">
        <f>+G137</f>
        <v>-5.6455000012647361E-3</v>
      </c>
      <c r="L137" s="12"/>
      <c r="M137" s="12"/>
      <c r="N137" s="12"/>
      <c r="O137" s="12"/>
      <c r="P137" s="12"/>
      <c r="Q137" s="13">
        <f t="shared" si="18"/>
        <v>36667.165699999998</v>
      </c>
    </row>
    <row r="138" spans="1:32" x14ac:dyDescent="0.2">
      <c r="A138" s="54" t="s">
        <v>507</v>
      </c>
      <c r="B138" s="55" t="s">
        <v>107</v>
      </c>
      <c r="C138" s="54">
        <v>51864.692000000003</v>
      </c>
      <c r="D138" s="54" t="s">
        <v>141</v>
      </c>
      <c r="E138" s="12">
        <f t="shared" si="16"/>
        <v>14910.002063996424</v>
      </c>
      <c r="F138" s="12">
        <f t="shared" si="17"/>
        <v>14910</v>
      </c>
      <c r="G138" s="12">
        <f t="shared" si="19"/>
        <v>1.4489999957731925E-3</v>
      </c>
      <c r="H138" s="12"/>
      <c r="I138" s="12">
        <f>+G138</f>
        <v>1.4489999957731925E-3</v>
      </c>
      <c r="J138" s="12"/>
      <c r="K138" s="12"/>
      <c r="L138" s="12"/>
      <c r="M138" s="12"/>
      <c r="N138" s="12"/>
      <c r="O138" s="12"/>
      <c r="P138" s="12"/>
      <c r="Q138" s="13">
        <f t="shared" si="18"/>
        <v>36846.192000000003</v>
      </c>
    </row>
    <row r="139" spans="1:32" x14ac:dyDescent="0.2">
      <c r="A139" s="54" t="s">
        <v>512</v>
      </c>
      <c r="B139" s="55" t="s">
        <v>107</v>
      </c>
      <c r="C139" s="54">
        <v>51984.030299999999</v>
      </c>
      <c r="D139" s="54" t="s">
        <v>141</v>
      </c>
      <c r="E139" s="12">
        <f t="shared" si="16"/>
        <v>15079.990900752819</v>
      </c>
      <c r="F139" s="12">
        <f t="shared" si="17"/>
        <v>15080</v>
      </c>
      <c r="G139" s="12">
        <f t="shared" si="19"/>
        <v>-6.3880000016069971E-3</v>
      </c>
      <c r="H139" s="12"/>
      <c r="J139" s="12"/>
      <c r="K139" s="12">
        <f>+G139</f>
        <v>-6.3880000016069971E-3</v>
      </c>
      <c r="L139" s="12"/>
      <c r="M139" s="12"/>
      <c r="N139" s="12"/>
      <c r="O139" s="12"/>
      <c r="P139" s="12"/>
      <c r="Q139" s="13">
        <f t="shared" si="18"/>
        <v>36965.530299999999</v>
      </c>
    </row>
    <row r="140" spans="1:32" x14ac:dyDescent="0.2">
      <c r="A140" s="54" t="s">
        <v>477</v>
      </c>
      <c r="B140" s="55" t="s">
        <v>107</v>
      </c>
      <c r="C140" s="54">
        <v>51989.646399999998</v>
      </c>
      <c r="D140" s="54" t="s">
        <v>141</v>
      </c>
      <c r="E140" s="12">
        <f t="shared" si="16"/>
        <v>15087.990631820778</v>
      </c>
      <c r="F140" s="12">
        <f t="shared" si="17"/>
        <v>15088</v>
      </c>
      <c r="G140" s="12">
        <f t="shared" si="19"/>
        <v>-6.5768000058596954E-3</v>
      </c>
      <c r="H140" s="12"/>
      <c r="J140" s="12"/>
      <c r="K140" s="12">
        <f>+G140</f>
        <v>-6.5768000058596954E-3</v>
      </c>
      <c r="L140" s="12"/>
      <c r="M140" s="12"/>
      <c r="N140" s="12"/>
      <c r="O140" s="12"/>
      <c r="P140" s="12"/>
      <c r="Q140" s="13">
        <f t="shared" si="18"/>
        <v>36971.146399999998</v>
      </c>
    </row>
    <row r="141" spans="1:32" x14ac:dyDescent="0.2">
      <c r="A141" s="54" t="s">
        <v>477</v>
      </c>
      <c r="B141" s="55" t="s">
        <v>107</v>
      </c>
      <c r="C141" s="54">
        <v>52015.614000000001</v>
      </c>
      <c r="D141" s="54" t="s">
        <v>141</v>
      </c>
      <c r="E141" s="12">
        <f t="shared" si="16"/>
        <v>15124.979612871757</v>
      </c>
      <c r="F141" s="12">
        <f t="shared" si="17"/>
        <v>15125</v>
      </c>
      <c r="G141" s="12">
        <f t="shared" si="19"/>
        <v>-1.4312500003143214E-2</v>
      </c>
      <c r="H141" s="12"/>
      <c r="I141" s="12"/>
      <c r="J141" s="12"/>
      <c r="K141" s="12">
        <f>+G141</f>
        <v>-1.4312500003143214E-2</v>
      </c>
      <c r="L141" s="12"/>
      <c r="M141" s="12"/>
      <c r="N141" s="12"/>
      <c r="O141" s="12"/>
      <c r="P141" s="12"/>
      <c r="Q141" s="13">
        <f t="shared" si="18"/>
        <v>36997.114000000001</v>
      </c>
    </row>
    <row r="142" spans="1:32" x14ac:dyDescent="0.2">
      <c r="A142" s="54" t="s">
        <v>477</v>
      </c>
      <c r="B142" s="55" t="s">
        <v>107</v>
      </c>
      <c r="C142" s="54">
        <v>52041.595999999998</v>
      </c>
      <c r="D142" s="54" t="s">
        <v>141</v>
      </c>
      <c r="E142" s="12">
        <f t="shared" si="16"/>
        <v>15161.989105688433</v>
      </c>
      <c r="F142" s="12">
        <f t="shared" si="17"/>
        <v>15162</v>
      </c>
      <c r="G142" s="12">
        <f t="shared" si="19"/>
        <v>-7.6482000076794066E-3</v>
      </c>
      <c r="H142" s="12"/>
      <c r="I142" s="12"/>
      <c r="J142" s="12"/>
      <c r="K142" s="12">
        <f>+G142</f>
        <v>-7.6482000076794066E-3</v>
      </c>
      <c r="L142" s="12"/>
      <c r="M142" s="12"/>
      <c r="N142" s="12"/>
      <c r="O142" s="12"/>
      <c r="P142" s="12"/>
      <c r="Q142" s="13">
        <f t="shared" si="18"/>
        <v>37023.095999999998</v>
      </c>
    </row>
    <row r="143" spans="1:32" x14ac:dyDescent="0.2">
      <c r="A143" s="54" t="s">
        <v>523</v>
      </c>
      <c r="B143" s="55" t="s">
        <v>107</v>
      </c>
      <c r="C143" s="54">
        <v>52241.677000000003</v>
      </c>
      <c r="D143" s="54" t="s">
        <v>141</v>
      </c>
      <c r="E143" s="12">
        <f t="shared" si="16"/>
        <v>15446.990119169086</v>
      </c>
      <c r="F143" s="12">
        <f t="shared" si="17"/>
        <v>15447</v>
      </c>
      <c r="G143" s="12">
        <f t="shared" si="19"/>
        <v>-6.9367000032798387E-3</v>
      </c>
      <c r="H143" s="12"/>
      <c r="I143" s="12">
        <f>+G143</f>
        <v>-6.9367000032798387E-3</v>
      </c>
      <c r="J143" s="12"/>
      <c r="K143" s="12"/>
      <c r="L143" s="12"/>
      <c r="M143" s="12"/>
      <c r="N143" s="12"/>
      <c r="O143" s="12"/>
      <c r="P143" s="12"/>
      <c r="Q143" s="13">
        <f t="shared" si="18"/>
        <v>37223.177000000003</v>
      </c>
    </row>
    <row r="144" spans="1:32" x14ac:dyDescent="0.2">
      <c r="A144" s="54" t="s">
        <v>477</v>
      </c>
      <c r="B144" s="55" t="s">
        <v>107</v>
      </c>
      <c r="C144" s="54">
        <v>52349.794000000002</v>
      </c>
      <c r="D144" s="54" t="s">
        <v>141</v>
      </c>
      <c r="E144" s="12">
        <f t="shared" si="16"/>
        <v>15600.99502005666</v>
      </c>
      <c r="F144" s="12">
        <f t="shared" si="17"/>
        <v>15601</v>
      </c>
      <c r="G144" s="12">
        <f t="shared" si="19"/>
        <v>-3.4960999983013608E-3</v>
      </c>
      <c r="H144" s="12"/>
      <c r="I144" s="12"/>
      <c r="J144" s="12"/>
      <c r="K144" s="12">
        <f>+G144</f>
        <v>-3.4960999983013608E-3</v>
      </c>
      <c r="L144" s="12"/>
      <c r="M144" s="12"/>
      <c r="N144" s="12"/>
      <c r="O144" s="12"/>
      <c r="P144" s="12"/>
      <c r="Q144" s="13">
        <f t="shared" si="18"/>
        <v>37331.294000000002</v>
      </c>
    </row>
    <row r="145" spans="1:21" x14ac:dyDescent="0.2">
      <c r="A145" s="36" t="s">
        <v>121</v>
      </c>
      <c r="B145" s="37" t="s">
        <v>107</v>
      </c>
      <c r="C145" s="36">
        <v>52618.665000000001</v>
      </c>
      <c r="D145" s="36">
        <v>3.0000000000000001E-3</v>
      </c>
      <c r="E145" s="12">
        <f t="shared" si="16"/>
        <v>15983.982447626266</v>
      </c>
      <c r="F145" s="12">
        <f t="shared" si="17"/>
        <v>15984</v>
      </c>
      <c r="G145" s="12">
        <f t="shared" si="19"/>
        <v>-1.2322400005359668E-2</v>
      </c>
      <c r="H145" s="12"/>
      <c r="I145" s="12">
        <f>+G145</f>
        <v>-1.2322400005359668E-2</v>
      </c>
      <c r="J145" s="12"/>
      <c r="L145" s="12"/>
      <c r="M145" s="12"/>
      <c r="N145" s="12"/>
      <c r="O145" s="12"/>
      <c r="P145" s="12"/>
      <c r="Q145" s="13">
        <f t="shared" si="18"/>
        <v>37600.165000000001</v>
      </c>
      <c r="R145" s="12"/>
    </row>
    <row r="146" spans="1:21" x14ac:dyDescent="0.2">
      <c r="A146" s="54" t="s">
        <v>477</v>
      </c>
      <c r="B146" s="55" t="s">
        <v>107</v>
      </c>
      <c r="C146" s="54">
        <v>52783.6515</v>
      </c>
      <c r="D146" s="54" t="s">
        <v>141</v>
      </c>
      <c r="E146" s="12">
        <f t="shared" si="16"/>
        <v>16218.993866554722</v>
      </c>
      <c r="F146" s="12">
        <f t="shared" si="17"/>
        <v>16219</v>
      </c>
      <c r="G146" s="12">
        <f t="shared" si="19"/>
        <v>-4.3059000017819926E-3</v>
      </c>
      <c r="H146" s="12"/>
      <c r="J146" s="12"/>
      <c r="K146" s="12">
        <f>+G146</f>
        <v>-4.3059000017819926E-3</v>
      </c>
      <c r="L146" s="12"/>
      <c r="M146" s="12"/>
      <c r="N146" s="12"/>
      <c r="O146" s="12"/>
      <c r="P146" s="12"/>
      <c r="Q146" s="13">
        <f t="shared" si="18"/>
        <v>37765.1515</v>
      </c>
    </row>
    <row r="147" spans="1:21" s="12" customFormat="1" x14ac:dyDescent="0.2">
      <c r="A147" s="38" t="s">
        <v>106</v>
      </c>
      <c r="B147" s="39" t="s">
        <v>107</v>
      </c>
      <c r="C147" s="35">
        <v>53040.595999999998</v>
      </c>
      <c r="D147" s="35">
        <v>5.0000000000000001E-3</v>
      </c>
      <c r="E147" s="12">
        <f t="shared" si="16"/>
        <v>16584.992851507202</v>
      </c>
      <c r="F147" s="12">
        <f t="shared" si="17"/>
        <v>16585</v>
      </c>
      <c r="G147" s="12">
        <f t="shared" si="19"/>
        <v>-5.0185000072815455E-3</v>
      </c>
      <c r="K147" s="12">
        <f>+G147</f>
        <v>-5.0185000072815455E-3</v>
      </c>
      <c r="Q147" s="13">
        <f t="shared" si="18"/>
        <v>38022.095999999998</v>
      </c>
    </row>
    <row r="148" spans="1:21" s="12" customFormat="1" x14ac:dyDescent="0.2">
      <c r="A148" s="35" t="s">
        <v>106</v>
      </c>
      <c r="B148" s="39" t="s">
        <v>107</v>
      </c>
      <c r="C148" s="35">
        <v>53040.595999999998</v>
      </c>
      <c r="D148" s="35">
        <v>5.0000000000000001E-3</v>
      </c>
      <c r="E148" s="12">
        <f t="shared" si="16"/>
        <v>16584.992851507202</v>
      </c>
      <c r="F148" s="12">
        <f t="shared" si="17"/>
        <v>16585</v>
      </c>
      <c r="G148" s="12">
        <f t="shared" si="19"/>
        <v>-5.0185000072815455E-3</v>
      </c>
      <c r="K148" s="12">
        <f>+G148</f>
        <v>-5.0185000072815455E-3</v>
      </c>
      <c r="Q148" s="13">
        <f t="shared" si="18"/>
        <v>38022.095999999998</v>
      </c>
    </row>
    <row r="149" spans="1:21" x14ac:dyDescent="0.2">
      <c r="A149" s="54" t="s">
        <v>477</v>
      </c>
      <c r="B149" s="55" t="s">
        <v>107</v>
      </c>
      <c r="C149" s="54">
        <v>53077.803200000002</v>
      </c>
      <c r="D149" s="54" t="s">
        <v>141</v>
      </c>
      <c r="E149" s="12">
        <f t="shared" ref="E149:E180" si="20">+(C149-C$7)/C$8</f>
        <v>16637.991835462592</v>
      </c>
      <c r="F149" s="12">
        <f t="shared" ref="F149:F180" si="21">ROUND(2*E149,0)/2</f>
        <v>16638</v>
      </c>
      <c r="G149" s="12">
        <f t="shared" si="19"/>
        <v>-5.731799996283371E-3</v>
      </c>
      <c r="H149" s="12"/>
      <c r="J149" s="12"/>
      <c r="K149" s="12">
        <f>+G149</f>
        <v>-5.731799996283371E-3</v>
      </c>
      <c r="L149" s="12"/>
      <c r="M149" s="12"/>
      <c r="N149" s="12"/>
      <c r="O149" s="12"/>
      <c r="P149" s="12"/>
      <c r="Q149" s="13">
        <f t="shared" ref="Q149:Q180" si="22">+C149-15018.5</f>
        <v>38059.303200000002</v>
      </c>
    </row>
    <row r="150" spans="1:21" x14ac:dyDescent="0.2">
      <c r="A150" s="54" t="s">
        <v>477</v>
      </c>
      <c r="B150" s="55" t="s">
        <v>107</v>
      </c>
      <c r="C150" s="54">
        <v>53435.841099999998</v>
      </c>
      <c r="D150" s="54" t="s">
        <v>141</v>
      </c>
      <c r="E150" s="12">
        <f t="shared" si="20"/>
        <v>17147.99110757979</v>
      </c>
      <c r="F150" s="12">
        <f t="shared" si="21"/>
        <v>17148</v>
      </c>
      <c r="G150" s="12">
        <f t="shared" si="19"/>
        <v>-6.2428000019281171E-3</v>
      </c>
      <c r="H150" s="12"/>
      <c r="J150" s="12"/>
      <c r="K150" s="12">
        <f>+G150</f>
        <v>-6.2428000019281171E-3</v>
      </c>
      <c r="L150" s="12"/>
      <c r="M150" s="12"/>
      <c r="N150" s="12"/>
      <c r="O150" s="12"/>
      <c r="P150" s="12"/>
      <c r="Q150" s="13">
        <f t="shared" si="22"/>
        <v>38417.341099999998</v>
      </c>
    </row>
    <row r="151" spans="1:21" x14ac:dyDescent="0.2">
      <c r="A151" s="36" t="s">
        <v>123</v>
      </c>
      <c r="B151" s="37" t="s">
        <v>107</v>
      </c>
      <c r="C151" s="36">
        <v>53443.552000000003</v>
      </c>
      <c r="D151" s="36">
        <v>7.0000000000000001E-3</v>
      </c>
      <c r="E151" s="12">
        <f t="shared" si="20"/>
        <v>17158.974730786638</v>
      </c>
      <c r="F151" s="12">
        <f t="shared" si="21"/>
        <v>17159</v>
      </c>
      <c r="G151" s="12">
        <f t="shared" si="19"/>
        <v>-1.7739900002197828E-2</v>
      </c>
      <c r="H151" s="12"/>
      <c r="J151" s="12"/>
      <c r="L151" s="12"/>
      <c r="M151" s="12"/>
      <c r="O151" s="12"/>
      <c r="P151" s="12"/>
      <c r="Q151" s="13">
        <f t="shared" si="22"/>
        <v>38425.052000000003</v>
      </c>
      <c r="U151" s="12">
        <f>+G151</f>
        <v>-1.7739900002197828E-2</v>
      </c>
    </row>
    <row r="152" spans="1:21" x14ac:dyDescent="0.2">
      <c r="A152" s="54" t="s">
        <v>477</v>
      </c>
      <c r="B152" s="55" t="s">
        <v>107</v>
      </c>
      <c r="C152" s="54">
        <v>53478.663</v>
      </c>
      <c r="D152" s="54" t="s">
        <v>141</v>
      </c>
      <c r="E152" s="12">
        <f t="shared" si="20"/>
        <v>17208.987828403693</v>
      </c>
      <c r="F152" s="12">
        <f t="shared" si="21"/>
        <v>17209</v>
      </c>
      <c r="G152" s="12">
        <f t="shared" si="19"/>
        <v>-8.5449000034714118E-3</v>
      </c>
      <c r="H152" s="12"/>
      <c r="J152" s="12"/>
      <c r="K152" s="12">
        <f t="shared" ref="K152:K178" si="23">+G152</f>
        <v>-8.5449000034714118E-3</v>
      </c>
      <c r="L152" s="12"/>
      <c r="M152" s="12"/>
      <c r="N152" s="12"/>
      <c r="O152" s="12"/>
      <c r="P152" s="12"/>
      <c r="Q152" s="13">
        <f t="shared" si="22"/>
        <v>38460.163</v>
      </c>
    </row>
    <row r="153" spans="1:21" x14ac:dyDescent="0.2">
      <c r="A153" s="54" t="s">
        <v>477</v>
      </c>
      <c r="B153" s="55" t="s">
        <v>107</v>
      </c>
      <c r="C153" s="54">
        <v>53485.686800000003</v>
      </c>
      <c r="D153" s="54" t="s">
        <v>141</v>
      </c>
      <c r="E153" s="12">
        <f t="shared" si="20"/>
        <v>17218.992727012188</v>
      </c>
      <c r="F153" s="12">
        <f t="shared" si="21"/>
        <v>17219</v>
      </c>
      <c r="G153" s="12">
        <f t="shared" si="19"/>
        <v>-5.1059000034001656E-3</v>
      </c>
      <c r="H153" s="12"/>
      <c r="J153" s="12"/>
      <c r="K153" s="12">
        <f t="shared" si="23"/>
        <v>-5.1059000034001656E-3</v>
      </c>
      <c r="L153" s="12"/>
      <c r="M153" s="12"/>
      <c r="N153" s="12"/>
      <c r="O153" s="12"/>
      <c r="P153" s="12"/>
      <c r="Q153" s="13">
        <f t="shared" si="22"/>
        <v>38467.186800000003</v>
      </c>
    </row>
    <row r="154" spans="1:21" x14ac:dyDescent="0.2">
      <c r="A154" s="54" t="s">
        <v>477</v>
      </c>
      <c r="B154" s="55" t="s">
        <v>107</v>
      </c>
      <c r="C154" s="54">
        <v>53504.646000000001</v>
      </c>
      <c r="D154" s="54" t="s">
        <v>141</v>
      </c>
      <c r="E154" s="12">
        <f t="shared" si="20"/>
        <v>17245.998745648547</v>
      </c>
      <c r="F154" s="12">
        <f t="shared" si="21"/>
        <v>17246</v>
      </c>
      <c r="G154" s="12">
        <f t="shared" si="19"/>
        <v>-8.8060000416589901E-4</v>
      </c>
      <c r="H154" s="12"/>
      <c r="J154" s="12"/>
      <c r="K154" s="12">
        <f t="shared" si="23"/>
        <v>-8.8060000416589901E-4</v>
      </c>
      <c r="L154" s="12"/>
      <c r="M154" s="12"/>
      <c r="N154" s="12"/>
      <c r="O154" s="12"/>
      <c r="P154" s="12"/>
      <c r="Q154" s="13">
        <f t="shared" si="22"/>
        <v>38486.146000000001</v>
      </c>
    </row>
    <row r="155" spans="1:21" x14ac:dyDescent="0.2">
      <c r="A155" s="54" t="s">
        <v>556</v>
      </c>
      <c r="B155" s="55" t="s">
        <v>107</v>
      </c>
      <c r="C155" s="54">
        <v>53834.5988</v>
      </c>
      <c r="D155" s="54" t="s">
        <v>141</v>
      </c>
      <c r="E155" s="12">
        <f t="shared" si="20"/>
        <v>17715.992810056345</v>
      </c>
      <c r="F155" s="12">
        <f t="shared" si="21"/>
        <v>17716</v>
      </c>
      <c r="G155" s="12">
        <f t="shared" si="19"/>
        <v>-5.0476000033086166E-3</v>
      </c>
      <c r="H155" s="12"/>
      <c r="J155" s="12"/>
      <c r="K155" s="12">
        <f t="shared" si="23"/>
        <v>-5.0476000033086166E-3</v>
      </c>
      <c r="L155" s="12"/>
      <c r="M155" s="12"/>
      <c r="N155" s="12"/>
      <c r="O155" s="12"/>
      <c r="P155" s="12"/>
      <c r="Q155" s="13">
        <f t="shared" si="22"/>
        <v>38816.0988</v>
      </c>
    </row>
    <row r="156" spans="1:21" x14ac:dyDescent="0.2">
      <c r="A156" s="54" t="s">
        <v>561</v>
      </c>
      <c r="B156" s="55" t="s">
        <v>107</v>
      </c>
      <c r="C156" s="54">
        <v>53843.022900000004</v>
      </c>
      <c r="D156" s="54" t="s">
        <v>141</v>
      </c>
      <c r="E156" s="12">
        <f t="shared" si="20"/>
        <v>17727.992335436884</v>
      </c>
      <c r="F156" s="12">
        <f t="shared" si="21"/>
        <v>17728</v>
      </c>
      <c r="G156" s="12">
        <f t="shared" si="19"/>
        <v>-5.3808000011486001E-3</v>
      </c>
      <c r="H156" s="12"/>
      <c r="J156" s="12"/>
      <c r="K156" s="12">
        <f t="shared" si="23"/>
        <v>-5.3808000011486001E-3</v>
      </c>
      <c r="L156" s="12"/>
      <c r="M156" s="12"/>
      <c r="N156" s="12"/>
      <c r="O156" s="12"/>
      <c r="P156" s="12"/>
      <c r="Q156" s="13">
        <f t="shared" si="22"/>
        <v>38824.522900000004</v>
      </c>
    </row>
    <row r="157" spans="1:21" x14ac:dyDescent="0.2">
      <c r="A157" s="54" t="s">
        <v>561</v>
      </c>
      <c r="B157" s="55" t="s">
        <v>104</v>
      </c>
      <c r="C157" s="54">
        <v>53851.097199999997</v>
      </c>
      <c r="D157" s="54" t="s">
        <v>141</v>
      </c>
      <c r="E157" s="12">
        <f t="shared" si="20"/>
        <v>17739.493595842141</v>
      </c>
      <c r="F157" s="12">
        <f t="shared" si="21"/>
        <v>17739.5</v>
      </c>
      <c r="G157" s="12">
        <f t="shared" si="19"/>
        <v>-4.49595000827685E-3</v>
      </c>
      <c r="H157" s="12"/>
      <c r="J157" s="12"/>
      <c r="K157" s="12">
        <f t="shared" si="23"/>
        <v>-4.49595000827685E-3</v>
      </c>
      <c r="L157" s="12"/>
      <c r="M157" s="12"/>
      <c r="N157" s="12"/>
      <c r="O157" s="12">
        <f t="shared" ref="O157:O194" ca="1" si="24">+C$11+C$12*F157</f>
        <v>-4.0830913989065975E-3</v>
      </c>
      <c r="P157" s="12"/>
      <c r="Q157" s="13">
        <f t="shared" si="22"/>
        <v>38832.597199999997</v>
      </c>
    </row>
    <row r="158" spans="1:21" x14ac:dyDescent="0.2">
      <c r="A158" s="54" t="s">
        <v>556</v>
      </c>
      <c r="B158" s="55" t="s">
        <v>107</v>
      </c>
      <c r="C158" s="54">
        <v>54168.770199999999</v>
      </c>
      <c r="D158" s="54" t="s">
        <v>141</v>
      </c>
      <c r="E158" s="12">
        <f t="shared" si="20"/>
        <v>18191.995967158949</v>
      </c>
      <c r="F158" s="12">
        <f t="shared" si="21"/>
        <v>18192</v>
      </c>
      <c r="G158" s="12">
        <f t="shared" si="19"/>
        <v>-2.8312000067671761E-3</v>
      </c>
      <c r="H158" s="12"/>
      <c r="J158" s="12"/>
      <c r="K158" s="12">
        <f t="shared" si="23"/>
        <v>-2.8312000067671761E-3</v>
      </c>
      <c r="L158" s="12"/>
      <c r="M158" s="12"/>
      <c r="N158" s="12"/>
      <c r="O158" s="12">
        <f t="shared" ca="1" si="24"/>
        <v>-3.8576812961591527E-3</v>
      </c>
      <c r="P158" s="12"/>
      <c r="Q158" s="13">
        <f t="shared" si="22"/>
        <v>39150.270199999999</v>
      </c>
    </row>
    <row r="159" spans="1:21" x14ac:dyDescent="0.2">
      <c r="A159" s="54" t="s">
        <v>556</v>
      </c>
      <c r="B159" s="55" t="s">
        <v>107</v>
      </c>
      <c r="C159" s="54">
        <v>54208.786399999997</v>
      </c>
      <c r="D159" s="54" t="s">
        <v>141</v>
      </c>
      <c r="E159" s="12">
        <f t="shared" si="20"/>
        <v>18248.996169855076</v>
      </c>
      <c r="F159" s="12">
        <f t="shared" si="21"/>
        <v>18249</v>
      </c>
      <c r="G159" s="12">
        <f t="shared" si="19"/>
        <v>-2.688900007342454E-3</v>
      </c>
      <c r="H159" s="12"/>
      <c r="J159" s="12"/>
      <c r="K159" s="12">
        <f t="shared" si="23"/>
        <v>-2.688900007342454E-3</v>
      </c>
      <c r="L159" s="12"/>
      <c r="M159" s="12"/>
      <c r="N159" s="12"/>
      <c r="O159" s="12">
        <f t="shared" ca="1" si="24"/>
        <v>-3.8292870953710763E-3</v>
      </c>
      <c r="P159" s="12"/>
      <c r="Q159" s="13">
        <f t="shared" si="22"/>
        <v>39190.286399999997</v>
      </c>
    </row>
    <row r="160" spans="1:21" x14ac:dyDescent="0.2">
      <c r="A160" s="54" t="s">
        <v>556</v>
      </c>
      <c r="B160" s="55" t="s">
        <v>107</v>
      </c>
      <c r="C160" s="54">
        <v>54213.699099999998</v>
      </c>
      <c r="D160" s="54" t="s">
        <v>141</v>
      </c>
      <c r="E160" s="12">
        <f t="shared" si="20"/>
        <v>18255.993958145449</v>
      </c>
      <c r="F160" s="12">
        <f t="shared" si="21"/>
        <v>18256</v>
      </c>
      <c r="G160" s="12">
        <f t="shared" ref="G160:G191" si="25">+C160-(C$7+F160*C$8)</f>
        <v>-4.2416000069351867E-3</v>
      </c>
      <c r="H160" s="12"/>
      <c r="J160" s="12"/>
      <c r="K160" s="12">
        <f t="shared" si="23"/>
        <v>-4.2416000069351867E-3</v>
      </c>
      <c r="L160" s="12"/>
      <c r="M160" s="12"/>
      <c r="N160" s="12"/>
      <c r="O160" s="12">
        <f t="shared" ca="1" si="24"/>
        <v>-3.8258000882567516E-3</v>
      </c>
      <c r="P160" s="12"/>
      <c r="Q160" s="13">
        <f t="shared" si="22"/>
        <v>39195.199099999998</v>
      </c>
    </row>
    <row r="161" spans="1:18" x14ac:dyDescent="0.2">
      <c r="A161" s="38" t="s">
        <v>126</v>
      </c>
      <c r="B161" s="39" t="s">
        <v>107</v>
      </c>
      <c r="C161" s="35">
        <v>54557.698499999999</v>
      </c>
      <c r="D161" s="35">
        <v>1E-4</v>
      </c>
      <c r="E161" s="12">
        <f t="shared" si="20"/>
        <v>18745.996395342056</v>
      </c>
      <c r="F161" s="12">
        <f t="shared" si="21"/>
        <v>18746</v>
      </c>
      <c r="G161" s="12">
        <f t="shared" si="25"/>
        <v>-2.5306000025011599E-3</v>
      </c>
      <c r="H161" s="12"/>
      <c r="I161" s="12"/>
      <c r="J161" s="12"/>
      <c r="K161" s="12">
        <f t="shared" si="23"/>
        <v>-2.5306000025011599E-3</v>
      </c>
      <c r="L161" s="12"/>
      <c r="M161" s="12"/>
      <c r="O161" s="12">
        <f t="shared" ca="1" si="24"/>
        <v>-3.5817095902539939E-3</v>
      </c>
      <c r="P161" s="12"/>
      <c r="Q161" s="13">
        <f t="shared" si="22"/>
        <v>39539.198499999999</v>
      </c>
      <c r="R161" s="12"/>
    </row>
    <row r="162" spans="1:18" x14ac:dyDescent="0.2">
      <c r="A162" s="35" t="s">
        <v>112</v>
      </c>
      <c r="B162" s="39" t="s">
        <v>104</v>
      </c>
      <c r="C162" s="35">
        <v>54570.6878</v>
      </c>
      <c r="D162" s="35">
        <v>2.0000000000000001E-4</v>
      </c>
      <c r="E162" s="12">
        <f t="shared" si="20"/>
        <v>18764.498720222502</v>
      </c>
      <c r="F162" s="12">
        <f t="shared" si="21"/>
        <v>18764.5</v>
      </c>
      <c r="G162" s="12">
        <f t="shared" si="25"/>
        <v>-8.9845000184141099E-4</v>
      </c>
      <c r="H162" s="12"/>
      <c r="I162" s="12"/>
      <c r="J162" s="12"/>
      <c r="K162" s="12">
        <f t="shared" si="23"/>
        <v>-8.9845000184141099E-4</v>
      </c>
      <c r="L162" s="12"/>
      <c r="M162" s="12"/>
      <c r="O162" s="12">
        <f t="shared" ca="1" si="24"/>
        <v>-3.5724939285947058E-3</v>
      </c>
      <c r="P162" s="12"/>
      <c r="Q162" s="13">
        <f t="shared" si="22"/>
        <v>39552.1878</v>
      </c>
      <c r="R162" s="12"/>
    </row>
    <row r="163" spans="1:18" x14ac:dyDescent="0.2">
      <c r="A163" s="38" t="s">
        <v>126</v>
      </c>
      <c r="B163" s="39" t="s">
        <v>107</v>
      </c>
      <c r="C163" s="35">
        <v>54583.674400000004</v>
      </c>
      <c r="D163" s="35">
        <v>2.9999999999999997E-4</v>
      </c>
      <c r="E163" s="12">
        <f t="shared" si="20"/>
        <v>18782.997199146881</v>
      </c>
      <c r="F163" s="12">
        <f t="shared" si="21"/>
        <v>18783</v>
      </c>
      <c r="G163" s="12">
        <f t="shared" si="25"/>
        <v>-1.9662999984575436E-3</v>
      </c>
      <c r="H163" s="12"/>
      <c r="I163" s="12"/>
      <c r="J163" s="12"/>
      <c r="K163" s="12">
        <f t="shared" si="23"/>
        <v>-1.9662999984575436E-3</v>
      </c>
      <c r="L163" s="12"/>
      <c r="M163" s="12"/>
      <c r="O163" s="12">
        <f t="shared" ca="1" si="24"/>
        <v>-3.5632782669354178E-3</v>
      </c>
      <c r="P163" s="12"/>
      <c r="Q163" s="13">
        <f t="shared" si="22"/>
        <v>39565.174400000004</v>
      </c>
      <c r="R163" s="12"/>
    </row>
    <row r="164" spans="1:18" x14ac:dyDescent="0.2">
      <c r="A164" s="38" t="s">
        <v>124</v>
      </c>
      <c r="B164" s="39" t="s">
        <v>107</v>
      </c>
      <c r="C164" s="35">
        <v>54939.606</v>
      </c>
      <c r="D164" s="35">
        <v>2.0000000000000001E-4</v>
      </c>
      <c r="E164" s="12">
        <f t="shared" si="20"/>
        <v>19289.996198201199</v>
      </c>
      <c r="F164" s="12">
        <f t="shared" si="21"/>
        <v>19290</v>
      </c>
      <c r="G164" s="12">
        <f t="shared" si="25"/>
        <v>-2.6690000013331883E-3</v>
      </c>
      <c r="H164" s="12"/>
      <c r="I164" s="12"/>
      <c r="J164" s="12"/>
      <c r="K164" s="12">
        <f t="shared" si="23"/>
        <v>-2.6690000013331883E-3</v>
      </c>
      <c r="L164" s="12"/>
      <c r="M164" s="12"/>
      <c r="O164" s="12">
        <f t="shared" ca="1" si="24"/>
        <v>-3.3107193230835861E-3</v>
      </c>
      <c r="P164" s="12"/>
      <c r="Q164" s="13">
        <f t="shared" si="22"/>
        <v>39921.106</v>
      </c>
    </row>
    <row r="165" spans="1:18" x14ac:dyDescent="0.2">
      <c r="A165" s="38" t="s">
        <v>127</v>
      </c>
      <c r="B165" s="39" t="s">
        <v>107</v>
      </c>
      <c r="C165" s="35">
        <v>55183.914100000002</v>
      </c>
      <c r="D165" s="35">
        <v>2.0000000000000001E-4</v>
      </c>
      <c r="E165" s="12">
        <f t="shared" si="20"/>
        <v>19637.995538975843</v>
      </c>
      <c r="F165" s="12">
        <f t="shared" si="21"/>
        <v>19638</v>
      </c>
      <c r="G165" s="12">
        <f t="shared" si="25"/>
        <v>-3.1318000037572347E-3</v>
      </c>
      <c r="H165" s="12"/>
      <c r="I165" s="12"/>
      <c r="J165" s="12"/>
      <c r="K165" s="12">
        <f t="shared" si="23"/>
        <v>-3.1318000037572347E-3</v>
      </c>
      <c r="L165" s="12"/>
      <c r="M165" s="12"/>
      <c r="O165" s="12">
        <f t="shared" ca="1" si="24"/>
        <v>-3.13736525511428E-3</v>
      </c>
      <c r="P165" s="12"/>
      <c r="Q165" s="13">
        <f t="shared" si="22"/>
        <v>40165.414100000002</v>
      </c>
    </row>
    <row r="166" spans="1:18" x14ac:dyDescent="0.2">
      <c r="A166" s="38" t="s">
        <v>125</v>
      </c>
      <c r="B166" s="39" t="s">
        <v>107</v>
      </c>
      <c r="C166" s="35">
        <v>55261.840400000001</v>
      </c>
      <c r="D166" s="35">
        <v>1E-4</v>
      </c>
      <c r="E166" s="12">
        <f t="shared" si="20"/>
        <v>19748.995956190854</v>
      </c>
      <c r="F166" s="12">
        <f t="shared" si="21"/>
        <v>19749</v>
      </c>
      <c r="G166" s="12">
        <f t="shared" si="25"/>
        <v>-2.8388999999151565E-3</v>
      </c>
      <c r="H166" s="12"/>
      <c r="I166" s="12"/>
      <c r="J166" s="12"/>
      <c r="K166" s="12">
        <f t="shared" si="23"/>
        <v>-2.8388999999151565E-3</v>
      </c>
      <c r="L166" s="12"/>
      <c r="M166" s="12"/>
      <c r="O166" s="12">
        <f t="shared" ca="1" si="24"/>
        <v>-3.0820712851585535E-3</v>
      </c>
      <c r="P166" s="12"/>
      <c r="Q166" s="13">
        <f t="shared" si="22"/>
        <v>40243.340400000001</v>
      </c>
    </row>
    <row r="167" spans="1:18" x14ac:dyDescent="0.2">
      <c r="A167" s="36" t="s">
        <v>122</v>
      </c>
      <c r="B167" s="37" t="s">
        <v>107</v>
      </c>
      <c r="C167" s="36">
        <v>55600.922599999998</v>
      </c>
      <c r="D167" s="36">
        <v>4.0000000000000002E-4</v>
      </c>
      <c r="E167" s="12">
        <f t="shared" si="20"/>
        <v>20231.994195170297</v>
      </c>
      <c r="F167" s="12">
        <f t="shared" si="21"/>
        <v>20232</v>
      </c>
      <c r="G167" s="12">
        <f t="shared" si="25"/>
        <v>-4.0752000059001148E-3</v>
      </c>
      <c r="H167" s="12"/>
      <c r="I167" s="12"/>
      <c r="J167" s="12"/>
      <c r="K167" s="12">
        <f t="shared" si="23"/>
        <v>-4.0752000059001148E-3</v>
      </c>
      <c r="L167" s="12"/>
      <c r="M167" s="12"/>
      <c r="N167" s="12"/>
      <c r="O167" s="12">
        <f t="shared" ca="1" si="24"/>
        <v>-2.8414677942701205E-3</v>
      </c>
      <c r="P167" s="12"/>
      <c r="Q167" s="13">
        <f t="shared" si="22"/>
        <v>40582.422599999998</v>
      </c>
      <c r="R167" s="12"/>
    </row>
    <row r="168" spans="1:18" x14ac:dyDescent="0.2">
      <c r="A168" s="54" t="s">
        <v>604</v>
      </c>
      <c r="B168" s="55" t="s">
        <v>107</v>
      </c>
      <c r="C168" s="54">
        <v>55660.597999999998</v>
      </c>
      <c r="D168" s="54" t="s">
        <v>141</v>
      </c>
      <c r="E168" s="12">
        <f t="shared" si="20"/>
        <v>20316.997516224586</v>
      </c>
      <c r="F168" s="12">
        <f t="shared" si="21"/>
        <v>20317</v>
      </c>
      <c r="G168" s="12">
        <f t="shared" si="25"/>
        <v>-1.7437000060454011E-3</v>
      </c>
      <c r="H168" s="12"/>
      <c r="J168" s="12"/>
      <c r="K168" s="12">
        <f t="shared" si="23"/>
        <v>-1.7437000060454011E-3</v>
      </c>
      <c r="L168" s="12"/>
      <c r="M168" s="12"/>
      <c r="N168" s="12"/>
      <c r="O168" s="12">
        <f t="shared" ca="1" si="24"/>
        <v>-2.7991255650247435E-3</v>
      </c>
      <c r="P168" s="12"/>
      <c r="Q168" s="13">
        <f t="shared" si="22"/>
        <v>40642.097999999998</v>
      </c>
    </row>
    <row r="169" spans="1:18" x14ac:dyDescent="0.2">
      <c r="A169" s="35" t="s">
        <v>128</v>
      </c>
      <c r="B169" s="39" t="s">
        <v>107</v>
      </c>
      <c r="C169" s="35">
        <v>55956.858200000002</v>
      </c>
      <c r="D169" s="35">
        <v>4.0000000000000002E-4</v>
      </c>
      <c r="E169" s="12">
        <f t="shared" si="20"/>
        <v>20738.998891937325</v>
      </c>
      <c r="F169" s="12">
        <f t="shared" si="21"/>
        <v>20739</v>
      </c>
      <c r="G169" s="12">
        <f t="shared" si="25"/>
        <v>-7.7790000068489462E-4</v>
      </c>
      <c r="H169" s="12"/>
      <c r="I169" s="12"/>
      <c r="J169" s="12"/>
      <c r="K169" s="12">
        <f t="shared" si="23"/>
        <v>-7.7790000068489462E-4</v>
      </c>
      <c r="L169" s="12"/>
      <c r="M169" s="12"/>
      <c r="N169" s="12"/>
      <c r="O169" s="12">
        <f t="shared" ca="1" si="24"/>
        <v>-2.588908850418287E-3</v>
      </c>
      <c r="P169" s="12"/>
      <c r="Q169" s="13">
        <f t="shared" si="22"/>
        <v>40938.358200000002</v>
      </c>
      <c r="R169" s="12"/>
    </row>
    <row r="170" spans="1:18" x14ac:dyDescent="0.2">
      <c r="A170" s="38" t="s">
        <v>129</v>
      </c>
      <c r="B170" s="39" t="s">
        <v>107</v>
      </c>
      <c r="C170" s="35">
        <v>56013.721899999997</v>
      </c>
      <c r="D170" s="35">
        <v>1E-4</v>
      </c>
      <c r="E170" s="12">
        <f t="shared" si="20"/>
        <v>20819.997148294788</v>
      </c>
      <c r="F170" s="12">
        <f t="shared" si="21"/>
        <v>20820</v>
      </c>
      <c r="G170" s="12">
        <f t="shared" si="25"/>
        <v>-2.0020000083604828E-3</v>
      </c>
      <c r="H170" s="12"/>
      <c r="I170" s="12"/>
      <c r="J170" s="12"/>
      <c r="K170" s="12">
        <f t="shared" si="23"/>
        <v>-2.0020000083604828E-3</v>
      </c>
      <c r="L170" s="12"/>
      <c r="M170" s="12"/>
      <c r="O170" s="12">
        <f t="shared" ca="1" si="24"/>
        <v>-2.5485591966668119E-3</v>
      </c>
      <c r="P170" s="12"/>
      <c r="Q170" s="13">
        <f t="shared" si="22"/>
        <v>40995.221899999997</v>
      </c>
    </row>
    <row r="171" spans="1:18" x14ac:dyDescent="0.2">
      <c r="A171" s="35" t="s">
        <v>128</v>
      </c>
      <c r="B171" s="39" t="s">
        <v>107</v>
      </c>
      <c r="C171" s="35">
        <v>56039.697899999999</v>
      </c>
      <c r="D171" s="35">
        <v>4.0000000000000002E-4</v>
      </c>
      <c r="E171" s="12">
        <f t="shared" si="20"/>
        <v>20856.998094542425</v>
      </c>
      <c r="F171" s="12">
        <f t="shared" si="21"/>
        <v>20857</v>
      </c>
      <c r="G171" s="12">
        <f t="shared" si="25"/>
        <v>-1.3376999995671213E-3</v>
      </c>
      <c r="H171" s="12"/>
      <c r="I171" s="12"/>
      <c r="J171" s="12"/>
      <c r="K171" s="12">
        <f t="shared" si="23"/>
        <v>-1.3376999995671213E-3</v>
      </c>
      <c r="L171" s="12"/>
      <c r="M171" s="12"/>
      <c r="N171" s="12"/>
      <c r="O171" s="12">
        <f t="shared" ca="1" si="24"/>
        <v>-2.5301278733482358E-3</v>
      </c>
      <c r="P171" s="12"/>
      <c r="Q171" s="13">
        <f t="shared" si="22"/>
        <v>41021.197899999999</v>
      </c>
      <c r="R171" s="12"/>
    </row>
    <row r="172" spans="1:18" x14ac:dyDescent="0.2">
      <c r="A172" s="54" t="s">
        <v>617</v>
      </c>
      <c r="B172" s="55" t="s">
        <v>107</v>
      </c>
      <c r="C172" s="54">
        <v>56362.631000000001</v>
      </c>
      <c r="D172" s="54" t="s">
        <v>141</v>
      </c>
      <c r="E172" s="12">
        <f t="shared" si="20"/>
        <v>21316.99310049725</v>
      </c>
      <c r="F172" s="12">
        <f t="shared" si="21"/>
        <v>21317</v>
      </c>
      <c r="G172" s="12">
        <f t="shared" si="25"/>
        <v>-4.8437000004923902E-3</v>
      </c>
      <c r="H172" s="12"/>
      <c r="J172" s="12"/>
      <c r="K172" s="12">
        <f t="shared" si="23"/>
        <v>-4.8437000004923902E-3</v>
      </c>
      <c r="L172" s="12"/>
      <c r="M172" s="12"/>
      <c r="N172" s="12"/>
      <c r="O172" s="12">
        <f t="shared" ca="1" si="24"/>
        <v>-2.3009816915497278E-3</v>
      </c>
      <c r="P172" s="12"/>
      <c r="Q172" s="13">
        <f t="shared" si="22"/>
        <v>41344.131000000001</v>
      </c>
    </row>
    <row r="173" spans="1:18" x14ac:dyDescent="0.2">
      <c r="A173" s="54" t="s">
        <v>621</v>
      </c>
      <c r="B173" s="55" t="s">
        <v>107</v>
      </c>
      <c r="C173" s="54">
        <v>56724.179300000003</v>
      </c>
      <c r="D173" s="54" t="s">
        <v>141</v>
      </c>
      <c r="E173" s="12">
        <f t="shared" si="20"/>
        <v>21831.99268527644</v>
      </c>
      <c r="F173" s="12">
        <f t="shared" si="21"/>
        <v>21832</v>
      </c>
      <c r="G173" s="12">
        <f t="shared" si="25"/>
        <v>-5.1352000009501353E-3</v>
      </c>
      <c r="H173" s="12"/>
      <c r="J173" s="12"/>
      <c r="K173" s="12">
        <f t="shared" si="23"/>
        <v>-5.1352000009501353E-3</v>
      </c>
      <c r="L173" s="12"/>
      <c r="M173" s="12"/>
      <c r="N173" s="12"/>
      <c r="O173" s="12">
        <f t="shared" ca="1" si="24"/>
        <v>-2.0444375967100959E-3</v>
      </c>
      <c r="P173" s="12"/>
      <c r="Q173" s="13">
        <f t="shared" si="22"/>
        <v>41705.679300000003</v>
      </c>
    </row>
    <row r="174" spans="1:18" x14ac:dyDescent="0.2">
      <c r="A174" s="61" t="s">
        <v>130</v>
      </c>
      <c r="B174" s="62" t="s">
        <v>107</v>
      </c>
      <c r="C174" s="63">
        <v>56729.7961</v>
      </c>
      <c r="D174" s="63">
        <v>2.0000000000000001E-4</v>
      </c>
      <c r="E174" s="12">
        <f t="shared" si="20"/>
        <v>21839.993413444117</v>
      </c>
      <c r="F174" s="12">
        <f t="shared" si="21"/>
        <v>21840</v>
      </c>
      <c r="G174" s="12">
        <f t="shared" si="25"/>
        <v>-4.6240000010584481E-3</v>
      </c>
      <c r="H174" s="12"/>
      <c r="I174" s="12"/>
      <c r="J174" s="12"/>
      <c r="K174" s="12">
        <f t="shared" si="23"/>
        <v>-4.6240000010584481E-3</v>
      </c>
      <c r="L174" s="12"/>
      <c r="M174" s="12"/>
      <c r="O174" s="12">
        <f t="shared" ca="1" si="24"/>
        <v>-2.0404524457222958E-3</v>
      </c>
      <c r="P174" s="12"/>
      <c r="Q174" s="13">
        <f t="shared" si="22"/>
        <v>41711.2961</v>
      </c>
    </row>
    <row r="175" spans="1:18" x14ac:dyDescent="0.2">
      <c r="A175" s="54" t="s">
        <v>621</v>
      </c>
      <c r="B175" s="55" t="s">
        <v>104</v>
      </c>
      <c r="C175" s="54">
        <v>56754.019</v>
      </c>
      <c r="D175" s="54" t="s">
        <v>141</v>
      </c>
      <c r="E175" s="12">
        <f t="shared" si="20"/>
        <v>21874.497194659929</v>
      </c>
      <c r="F175" s="12">
        <f t="shared" si="21"/>
        <v>21874.5</v>
      </c>
      <c r="G175" s="12">
        <f t="shared" si="25"/>
        <v>-1.9694500006153248E-3</v>
      </c>
      <c r="H175" s="12"/>
      <c r="J175" s="12"/>
      <c r="K175" s="12">
        <f t="shared" si="23"/>
        <v>-1.9694500006153248E-3</v>
      </c>
      <c r="L175" s="12"/>
      <c r="M175" s="12"/>
      <c r="N175" s="12"/>
      <c r="O175" s="12">
        <f t="shared" ca="1" si="24"/>
        <v>-2.0232664820874074E-3</v>
      </c>
      <c r="P175" s="12"/>
      <c r="Q175" s="13">
        <f t="shared" si="22"/>
        <v>41735.519</v>
      </c>
    </row>
    <row r="176" spans="1:18" x14ac:dyDescent="0.2">
      <c r="A176" s="54" t="s">
        <v>632</v>
      </c>
      <c r="B176" s="55" t="s">
        <v>107</v>
      </c>
      <c r="C176" s="54">
        <v>57080.813399999999</v>
      </c>
      <c r="D176" s="54" t="s">
        <v>141</v>
      </c>
      <c r="E176" s="12">
        <f t="shared" si="20"/>
        <v>22339.992345122988</v>
      </c>
      <c r="F176" s="12">
        <f t="shared" si="21"/>
        <v>22340</v>
      </c>
      <c r="G176" s="12">
        <f t="shared" si="25"/>
        <v>-5.3740000003017485E-3</v>
      </c>
      <c r="H176" s="12"/>
      <c r="J176" s="12"/>
      <c r="K176" s="12">
        <f t="shared" si="23"/>
        <v>-5.3740000003017485E-3</v>
      </c>
      <c r="L176" s="12"/>
      <c r="M176" s="12"/>
      <c r="N176" s="12"/>
      <c r="O176" s="12">
        <f t="shared" ca="1" si="24"/>
        <v>-1.791380508984787E-3</v>
      </c>
      <c r="P176" s="12"/>
      <c r="Q176" s="13">
        <f t="shared" si="22"/>
        <v>42062.313399999999</v>
      </c>
    </row>
    <row r="177" spans="1:17" x14ac:dyDescent="0.2">
      <c r="A177" s="64" t="s">
        <v>634</v>
      </c>
      <c r="B177" s="65" t="s">
        <v>107</v>
      </c>
      <c r="C177" s="66">
        <v>57080.813399999999</v>
      </c>
      <c r="D177" s="66">
        <v>1E-4</v>
      </c>
      <c r="E177" s="12">
        <f t="shared" si="20"/>
        <v>22339.992345122988</v>
      </c>
      <c r="F177" s="12">
        <f t="shared" si="21"/>
        <v>22340</v>
      </c>
      <c r="G177" s="12">
        <f t="shared" si="25"/>
        <v>-5.3740000003017485E-3</v>
      </c>
      <c r="H177" s="12"/>
      <c r="J177" s="12"/>
      <c r="K177" s="12">
        <f t="shared" si="23"/>
        <v>-5.3740000003017485E-3</v>
      </c>
      <c r="L177" s="12"/>
      <c r="M177" s="12"/>
      <c r="N177" s="12"/>
      <c r="O177" s="12">
        <f t="shared" ca="1" si="24"/>
        <v>-1.791380508984787E-3</v>
      </c>
      <c r="P177" s="12"/>
      <c r="Q177" s="13">
        <f t="shared" si="22"/>
        <v>42062.313399999999</v>
      </c>
    </row>
    <row r="178" spans="1:17" x14ac:dyDescent="0.2">
      <c r="A178" s="67" t="s">
        <v>635</v>
      </c>
      <c r="B178" s="68" t="s">
        <v>107</v>
      </c>
      <c r="C178" s="67">
        <v>57424.813499999997</v>
      </c>
      <c r="D178" s="67">
        <v>1E-4</v>
      </c>
      <c r="E178" s="12">
        <f t="shared" si="20"/>
        <v>22829.995779419311</v>
      </c>
      <c r="F178" s="12">
        <f t="shared" si="21"/>
        <v>22830</v>
      </c>
      <c r="G178" s="12">
        <f t="shared" si="25"/>
        <v>-2.9630000062752515E-3</v>
      </c>
      <c r="H178" s="12"/>
      <c r="I178" s="12"/>
      <c r="J178" s="12"/>
      <c r="K178" s="12">
        <f t="shared" si="23"/>
        <v>-2.9630000062752515E-3</v>
      </c>
      <c r="L178" s="12"/>
      <c r="M178" s="12"/>
      <c r="O178" s="12">
        <f t="shared" ca="1" si="24"/>
        <v>-1.5472900109820293E-3</v>
      </c>
      <c r="P178" s="12"/>
      <c r="Q178" s="13">
        <f t="shared" si="22"/>
        <v>42406.313499999997</v>
      </c>
    </row>
    <row r="179" spans="1:17" x14ac:dyDescent="0.2">
      <c r="A179" s="57" t="s">
        <v>2</v>
      </c>
      <c r="B179" s="58" t="s">
        <v>107</v>
      </c>
      <c r="C179" s="59">
        <v>57828.483999999997</v>
      </c>
      <c r="D179" s="60">
        <v>8.9999999999999993E-3</v>
      </c>
      <c r="E179" s="12">
        <f t="shared" si="20"/>
        <v>23404.995412629058</v>
      </c>
      <c r="F179" s="12">
        <f t="shared" si="21"/>
        <v>23405</v>
      </c>
      <c r="G179" s="12">
        <f t="shared" si="25"/>
        <v>-3.2205000024987385E-3</v>
      </c>
      <c r="H179" s="12"/>
      <c r="I179" s="12">
        <f>+G179</f>
        <v>-3.2205000024987385E-3</v>
      </c>
      <c r="J179" s="12"/>
      <c r="L179" s="12"/>
      <c r="M179" s="12"/>
      <c r="N179" s="12"/>
      <c r="O179" s="12">
        <f t="shared" ca="1" si="24"/>
        <v>-1.2608572837338964E-3</v>
      </c>
      <c r="P179" s="12"/>
      <c r="Q179" s="13">
        <f t="shared" si="22"/>
        <v>42809.983999999997</v>
      </c>
    </row>
    <row r="180" spans="1:17" x14ac:dyDescent="0.2">
      <c r="A180" s="73" t="s">
        <v>636</v>
      </c>
      <c r="B180" s="74" t="s">
        <v>107</v>
      </c>
      <c r="C180" s="75">
        <v>58166.868600000002</v>
      </c>
      <c r="D180" s="75">
        <v>2.0000000000000001E-4</v>
      </c>
      <c r="E180" s="12">
        <f t="shared" si="20"/>
        <v>23886.999970514335</v>
      </c>
      <c r="F180" s="12">
        <f t="shared" si="21"/>
        <v>23887</v>
      </c>
      <c r="G180" s="12">
        <f t="shared" si="25"/>
        <v>-2.0699997548945248E-5</v>
      </c>
      <c r="H180" s="12"/>
      <c r="J180" s="12"/>
      <c r="K180" s="12">
        <f>+G180</f>
        <v>-2.0699997548945248E-5</v>
      </c>
      <c r="L180" s="12"/>
      <c r="M180" s="12"/>
      <c r="N180" s="12"/>
      <c r="O180" s="12">
        <f t="shared" ca="1" si="24"/>
        <v>-1.0207519367189388E-3</v>
      </c>
      <c r="P180" s="12"/>
      <c r="Q180" s="13">
        <f t="shared" si="22"/>
        <v>43148.368600000002</v>
      </c>
    </row>
    <row r="181" spans="1:17" x14ac:dyDescent="0.2">
      <c r="A181" s="71" t="s">
        <v>0</v>
      </c>
      <c r="B181" s="72" t="s">
        <v>107</v>
      </c>
      <c r="C181" s="71">
        <v>58208.989800000098</v>
      </c>
      <c r="D181" s="71" t="s">
        <v>17</v>
      </c>
      <c r="E181" s="12">
        <f t="shared" ref="E181:E194" si="26">+(C181-C$7)/C$8</f>
        <v>23946.998594516856</v>
      </c>
      <c r="F181" s="12">
        <f t="shared" ref="F181:F212" si="27">ROUND(2*E181,0)/2</f>
        <v>23947</v>
      </c>
      <c r="G181" s="12">
        <f t="shared" si="25"/>
        <v>-9.866999025689438E-4</v>
      </c>
      <c r="H181" s="12"/>
      <c r="J181" s="12"/>
      <c r="K181" s="12">
        <f>+G181</f>
        <v>-9.866999025689438E-4</v>
      </c>
      <c r="L181" s="12"/>
      <c r="M181" s="12"/>
      <c r="N181" s="12"/>
      <c r="O181" s="12">
        <f t="shared" ca="1" si="24"/>
        <v>-9.9086330431043777E-4</v>
      </c>
      <c r="P181" s="12"/>
      <c r="Q181" s="13">
        <f t="shared" ref="Q181:Q194" si="28">+C181-15018.5</f>
        <v>43190.489800000098</v>
      </c>
    </row>
    <row r="182" spans="1:17" x14ac:dyDescent="0.2">
      <c r="A182" s="71" t="s">
        <v>0</v>
      </c>
      <c r="B182" s="72" t="s">
        <v>107</v>
      </c>
      <c r="C182" s="71">
        <v>58208.994799999986</v>
      </c>
      <c r="D182" s="71" t="s">
        <v>17</v>
      </c>
      <c r="E182" s="12">
        <f t="shared" si="26"/>
        <v>23947.005716657564</v>
      </c>
      <c r="F182" s="12">
        <f t="shared" si="27"/>
        <v>23947</v>
      </c>
      <c r="G182" s="12">
        <f t="shared" si="25"/>
        <v>4.0132999856723472E-3</v>
      </c>
      <c r="H182" s="12"/>
      <c r="J182" s="12"/>
      <c r="K182" s="12">
        <f>+G182</f>
        <v>4.0132999856723472E-3</v>
      </c>
      <c r="L182" s="12"/>
      <c r="M182" s="12"/>
      <c r="N182" s="12"/>
      <c r="O182" s="12">
        <f t="shared" ca="1" si="24"/>
        <v>-9.9086330431043777E-4</v>
      </c>
      <c r="P182" s="12"/>
      <c r="Q182" s="13">
        <f t="shared" si="28"/>
        <v>43190.494799999986</v>
      </c>
    </row>
    <row r="183" spans="1:17" x14ac:dyDescent="0.2">
      <c r="A183" s="69" t="s">
        <v>1</v>
      </c>
      <c r="B183" s="69" t="s">
        <v>107</v>
      </c>
      <c r="C183" s="70">
        <v>58210.392999999996</v>
      </c>
      <c r="D183" s="70">
        <v>8.0000000000000002E-3</v>
      </c>
      <c r="E183" s="12">
        <f t="shared" si="26"/>
        <v>23948.997352130456</v>
      </c>
      <c r="F183" s="12">
        <f t="shared" si="27"/>
        <v>23949</v>
      </c>
      <c r="G183" s="12">
        <f t="shared" si="25"/>
        <v>-1.8589000101201236E-3</v>
      </c>
      <c r="H183" s="12"/>
      <c r="I183" s="12">
        <f>+G183</f>
        <v>-1.8589000101201236E-3</v>
      </c>
      <c r="J183" s="12"/>
      <c r="L183" s="12"/>
      <c r="M183" s="12"/>
      <c r="N183" s="12"/>
      <c r="O183" s="12">
        <f t="shared" ca="1" si="24"/>
        <v>-9.8986701656348687E-4</v>
      </c>
      <c r="P183" s="12"/>
      <c r="Q183" s="13">
        <f t="shared" si="28"/>
        <v>43191.892999999996</v>
      </c>
    </row>
    <row r="184" spans="1:17" x14ac:dyDescent="0.2">
      <c r="A184" s="73" t="s">
        <v>636</v>
      </c>
      <c r="B184" s="74" t="s">
        <v>107</v>
      </c>
      <c r="C184" s="75">
        <v>58242.689299999998</v>
      </c>
      <c r="D184" s="75">
        <v>2.9999999999999997E-4</v>
      </c>
      <c r="E184" s="12">
        <f t="shared" si="26"/>
        <v>23995.001111766182</v>
      </c>
      <c r="F184" s="12">
        <f t="shared" si="27"/>
        <v>23995</v>
      </c>
      <c r="G184" s="12">
        <f t="shared" si="25"/>
        <v>7.8049999137874693E-4</v>
      </c>
      <c r="H184" s="12"/>
      <c r="J184" s="12"/>
      <c r="K184" s="12">
        <f t="shared" ref="K184:K194" si="29">+G184</f>
        <v>7.8049999137874693E-4</v>
      </c>
      <c r="L184" s="12"/>
      <c r="M184" s="12"/>
      <c r="N184" s="12"/>
      <c r="O184" s="12">
        <f t="shared" ca="1" si="24"/>
        <v>-9.6695239838363693E-4</v>
      </c>
      <c r="P184" s="12"/>
      <c r="Q184" s="13">
        <f t="shared" si="28"/>
        <v>43224.189299999998</v>
      </c>
    </row>
    <row r="185" spans="1:17" x14ac:dyDescent="0.2">
      <c r="A185" s="73" t="s">
        <v>636</v>
      </c>
      <c r="B185" s="74" t="s">
        <v>107</v>
      </c>
      <c r="C185" s="75">
        <v>58254.6227</v>
      </c>
      <c r="D185" s="75">
        <v>2.0000000000000001E-4</v>
      </c>
      <c r="E185" s="12">
        <f t="shared" si="26"/>
        <v>24011.999382937709</v>
      </c>
      <c r="F185" s="12">
        <f t="shared" si="27"/>
        <v>24012</v>
      </c>
      <c r="G185" s="12">
        <f t="shared" si="25"/>
        <v>-4.3320000258972868E-4</v>
      </c>
      <c r="H185" s="12"/>
      <c r="J185" s="12"/>
      <c r="K185" s="12">
        <f t="shared" si="29"/>
        <v>-4.3320000258972868E-4</v>
      </c>
      <c r="L185" s="12"/>
      <c r="M185" s="12"/>
      <c r="N185" s="12"/>
      <c r="O185" s="12">
        <f t="shared" ca="1" si="24"/>
        <v>-9.584839525345612E-4</v>
      </c>
      <c r="P185" s="12"/>
      <c r="Q185" s="13">
        <f t="shared" si="28"/>
        <v>43236.1227</v>
      </c>
    </row>
    <row r="186" spans="1:17" x14ac:dyDescent="0.2">
      <c r="A186" s="73" t="s">
        <v>637</v>
      </c>
      <c r="B186" s="74" t="s">
        <v>107</v>
      </c>
      <c r="C186" s="75">
        <v>58562.816200000001</v>
      </c>
      <c r="D186" s="75">
        <v>2.0000000000000001E-4</v>
      </c>
      <c r="E186" s="12">
        <f t="shared" si="26"/>
        <v>24450.998887379152</v>
      </c>
      <c r="F186" s="12">
        <f t="shared" si="27"/>
        <v>24451</v>
      </c>
      <c r="G186" s="12">
        <f t="shared" si="25"/>
        <v>-7.8110000322340056E-4</v>
      </c>
      <c r="H186" s="12"/>
      <c r="J186" s="12"/>
      <c r="K186" s="12">
        <f t="shared" si="29"/>
        <v>-7.8110000322340056E-4</v>
      </c>
      <c r="L186" s="12"/>
      <c r="M186" s="12"/>
      <c r="N186" s="12"/>
      <c r="O186" s="12">
        <f t="shared" ca="1" si="24"/>
        <v>-7.3979879207902895E-4</v>
      </c>
      <c r="P186" s="12"/>
      <c r="Q186" s="13">
        <f t="shared" si="28"/>
        <v>43544.316200000001</v>
      </c>
    </row>
    <row r="187" spans="1:17" x14ac:dyDescent="0.2">
      <c r="A187" s="76" t="s">
        <v>638</v>
      </c>
      <c r="B187" s="77" t="s">
        <v>107</v>
      </c>
      <c r="C187" s="70">
        <v>58849.949099999998</v>
      </c>
      <c r="D187" s="70">
        <v>2.0000000000000001E-4</v>
      </c>
      <c r="E187" s="12">
        <f t="shared" si="26"/>
        <v>24859.999079819394</v>
      </c>
      <c r="F187" s="12">
        <f t="shared" si="27"/>
        <v>24860</v>
      </c>
      <c r="G187" s="12">
        <f t="shared" si="25"/>
        <v>-6.4600000041536987E-4</v>
      </c>
      <c r="H187" s="12"/>
      <c r="J187" s="12"/>
      <c r="K187" s="12">
        <f t="shared" si="29"/>
        <v>-6.4600000041536987E-4</v>
      </c>
      <c r="L187" s="12"/>
      <c r="M187" s="12"/>
      <c r="N187" s="12"/>
      <c r="O187" s="12">
        <f t="shared" ca="1" si="24"/>
        <v>-5.3605794782774809E-4</v>
      </c>
      <c r="P187" s="12"/>
      <c r="Q187" s="13">
        <f t="shared" si="28"/>
        <v>43831.449099999998</v>
      </c>
    </row>
    <row r="188" spans="1:17" ht="12" customHeight="1" x14ac:dyDescent="0.2">
      <c r="A188" s="76" t="s">
        <v>639</v>
      </c>
      <c r="B188" s="77" t="s">
        <v>107</v>
      </c>
      <c r="C188" s="70">
        <v>58949.6374</v>
      </c>
      <c r="D188" s="70">
        <v>2.0000000000000001E-4</v>
      </c>
      <c r="E188" s="12">
        <f t="shared" si="26"/>
        <v>25001.997902956839</v>
      </c>
      <c r="F188" s="12">
        <f t="shared" si="27"/>
        <v>25002</v>
      </c>
      <c r="G188" s="12">
        <f t="shared" si="25"/>
        <v>-1.4722000050824136E-3</v>
      </c>
      <c r="H188" s="12"/>
      <c r="J188" s="12"/>
      <c r="K188" s="12">
        <f t="shared" si="29"/>
        <v>-1.4722000050824136E-3</v>
      </c>
      <c r="L188" s="12"/>
      <c r="M188" s="12"/>
      <c r="N188" s="12"/>
      <c r="O188" s="12">
        <f t="shared" ca="1" si="24"/>
        <v>-4.6532151779429473E-4</v>
      </c>
      <c r="P188" s="12"/>
      <c r="Q188" s="13">
        <f t="shared" si="28"/>
        <v>43931.1374</v>
      </c>
    </row>
    <row r="189" spans="1:17" ht="12" customHeight="1" x14ac:dyDescent="0.2">
      <c r="A189" s="76" t="s">
        <v>639</v>
      </c>
      <c r="B189" s="77" t="s">
        <v>107</v>
      </c>
      <c r="C189" s="70">
        <v>58982.633399999999</v>
      </c>
      <c r="D189" s="70">
        <v>2.0000000000000001E-4</v>
      </c>
      <c r="E189" s="12">
        <f t="shared" si="26"/>
        <v>25048.998334985899</v>
      </c>
      <c r="F189" s="12">
        <f t="shared" si="27"/>
        <v>25049</v>
      </c>
      <c r="G189" s="12">
        <f t="shared" si="25"/>
        <v>-1.1689000020851381E-3</v>
      </c>
      <c r="H189" s="12"/>
      <c r="J189" s="12"/>
      <c r="K189" s="12">
        <f t="shared" si="29"/>
        <v>-1.1689000020851381E-3</v>
      </c>
      <c r="L189" s="12"/>
      <c r="M189" s="12"/>
      <c r="N189" s="12"/>
      <c r="O189" s="12">
        <f t="shared" ca="1" si="24"/>
        <v>-4.4190875574096934E-4</v>
      </c>
      <c r="P189" s="12"/>
      <c r="Q189" s="13">
        <f t="shared" si="28"/>
        <v>43964.133399999999</v>
      </c>
    </row>
    <row r="190" spans="1:17" ht="12" customHeight="1" x14ac:dyDescent="0.2">
      <c r="A190" s="78" t="s">
        <v>640</v>
      </c>
      <c r="B190" s="74" t="s">
        <v>107</v>
      </c>
      <c r="C190" s="75">
        <v>59321.7189</v>
      </c>
      <c r="D190" s="75">
        <v>2.0000000000000001E-4</v>
      </c>
      <c r="E190" s="12">
        <f t="shared" si="26"/>
        <v>25532.001274578324</v>
      </c>
      <c r="F190" s="12">
        <f t="shared" si="27"/>
        <v>25532</v>
      </c>
      <c r="G190" s="12">
        <f t="shared" si="25"/>
        <v>8.9479999587638304E-4</v>
      </c>
      <c r="H190" s="12"/>
      <c r="J190" s="12"/>
      <c r="K190" s="12">
        <f t="shared" si="29"/>
        <v>8.9479999587638304E-4</v>
      </c>
      <c r="L190" s="12"/>
      <c r="M190" s="12"/>
      <c r="N190" s="12"/>
      <c r="O190" s="12">
        <f t="shared" ca="1" si="24"/>
        <v>-2.0130526485253632E-4</v>
      </c>
      <c r="P190" s="12"/>
      <c r="Q190" s="13">
        <f t="shared" si="28"/>
        <v>44303.2189</v>
      </c>
    </row>
    <row r="191" spans="1:17" ht="12" customHeight="1" x14ac:dyDescent="0.2">
      <c r="A191" s="78" t="s">
        <v>640</v>
      </c>
      <c r="B191" s="74" t="s">
        <v>107</v>
      </c>
      <c r="C191" s="75">
        <v>59322.419500000004</v>
      </c>
      <c r="D191" s="75">
        <v>1E-4</v>
      </c>
      <c r="E191" s="12">
        <f t="shared" si="26"/>
        <v>25532.999228957029</v>
      </c>
      <c r="F191" s="12">
        <f t="shared" si="27"/>
        <v>25533</v>
      </c>
      <c r="G191" s="12">
        <f t="shared" si="25"/>
        <v>-5.4130000353325158E-4</v>
      </c>
      <c r="H191" s="12"/>
      <c r="J191" s="12"/>
      <c r="K191" s="12">
        <f t="shared" si="29"/>
        <v>-5.4130000353325158E-4</v>
      </c>
      <c r="L191" s="12"/>
      <c r="M191" s="12"/>
      <c r="N191" s="12"/>
      <c r="O191" s="12">
        <f t="shared" ca="1" si="24"/>
        <v>-2.008071209790626E-4</v>
      </c>
      <c r="P191" s="12"/>
      <c r="Q191" s="13">
        <f t="shared" si="28"/>
        <v>44303.919500000004</v>
      </c>
    </row>
    <row r="192" spans="1:17" ht="12" customHeight="1" x14ac:dyDescent="0.2">
      <c r="A192" s="80" t="s">
        <v>641</v>
      </c>
      <c r="B192" s="79" t="s">
        <v>107</v>
      </c>
      <c r="C192" s="84">
        <v>59545.318800000008</v>
      </c>
      <c r="D192" s="83"/>
      <c r="E192" s="12">
        <f t="shared" si="26"/>
        <v>25850.503271840302</v>
      </c>
      <c r="F192" s="12">
        <f t="shared" si="27"/>
        <v>25850.5</v>
      </c>
      <c r="G192" s="12">
        <f t="shared" ref="G192:G223" si="30">+C192-(C$7+F192*C$8)</f>
        <v>2.2969500059843995E-3</v>
      </c>
      <c r="H192" s="12"/>
      <c r="J192" s="12"/>
      <c r="K192" s="12">
        <f t="shared" si="29"/>
        <v>2.2969500059843995E-3</v>
      </c>
      <c r="L192" s="12"/>
      <c r="M192" s="12"/>
      <c r="N192" s="12"/>
      <c r="O192" s="12">
        <f t="shared" ca="1" si="24"/>
        <v>-4.2646441150744757E-5</v>
      </c>
      <c r="P192" s="12"/>
      <c r="Q192" s="13">
        <f t="shared" si="28"/>
        <v>44526.818800000008</v>
      </c>
    </row>
    <row r="193" spans="1:17" ht="12" customHeight="1" x14ac:dyDescent="0.2">
      <c r="A193" s="80" t="s">
        <v>642</v>
      </c>
      <c r="B193" s="79" t="s">
        <v>107</v>
      </c>
      <c r="C193" s="84">
        <v>59665.717900000003</v>
      </c>
      <c r="D193" s="83">
        <v>2.0000000000000001E-4</v>
      </c>
      <c r="E193" s="12">
        <f t="shared" si="26"/>
        <v>26022.003142003665</v>
      </c>
      <c r="F193" s="12">
        <f t="shared" si="27"/>
        <v>26022</v>
      </c>
      <c r="G193" s="12">
        <f t="shared" si="30"/>
        <v>2.2058000031393021E-3</v>
      </c>
      <c r="H193" s="12"/>
      <c r="J193" s="12"/>
      <c r="K193" s="12">
        <f t="shared" si="29"/>
        <v>2.2058000031393021E-3</v>
      </c>
      <c r="L193" s="12"/>
      <c r="M193" s="12"/>
      <c r="N193" s="12"/>
      <c r="O193" s="12">
        <f t="shared" ca="1" si="24"/>
        <v>4.2785233150219662E-5</v>
      </c>
      <c r="P193" s="12"/>
      <c r="Q193" s="13">
        <f t="shared" si="28"/>
        <v>44647.217900000003</v>
      </c>
    </row>
    <row r="194" spans="1:17" ht="12" customHeight="1" x14ac:dyDescent="0.2">
      <c r="A194" s="80" t="s">
        <v>643</v>
      </c>
      <c r="B194" s="79" t="s">
        <v>104</v>
      </c>
      <c r="C194" s="84">
        <v>59687.474999999999</v>
      </c>
      <c r="D194" s="83">
        <v>7.0000000000000001E-3</v>
      </c>
      <c r="E194" s="12">
        <f t="shared" si="26"/>
        <v>26052.994568228038</v>
      </c>
      <c r="F194" s="12">
        <f t="shared" si="27"/>
        <v>26053</v>
      </c>
      <c r="G194" s="12">
        <f t="shared" si="30"/>
        <v>-3.8133000052766874E-3</v>
      </c>
      <c r="H194" s="12"/>
      <c r="J194" s="12"/>
      <c r="K194" s="12">
        <f t="shared" si="29"/>
        <v>-3.8133000052766874E-3</v>
      </c>
      <c r="L194" s="12"/>
      <c r="M194" s="12"/>
      <c r="N194" s="12"/>
      <c r="O194" s="12">
        <f t="shared" ca="1" si="24"/>
        <v>5.8227693227946506E-5</v>
      </c>
      <c r="P194" s="12"/>
      <c r="Q194" s="13">
        <f t="shared" si="28"/>
        <v>44668.974999999999</v>
      </c>
    </row>
    <row r="195" spans="1:17" ht="12" customHeight="1" x14ac:dyDescent="0.2">
      <c r="A195" s="81" t="s">
        <v>644</v>
      </c>
      <c r="B195" s="82" t="s">
        <v>107</v>
      </c>
      <c r="C195" s="83">
        <v>60061.667000000001</v>
      </c>
      <c r="D195" s="83">
        <v>2.0000000000000001E-4</v>
      </c>
      <c r="E195" s="12">
        <f t="shared" ref="E195" si="31">+(C195-C$7)/C$8</f>
        <v>26586.004195510741</v>
      </c>
      <c r="F195" s="12">
        <f t="shared" si="27"/>
        <v>26586</v>
      </c>
      <c r="G195" s="12">
        <f t="shared" ref="G195" si="32">+C195-(C$7+F195*C$8)</f>
        <v>2.9454000032274053E-3</v>
      </c>
      <c r="H195" s="12"/>
      <c r="J195" s="12"/>
      <c r="K195" s="12">
        <f t="shared" ref="K195" si="33">+G195</f>
        <v>2.9454000032274053E-3</v>
      </c>
      <c r="L195" s="12"/>
      <c r="M195" s="12"/>
      <c r="N195" s="12"/>
      <c r="O195" s="12">
        <f t="shared" ref="O195" ca="1" si="34">+C$11+C$12*F195</f>
        <v>3.2373837779012954E-4</v>
      </c>
      <c r="P195" s="12"/>
      <c r="Q195" s="13">
        <f t="shared" ref="Q195" si="35">+C195-15018.5</f>
        <v>45043.167000000001</v>
      </c>
    </row>
    <row r="196" spans="1:17" ht="12" customHeight="1" x14ac:dyDescent="0.2">
      <c r="B196" s="20"/>
      <c r="C196" s="41"/>
      <c r="D196" s="41"/>
    </row>
    <row r="197" spans="1:17" x14ac:dyDescent="0.2">
      <c r="B197" s="20"/>
      <c r="C197" s="41"/>
      <c r="D197" s="41"/>
    </row>
    <row r="198" spans="1:17" x14ac:dyDescent="0.2">
      <c r="B198" s="20"/>
      <c r="C198" s="41"/>
      <c r="D198" s="41"/>
    </row>
    <row r="199" spans="1:17" x14ac:dyDescent="0.2">
      <c r="B199" s="20"/>
      <c r="C199" s="41"/>
      <c r="D199" s="41"/>
    </row>
    <row r="200" spans="1:17" x14ac:dyDescent="0.2">
      <c r="B200" s="20"/>
      <c r="C200" s="41"/>
      <c r="D200" s="41"/>
    </row>
    <row r="201" spans="1:17" x14ac:dyDescent="0.2">
      <c r="B201" s="20"/>
      <c r="C201" s="41"/>
      <c r="D201" s="41"/>
    </row>
    <row r="202" spans="1:17" x14ac:dyDescent="0.2">
      <c r="B202" s="20"/>
      <c r="C202" s="41"/>
      <c r="D202" s="41"/>
    </row>
    <row r="203" spans="1:17" x14ac:dyDescent="0.2">
      <c r="B203" s="20"/>
      <c r="C203" s="41"/>
      <c r="D203" s="41"/>
    </row>
    <row r="204" spans="1:17" x14ac:dyDescent="0.2">
      <c r="B204" s="20"/>
      <c r="C204" s="41"/>
      <c r="D204" s="41"/>
    </row>
    <row r="205" spans="1:17" x14ac:dyDescent="0.2">
      <c r="B205" s="20"/>
      <c r="C205" s="41"/>
      <c r="D205" s="41"/>
    </row>
    <row r="206" spans="1:17" x14ac:dyDescent="0.2">
      <c r="B206" s="20"/>
      <c r="C206" s="41"/>
      <c r="D206" s="41"/>
    </row>
    <row r="207" spans="1:17" x14ac:dyDescent="0.2">
      <c r="B207" s="20"/>
      <c r="C207" s="41"/>
      <c r="D207" s="41"/>
    </row>
    <row r="208" spans="1:17" x14ac:dyDescent="0.2">
      <c r="B208" s="20"/>
      <c r="C208" s="41"/>
      <c r="D208" s="41"/>
    </row>
    <row r="209" spans="2:4" x14ac:dyDescent="0.2">
      <c r="B209" s="20"/>
      <c r="C209" s="41"/>
      <c r="D209" s="41"/>
    </row>
    <row r="210" spans="2:4" x14ac:dyDescent="0.2">
      <c r="B210" s="20"/>
      <c r="C210" s="41"/>
      <c r="D210" s="41"/>
    </row>
    <row r="211" spans="2:4" x14ac:dyDescent="0.2">
      <c r="B211" s="20"/>
      <c r="C211" s="41"/>
      <c r="D211" s="41"/>
    </row>
    <row r="212" spans="2:4" x14ac:dyDescent="0.2">
      <c r="B212" s="20"/>
    </row>
    <row r="213" spans="2:4" x14ac:dyDescent="0.2">
      <c r="B213" s="20"/>
    </row>
    <row r="214" spans="2:4" x14ac:dyDescent="0.2">
      <c r="B214" s="20"/>
    </row>
  </sheetData>
  <protectedRanges>
    <protectedRange sqref="A183:D188" name="Range1"/>
  </protectedRanges>
  <sortState xmlns:xlrd2="http://schemas.microsoft.com/office/spreadsheetml/2017/richdata2" ref="A21:S194">
    <sortCondition ref="C21:C194"/>
  </sortState>
  <phoneticPr fontId="8" type="noConversion"/>
  <hyperlinks>
    <hyperlink ref="H1401" r:id="rId1" display="http://vsolj.cetus-net.org/bulletin.html" xr:uid="{00000000-0004-0000-0000-000000000000}"/>
    <hyperlink ref="H64930" r:id="rId2" display="http://vsolj.cetus-net.org/bulletin.html" xr:uid="{00000000-0004-0000-0000-000001000000}"/>
    <hyperlink ref="H64923" r:id="rId3" display="https://www.aavso.org/ejaavso" xr:uid="{00000000-0004-0000-0000-000002000000}"/>
    <hyperlink ref="AP1074" r:id="rId4" display="http://cdsbib.u-strasbg.fr/cgi-bin/cdsbib?1990RMxAA..21..381G" xr:uid="{00000000-0004-0000-0000-000003000000}"/>
    <hyperlink ref="AP1078" r:id="rId5" display="http://cdsbib.u-strasbg.fr/cgi-bin/cdsbib?1990RMxAA..21..381G" xr:uid="{00000000-0004-0000-0000-000004000000}"/>
    <hyperlink ref="AP1077" r:id="rId6" display="http://cdsbib.u-strasbg.fr/cgi-bin/cdsbib?1990RMxAA..21..381G" xr:uid="{00000000-0004-0000-0000-000005000000}"/>
    <hyperlink ref="AP1058" r:id="rId7" display="http://cdsbib.u-strasbg.fr/cgi-bin/cdsbib?1990RMxAA..21..381G" xr:uid="{00000000-0004-0000-0000-000006000000}"/>
    <hyperlink ref="I64930" r:id="rId8" display="http://vsolj.cetus-net.org/bulletin.html" xr:uid="{00000000-0004-0000-0000-000007000000}"/>
    <hyperlink ref="AQ1214" r:id="rId9" display="http://cdsbib.u-strasbg.fr/cgi-bin/cdsbib?1990RMxAA..21..381G" xr:uid="{00000000-0004-0000-0000-000008000000}"/>
    <hyperlink ref="AQ55980" r:id="rId10" display="http://cdsbib.u-strasbg.fr/cgi-bin/cdsbib?1990RMxAA..21..381G" xr:uid="{00000000-0004-0000-0000-000009000000}"/>
    <hyperlink ref="AQ1215" r:id="rId11" display="http://cdsbib.u-strasbg.fr/cgi-bin/cdsbib?1990RMxAA..21..381G" xr:uid="{00000000-0004-0000-0000-00000A000000}"/>
    <hyperlink ref="H64927" r:id="rId12" display="https://www.aavso.org/ejaavso" xr:uid="{00000000-0004-0000-0000-00000B000000}"/>
    <hyperlink ref="H2100" r:id="rId13" display="http://vsolj.cetus-net.org/bulletin.html" xr:uid="{00000000-0004-0000-0000-00000C000000}"/>
    <hyperlink ref="AP3344" r:id="rId14" display="http://cdsbib.u-strasbg.fr/cgi-bin/cdsbib?1990RMxAA..21..381G" xr:uid="{00000000-0004-0000-0000-00000D000000}"/>
    <hyperlink ref="AP3347" r:id="rId15" display="http://cdsbib.u-strasbg.fr/cgi-bin/cdsbib?1990RMxAA..21..381G" xr:uid="{00000000-0004-0000-0000-00000E000000}"/>
    <hyperlink ref="AP3345" r:id="rId16" display="http://cdsbib.u-strasbg.fr/cgi-bin/cdsbib?1990RMxAA..21..381G" xr:uid="{00000000-0004-0000-0000-00000F000000}"/>
    <hyperlink ref="AP3329" r:id="rId17" display="http://cdsbib.u-strasbg.fr/cgi-bin/cdsbib?1990RMxAA..21..381G" xr:uid="{00000000-0004-0000-0000-000010000000}"/>
    <hyperlink ref="I2100" r:id="rId18" display="http://vsolj.cetus-net.org/bulletin.html" xr:uid="{00000000-0004-0000-0000-000011000000}"/>
    <hyperlink ref="AQ3558" r:id="rId19" display="http://cdsbib.u-strasbg.fr/cgi-bin/cdsbib?1990RMxAA..21..381G" xr:uid="{00000000-0004-0000-0000-000012000000}"/>
    <hyperlink ref="AQ259" r:id="rId20" display="http://cdsbib.u-strasbg.fr/cgi-bin/cdsbib?1990RMxAA..21..381G" xr:uid="{00000000-0004-0000-0000-000013000000}"/>
    <hyperlink ref="AQ3562" r:id="rId21" display="http://cdsbib.u-strasbg.fr/cgi-bin/cdsbib?1990RMxAA..21..381G" xr:uid="{00000000-0004-0000-0000-000014000000}"/>
    <hyperlink ref="H64598" r:id="rId22" display="http://vsolj.cetus-net.org/bulletin.html" xr:uid="{00000000-0004-0000-0000-000015000000}"/>
    <hyperlink ref="H64591" r:id="rId23" display="https://www.aavso.org/ejaavso" xr:uid="{00000000-0004-0000-0000-000016000000}"/>
    <hyperlink ref="I64598" r:id="rId24" display="http://vsolj.cetus-net.org/bulletin.html" xr:uid="{00000000-0004-0000-0000-000017000000}"/>
    <hyperlink ref="AQ58249" r:id="rId25" display="http://cdsbib.u-strasbg.fr/cgi-bin/cdsbib?1990RMxAA..21..381G" xr:uid="{00000000-0004-0000-0000-000018000000}"/>
    <hyperlink ref="H64595" r:id="rId26" display="https://www.aavso.org/ejaavso" xr:uid="{00000000-0004-0000-0000-000019000000}"/>
    <hyperlink ref="AP5613" r:id="rId27" display="http://cdsbib.u-strasbg.fr/cgi-bin/cdsbib?1990RMxAA..21..381G" xr:uid="{00000000-0004-0000-0000-00001A000000}"/>
    <hyperlink ref="AP5616" r:id="rId28" display="http://cdsbib.u-strasbg.fr/cgi-bin/cdsbib?1990RMxAA..21..381G" xr:uid="{00000000-0004-0000-0000-00001B000000}"/>
    <hyperlink ref="AP5614" r:id="rId29" display="http://cdsbib.u-strasbg.fr/cgi-bin/cdsbib?1990RMxAA..21..381G" xr:uid="{00000000-0004-0000-0000-00001C000000}"/>
    <hyperlink ref="AP5598" r:id="rId30" display="http://cdsbib.u-strasbg.fr/cgi-bin/cdsbib?1990RMxAA..21..381G" xr:uid="{00000000-0004-0000-0000-00001D000000}"/>
    <hyperlink ref="AQ5827" r:id="rId31" display="http://cdsbib.u-strasbg.fr/cgi-bin/cdsbib?1990RMxAA..21..381G" xr:uid="{00000000-0004-0000-0000-00001E000000}"/>
    <hyperlink ref="AQ5831" r:id="rId32" display="http://cdsbib.u-strasbg.fr/cgi-bin/cdsbib?1990RMxAA..21..381G" xr:uid="{00000000-0004-0000-0000-00001F000000}"/>
    <hyperlink ref="AQ65511" r:id="rId33" display="http://cdsbib.u-strasbg.fr/cgi-bin/cdsbib?1990RMxAA..21..381G" xr:uid="{00000000-0004-0000-0000-000020000000}"/>
    <hyperlink ref="I2719" r:id="rId34" display="http://vsolj.cetus-net.org/bulletin.html" xr:uid="{00000000-0004-0000-0000-000021000000}"/>
    <hyperlink ref="H2719" r:id="rId35" display="http://vsolj.cetus-net.org/bulletin.html" xr:uid="{00000000-0004-0000-0000-000022000000}"/>
    <hyperlink ref="AQ636" r:id="rId36" display="http://cdsbib.u-strasbg.fr/cgi-bin/cdsbib?1990RMxAA..21..381G" xr:uid="{00000000-0004-0000-0000-000023000000}"/>
    <hyperlink ref="AQ635" r:id="rId37" display="http://cdsbib.u-strasbg.fr/cgi-bin/cdsbib?1990RMxAA..21..381G" xr:uid="{00000000-0004-0000-0000-000024000000}"/>
    <hyperlink ref="AP3889" r:id="rId38" display="http://cdsbib.u-strasbg.fr/cgi-bin/cdsbib?1990RMxAA..21..381G" xr:uid="{00000000-0004-0000-0000-000025000000}"/>
    <hyperlink ref="AP3907" r:id="rId39" display="http://cdsbib.u-strasbg.fr/cgi-bin/cdsbib?1990RMxAA..21..381G" xr:uid="{00000000-0004-0000-0000-000026000000}"/>
    <hyperlink ref="AP3908" r:id="rId40" display="http://cdsbib.u-strasbg.fr/cgi-bin/cdsbib?1990RMxAA..21..381G" xr:uid="{00000000-0004-0000-0000-000027000000}"/>
    <hyperlink ref="AP3904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4"/>
  <sheetViews>
    <sheetView topLeftCell="A117" workbookViewId="0">
      <selection activeCell="A126" sqref="A126:D164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131</v>
      </c>
      <c r="I1" s="42" t="s">
        <v>132</v>
      </c>
      <c r="J1" s="43" t="s">
        <v>133</v>
      </c>
    </row>
    <row r="2" spans="1:16" x14ac:dyDescent="0.2">
      <c r="I2" s="44" t="s">
        <v>134</v>
      </c>
      <c r="J2" s="45" t="s">
        <v>135</v>
      </c>
    </row>
    <row r="3" spans="1:16" x14ac:dyDescent="0.2">
      <c r="A3" s="46" t="s">
        <v>136</v>
      </c>
      <c r="I3" s="44" t="s">
        <v>137</v>
      </c>
      <c r="J3" s="45" t="s">
        <v>138</v>
      </c>
    </row>
    <row r="4" spans="1:16" x14ac:dyDescent="0.2">
      <c r="I4" s="44" t="s">
        <v>139</v>
      </c>
      <c r="J4" s="45" t="s">
        <v>138</v>
      </c>
    </row>
    <row r="5" spans="1:16" ht="13.5" thickBot="1" x14ac:dyDescent="0.25">
      <c r="I5" s="47" t="s">
        <v>140</v>
      </c>
      <c r="J5" s="48" t="s">
        <v>141</v>
      </c>
    </row>
    <row r="10" spans="1:16" ht="13.5" thickBot="1" x14ac:dyDescent="0.25"/>
    <row r="11" spans="1:16" ht="12.75" customHeight="1" thickBot="1" x14ac:dyDescent="0.25">
      <c r="A11" s="41" t="str">
        <f t="shared" ref="A11:A42" si="0">P11</f>
        <v> ORI 106 </v>
      </c>
      <c r="B11" s="20" t="str">
        <f t="shared" ref="B11:B42" si="1">IF(H11=INT(H11),"I","II")</f>
        <v>I</v>
      </c>
      <c r="C11" s="41">
        <f t="shared" ref="C11:C42" si="2">1*G11</f>
        <v>39943.417000000001</v>
      </c>
      <c r="D11" s="17" t="str">
        <f t="shared" ref="D11:D42" si="3">VLOOKUP(F11,I$1:J$5,2,FALSE)</f>
        <v>vis</v>
      </c>
      <c r="E11" s="49">
        <f>VLOOKUP(C11,Active!C$21:E$966,3,FALSE)</f>
        <v>-2070.9979159191394</v>
      </c>
      <c r="F11" s="20" t="s">
        <v>140</v>
      </c>
      <c r="G11" s="17" t="str">
        <f t="shared" ref="G11:G42" si="4">MID(I11,3,LEN(I11)-3)</f>
        <v>39943.417</v>
      </c>
      <c r="H11" s="41">
        <f t="shared" ref="H11:H42" si="5">1*K11</f>
        <v>-2071</v>
      </c>
      <c r="I11" s="50" t="s">
        <v>180</v>
      </c>
      <c r="J11" s="51" t="s">
        <v>181</v>
      </c>
      <c r="K11" s="50">
        <v>-2071</v>
      </c>
      <c r="L11" s="50" t="s">
        <v>182</v>
      </c>
      <c r="M11" s="51" t="s">
        <v>147</v>
      </c>
      <c r="N11" s="51"/>
      <c r="O11" s="52" t="s">
        <v>183</v>
      </c>
      <c r="P11" s="52" t="s">
        <v>184</v>
      </c>
    </row>
    <row r="12" spans="1:16" ht="12.75" customHeight="1" thickBot="1" x14ac:dyDescent="0.25">
      <c r="A12" s="41" t="str">
        <f t="shared" si="0"/>
        <v> ORI 107 </v>
      </c>
      <c r="B12" s="20" t="str">
        <f t="shared" si="1"/>
        <v>I</v>
      </c>
      <c r="C12" s="41">
        <f t="shared" si="2"/>
        <v>39962.381999999998</v>
      </c>
      <c r="D12" s="17" t="str">
        <f t="shared" si="3"/>
        <v>vis</v>
      </c>
      <c r="E12" s="49">
        <f>VLOOKUP(C12,Active!C$21:E$966,3,FALSE)</f>
        <v>-2043.9836355993716</v>
      </c>
      <c r="F12" s="20" t="s">
        <v>140</v>
      </c>
      <c r="G12" s="17" t="str">
        <f t="shared" si="4"/>
        <v>39962.382</v>
      </c>
      <c r="H12" s="41">
        <f t="shared" si="5"/>
        <v>-2044</v>
      </c>
      <c r="I12" s="50" t="s">
        <v>185</v>
      </c>
      <c r="J12" s="51" t="s">
        <v>186</v>
      </c>
      <c r="K12" s="50">
        <v>-2044</v>
      </c>
      <c r="L12" s="50" t="s">
        <v>187</v>
      </c>
      <c r="M12" s="51" t="s">
        <v>147</v>
      </c>
      <c r="N12" s="51"/>
      <c r="O12" s="52" t="s">
        <v>183</v>
      </c>
      <c r="P12" s="52" t="s">
        <v>188</v>
      </c>
    </row>
    <row r="13" spans="1:16" ht="12.75" customHeight="1" thickBot="1" x14ac:dyDescent="0.25">
      <c r="A13" s="41" t="str">
        <f t="shared" si="0"/>
        <v> ORI 111 </v>
      </c>
      <c r="B13" s="20" t="str">
        <f t="shared" si="1"/>
        <v>I</v>
      </c>
      <c r="C13" s="41">
        <f t="shared" si="2"/>
        <v>40220.731</v>
      </c>
      <c r="D13" s="17" t="str">
        <f t="shared" si="3"/>
        <v>vis</v>
      </c>
      <c r="E13" s="49">
        <f>VLOOKUP(C13,Active!C$21:E$966,3,FALSE)</f>
        <v>-1675.9840412765127</v>
      </c>
      <c r="F13" s="20" t="s">
        <v>140</v>
      </c>
      <c r="G13" s="17" t="str">
        <f t="shared" si="4"/>
        <v>40220.731</v>
      </c>
      <c r="H13" s="41">
        <f t="shared" si="5"/>
        <v>-1676</v>
      </c>
      <c r="I13" s="50" t="s">
        <v>189</v>
      </c>
      <c r="J13" s="51" t="s">
        <v>190</v>
      </c>
      <c r="K13" s="50">
        <v>-1676</v>
      </c>
      <c r="L13" s="50" t="s">
        <v>187</v>
      </c>
      <c r="M13" s="51" t="s">
        <v>147</v>
      </c>
      <c r="N13" s="51"/>
      <c r="O13" s="52" t="s">
        <v>183</v>
      </c>
      <c r="P13" s="52" t="s">
        <v>191</v>
      </c>
    </row>
    <row r="14" spans="1:16" ht="12.75" customHeight="1" thickBot="1" x14ac:dyDescent="0.25">
      <c r="A14" s="41" t="str">
        <f t="shared" si="0"/>
        <v> ORI 111 </v>
      </c>
      <c r="B14" s="20" t="str">
        <f t="shared" si="1"/>
        <v>I</v>
      </c>
      <c r="C14" s="41">
        <f t="shared" si="2"/>
        <v>40256.533000000003</v>
      </c>
      <c r="D14" s="17" t="str">
        <f t="shared" si="3"/>
        <v>vis</v>
      </c>
      <c r="E14" s="49">
        <f>VLOOKUP(C14,Active!C$21:E$966,3,FALSE)</f>
        <v>-1624.9866637912191</v>
      </c>
      <c r="F14" s="20" t="s">
        <v>140</v>
      </c>
      <c r="G14" s="17" t="str">
        <f t="shared" si="4"/>
        <v>40256.533</v>
      </c>
      <c r="H14" s="41">
        <f t="shared" si="5"/>
        <v>-1625</v>
      </c>
      <c r="I14" s="50" t="s">
        <v>192</v>
      </c>
      <c r="J14" s="51" t="s">
        <v>193</v>
      </c>
      <c r="K14" s="50">
        <v>-1625</v>
      </c>
      <c r="L14" s="50" t="s">
        <v>194</v>
      </c>
      <c r="M14" s="51" t="s">
        <v>147</v>
      </c>
      <c r="N14" s="51"/>
      <c r="O14" s="52" t="s">
        <v>183</v>
      </c>
      <c r="P14" s="52" t="s">
        <v>191</v>
      </c>
    </row>
    <row r="15" spans="1:16" ht="12.75" customHeight="1" thickBot="1" x14ac:dyDescent="0.25">
      <c r="A15" s="41" t="str">
        <f t="shared" si="0"/>
        <v> ORI 113 </v>
      </c>
      <c r="B15" s="20" t="str">
        <f t="shared" si="1"/>
        <v>I</v>
      </c>
      <c r="C15" s="41">
        <f t="shared" si="2"/>
        <v>40318.309000000001</v>
      </c>
      <c r="D15" s="17" t="str">
        <f t="shared" si="3"/>
        <v>vis</v>
      </c>
      <c r="E15" s="49">
        <f>VLOOKUP(C15,Active!C$21:E$966,3,FALSE)</f>
        <v>-1536.9911889146451</v>
      </c>
      <c r="F15" s="20" t="s">
        <v>140</v>
      </c>
      <c r="G15" s="17" t="str">
        <f t="shared" si="4"/>
        <v>40318.309</v>
      </c>
      <c r="H15" s="41">
        <f t="shared" si="5"/>
        <v>-1537</v>
      </c>
      <c r="I15" s="50" t="s">
        <v>195</v>
      </c>
      <c r="J15" s="51" t="s">
        <v>196</v>
      </c>
      <c r="K15" s="50">
        <v>-1537</v>
      </c>
      <c r="L15" s="50" t="s">
        <v>197</v>
      </c>
      <c r="M15" s="51" t="s">
        <v>147</v>
      </c>
      <c r="N15" s="51"/>
      <c r="O15" s="52" t="s">
        <v>183</v>
      </c>
      <c r="P15" s="52" t="s">
        <v>198</v>
      </c>
    </row>
    <row r="16" spans="1:16" ht="12.75" customHeight="1" thickBot="1" x14ac:dyDescent="0.25">
      <c r="A16" s="41" t="str">
        <f t="shared" si="0"/>
        <v> ORI 113 </v>
      </c>
      <c r="B16" s="20" t="str">
        <f t="shared" si="1"/>
        <v>I</v>
      </c>
      <c r="C16" s="41">
        <f t="shared" si="2"/>
        <v>40320.408000000003</v>
      </c>
      <c r="D16" s="17" t="str">
        <f t="shared" si="3"/>
        <v>vis</v>
      </c>
      <c r="E16" s="49">
        <f>VLOOKUP(C16,Active!C$21:E$966,3,FALSE)</f>
        <v>-1534.0013141774314</v>
      </c>
      <c r="F16" s="20" t="s">
        <v>140</v>
      </c>
      <c r="G16" s="17" t="str">
        <f t="shared" si="4"/>
        <v>40320.408</v>
      </c>
      <c r="H16" s="41">
        <f t="shared" si="5"/>
        <v>-1534</v>
      </c>
      <c r="I16" s="50" t="s">
        <v>199</v>
      </c>
      <c r="J16" s="51" t="s">
        <v>200</v>
      </c>
      <c r="K16" s="50">
        <v>-1534</v>
      </c>
      <c r="L16" s="50" t="s">
        <v>201</v>
      </c>
      <c r="M16" s="51" t="s">
        <v>147</v>
      </c>
      <c r="N16" s="51"/>
      <c r="O16" s="52" t="s">
        <v>183</v>
      </c>
      <c r="P16" s="52" t="s">
        <v>198</v>
      </c>
    </row>
    <row r="17" spans="1:16" ht="12.75" customHeight="1" thickBot="1" x14ac:dyDescent="0.25">
      <c r="A17" s="41" t="str">
        <f t="shared" si="0"/>
        <v> ORI 113 </v>
      </c>
      <c r="B17" s="20" t="str">
        <f t="shared" si="1"/>
        <v>I</v>
      </c>
      <c r="C17" s="41">
        <f t="shared" si="2"/>
        <v>40320.421000000002</v>
      </c>
      <c r="D17" s="17" t="str">
        <f t="shared" si="3"/>
        <v>vis</v>
      </c>
      <c r="E17" s="49">
        <f>VLOOKUP(C17,Active!C$21:E$966,3,FALSE)</f>
        <v>-1533.9827966111709</v>
      </c>
      <c r="F17" s="20" t="s">
        <v>140</v>
      </c>
      <c r="G17" s="17" t="str">
        <f t="shared" si="4"/>
        <v>40320.421</v>
      </c>
      <c r="H17" s="41">
        <f t="shared" si="5"/>
        <v>-1534</v>
      </c>
      <c r="I17" s="50" t="s">
        <v>202</v>
      </c>
      <c r="J17" s="51" t="s">
        <v>203</v>
      </c>
      <c r="K17" s="50">
        <v>-1534</v>
      </c>
      <c r="L17" s="50" t="s">
        <v>204</v>
      </c>
      <c r="M17" s="51" t="s">
        <v>147</v>
      </c>
      <c r="N17" s="51"/>
      <c r="O17" s="52" t="s">
        <v>205</v>
      </c>
      <c r="P17" s="52" t="s">
        <v>198</v>
      </c>
    </row>
    <row r="18" spans="1:16" ht="12.75" customHeight="1" thickBot="1" x14ac:dyDescent="0.25">
      <c r="A18" s="41" t="str">
        <f t="shared" si="0"/>
        <v> ORI 113 </v>
      </c>
      <c r="B18" s="20" t="str">
        <f t="shared" si="1"/>
        <v>I</v>
      </c>
      <c r="C18" s="41">
        <f t="shared" si="2"/>
        <v>40353.396000000001</v>
      </c>
      <c r="D18" s="17" t="str">
        <f t="shared" si="3"/>
        <v>vis</v>
      </c>
      <c r="E18" s="49">
        <f>VLOOKUP(C18,Active!C$21:E$966,3,FALSE)</f>
        <v>-1487.0122775737618</v>
      </c>
      <c r="F18" s="20" t="s">
        <v>140</v>
      </c>
      <c r="G18" s="17" t="str">
        <f t="shared" si="4"/>
        <v>40353.396</v>
      </c>
      <c r="H18" s="41">
        <f t="shared" si="5"/>
        <v>-1487</v>
      </c>
      <c r="I18" s="50" t="s">
        <v>206</v>
      </c>
      <c r="J18" s="51" t="s">
        <v>207</v>
      </c>
      <c r="K18" s="50">
        <v>-1487</v>
      </c>
      <c r="L18" s="50" t="s">
        <v>208</v>
      </c>
      <c r="M18" s="51" t="s">
        <v>147</v>
      </c>
      <c r="N18" s="51"/>
      <c r="O18" s="52" t="s">
        <v>205</v>
      </c>
      <c r="P18" s="52" t="s">
        <v>198</v>
      </c>
    </row>
    <row r="19" spans="1:16" ht="12.75" customHeight="1" thickBot="1" x14ac:dyDescent="0.25">
      <c r="A19" s="41" t="str">
        <f t="shared" si="0"/>
        <v> ORI 113 </v>
      </c>
      <c r="B19" s="20" t="str">
        <f t="shared" si="1"/>
        <v>I</v>
      </c>
      <c r="C19" s="41">
        <f t="shared" si="2"/>
        <v>40353.417000000001</v>
      </c>
      <c r="D19" s="17" t="str">
        <f t="shared" si="3"/>
        <v>vis</v>
      </c>
      <c r="E19" s="49">
        <f>VLOOKUP(C19,Active!C$21:E$966,3,FALSE)</f>
        <v>-1486.982364582107</v>
      </c>
      <c r="F19" s="20" t="s">
        <v>140</v>
      </c>
      <c r="G19" s="17" t="str">
        <f t="shared" si="4"/>
        <v>40353.417</v>
      </c>
      <c r="H19" s="41">
        <f t="shared" si="5"/>
        <v>-1487</v>
      </c>
      <c r="I19" s="50" t="s">
        <v>209</v>
      </c>
      <c r="J19" s="51" t="s">
        <v>210</v>
      </c>
      <c r="K19" s="50">
        <v>-1487</v>
      </c>
      <c r="L19" s="50" t="s">
        <v>204</v>
      </c>
      <c r="M19" s="51" t="s">
        <v>147</v>
      </c>
      <c r="N19" s="51"/>
      <c r="O19" s="52" t="s">
        <v>183</v>
      </c>
      <c r="P19" s="52" t="s">
        <v>198</v>
      </c>
    </row>
    <row r="20" spans="1:16" ht="12.75" customHeight="1" thickBot="1" x14ac:dyDescent="0.25">
      <c r="A20" s="41" t="str">
        <f t="shared" si="0"/>
        <v> ORI 117 </v>
      </c>
      <c r="B20" s="20" t="str">
        <f t="shared" si="1"/>
        <v>I</v>
      </c>
      <c r="C20" s="41">
        <f t="shared" si="2"/>
        <v>40604.732000000004</v>
      </c>
      <c r="D20" s="17" t="str">
        <f t="shared" si="3"/>
        <v>vis</v>
      </c>
      <c r="E20" s="49">
        <f>VLOOKUP(C20,Active!C$21:E$966,3,FALSE)</f>
        <v>-1129.0021980351128</v>
      </c>
      <c r="F20" s="20" t="s">
        <v>140</v>
      </c>
      <c r="G20" s="17" t="str">
        <f t="shared" si="4"/>
        <v>40604.732</v>
      </c>
      <c r="H20" s="41">
        <f t="shared" si="5"/>
        <v>-1129</v>
      </c>
      <c r="I20" s="50" t="s">
        <v>211</v>
      </c>
      <c r="J20" s="51" t="s">
        <v>212</v>
      </c>
      <c r="K20" s="50">
        <v>-1129</v>
      </c>
      <c r="L20" s="50" t="s">
        <v>152</v>
      </c>
      <c r="M20" s="51" t="s">
        <v>147</v>
      </c>
      <c r="N20" s="51"/>
      <c r="O20" s="52" t="s">
        <v>183</v>
      </c>
      <c r="P20" s="52" t="s">
        <v>213</v>
      </c>
    </row>
    <row r="21" spans="1:16" ht="12.75" customHeight="1" thickBot="1" x14ac:dyDescent="0.25">
      <c r="A21" s="41" t="str">
        <f t="shared" si="0"/>
        <v> ORI 118 </v>
      </c>
      <c r="B21" s="20" t="str">
        <f t="shared" si="1"/>
        <v>I</v>
      </c>
      <c r="C21" s="41">
        <f t="shared" si="2"/>
        <v>40676.36</v>
      </c>
      <c r="D21" s="17" t="str">
        <f t="shared" si="3"/>
        <v>vis</v>
      </c>
      <c r="E21" s="49">
        <f>VLOOKUP(C21,Active!C$21:E$966,3,FALSE)</f>
        <v>-1026.9732567883634</v>
      </c>
      <c r="F21" s="20" t="s">
        <v>140</v>
      </c>
      <c r="G21" s="17" t="str">
        <f t="shared" si="4"/>
        <v>40676.360</v>
      </c>
      <c r="H21" s="41">
        <f t="shared" si="5"/>
        <v>-1027</v>
      </c>
      <c r="I21" s="50" t="s">
        <v>214</v>
      </c>
      <c r="J21" s="51" t="s">
        <v>215</v>
      </c>
      <c r="K21" s="50">
        <v>-1027</v>
      </c>
      <c r="L21" s="50" t="s">
        <v>216</v>
      </c>
      <c r="M21" s="51" t="s">
        <v>147</v>
      </c>
      <c r="N21" s="51"/>
      <c r="O21" s="52" t="s">
        <v>183</v>
      </c>
      <c r="P21" s="52" t="s">
        <v>217</v>
      </c>
    </row>
    <row r="22" spans="1:16" ht="12.75" customHeight="1" thickBot="1" x14ac:dyDescent="0.25">
      <c r="A22" s="41" t="str">
        <f t="shared" si="0"/>
        <v> ORI 124 </v>
      </c>
      <c r="B22" s="20" t="str">
        <f t="shared" si="1"/>
        <v>I</v>
      </c>
      <c r="C22" s="41">
        <f t="shared" si="2"/>
        <v>41003.500999999997</v>
      </c>
      <c r="D22" s="17" t="str">
        <f t="shared" si="3"/>
        <v>vis</v>
      </c>
      <c r="E22" s="49">
        <f>VLOOKUP(C22,Active!C$21:E$966,3,FALSE)</f>
        <v>-560.98439952020306</v>
      </c>
      <c r="F22" s="20" t="s">
        <v>140</v>
      </c>
      <c r="G22" s="17" t="str">
        <f t="shared" si="4"/>
        <v>41003.501</v>
      </c>
      <c r="H22" s="41">
        <f t="shared" si="5"/>
        <v>-561</v>
      </c>
      <c r="I22" s="50" t="s">
        <v>218</v>
      </c>
      <c r="J22" s="51" t="s">
        <v>219</v>
      </c>
      <c r="K22" s="50">
        <v>-561</v>
      </c>
      <c r="L22" s="50" t="s">
        <v>187</v>
      </c>
      <c r="M22" s="51" t="s">
        <v>147</v>
      </c>
      <c r="N22" s="51"/>
      <c r="O22" s="52" t="s">
        <v>183</v>
      </c>
      <c r="P22" s="52" t="s">
        <v>220</v>
      </c>
    </row>
    <row r="23" spans="1:16" ht="12.75" customHeight="1" thickBot="1" x14ac:dyDescent="0.25">
      <c r="A23" s="41" t="str">
        <f t="shared" si="0"/>
        <v> ORI 125 </v>
      </c>
      <c r="B23" s="20" t="str">
        <f t="shared" si="1"/>
        <v>I</v>
      </c>
      <c r="C23" s="41">
        <f t="shared" si="2"/>
        <v>41060.366999999998</v>
      </c>
      <c r="D23" s="17" t="str">
        <f t="shared" si="3"/>
        <v>vis</v>
      </c>
      <c r="E23" s="49">
        <f>VLOOKUP(C23,Active!C$21:E$966,3,FALSE)</f>
        <v>-479.98286697792815</v>
      </c>
      <c r="F23" s="20" t="s">
        <v>140</v>
      </c>
      <c r="G23" s="17" t="str">
        <f t="shared" si="4"/>
        <v>41060.367</v>
      </c>
      <c r="H23" s="41">
        <f t="shared" si="5"/>
        <v>-480</v>
      </c>
      <c r="I23" s="50" t="s">
        <v>221</v>
      </c>
      <c r="J23" s="51" t="s">
        <v>222</v>
      </c>
      <c r="K23" s="50">
        <v>-480</v>
      </c>
      <c r="L23" s="50" t="s">
        <v>204</v>
      </c>
      <c r="M23" s="51" t="s">
        <v>147</v>
      </c>
      <c r="N23" s="51"/>
      <c r="O23" s="52" t="s">
        <v>183</v>
      </c>
      <c r="P23" s="52" t="s">
        <v>223</v>
      </c>
    </row>
    <row r="24" spans="1:16" ht="12.75" customHeight="1" thickBot="1" x14ac:dyDescent="0.25">
      <c r="A24" s="41" t="str">
        <f t="shared" si="0"/>
        <v>IBVS 779 </v>
      </c>
      <c r="B24" s="20" t="str">
        <f t="shared" si="1"/>
        <v>I</v>
      </c>
      <c r="C24" s="41">
        <f t="shared" si="2"/>
        <v>41392.430999999997</v>
      </c>
      <c r="D24" s="17" t="str">
        <f t="shared" si="3"/>
        <v>vis</v>
      </c>
      <c r="E24" s="49">
        <f>VLOOKUP(C24,Active!C$21:E$966,3,FALSE)</f>
        <v>-6.981549809197837</v>
      </c>
      <c r="F24" s="20" t="s">
        <v>140</v>
      </c>
      <c r="G24" s="17" t="str">
        <f t="shared" si="4"/>
        <v>41392.431</v>
      </c>
      <c r="H24" s="41">
        <f t="shared" si="5"/>
        <v>-7</v>
      </c>
      <c r="I24" s="50" t="s">
        <v>224</v>
      </c>
      <c r="J24" s="51" t="s">
        <v>225</v>
      </c>
      <c r="K24" s="50">
        <v>-7</v>
      </c>
      <c r="L24" s="50" t="s">
        <v>146</v>
      </c>
      <c r="M24" s="51" t="s">
        <v>147</v>
      </c>
      <c r="N24" s="51"/>
      <c r="O24" s="52" t="s">
        <v>226</v>
      </c>
      <c r="P24" s="53" t="s">
        <v>227</v>
      </c>
    </row>
    <row r="25" spans="1:16" ht="12.75" customHeight="1" thickBot="1" x14ac:dyDescent="0.25">
      <c r="A25" s="41" t="str">
        <f t="shared" si="0"/>
        <v>IBVS 719 </v>
      </c>
      <c r="B25" s="20" t="str">
        <f t="shared" si="1"/>
        <v>I</v>
      </c>
      <c r="C25" s="41">
        <f t="shared" si="2"/>
        <v>41397.332300000002</v>
      </c>
      <c r="D25" s="17" t="str">
        <f t="shared" si="3"/>
        <v>vis</v>
      </c>
      <c r="E25" s="49">
        <f>VLOOKUP(C25,Active!C$21:E$966,3,FALSE)</f>
        <v>0</v>
      </c>
      <c r="F25" s="20" t="s">
        <v>140</v>
      </c>
      <c r="G25" s="17" t="str">
        <f t="shared" si="4"/>
        <v>41397.3323</v>
      </c>
      <c r="H25" s="41">
        <f t="shared" si="5"/>
        <v>0</v>
      </c>
      <c r="I25" s="50" t="s">
        <v>228</v>
      </c>
      <c r="J25" s="51" t="s">
        <v>229</v>
      </c>
      <c r="K25" s="50">
        <v>0</v>
      </c>
      <c r="L25" s="50" t="s">
        <v>230</v>
      </c>
      <c r="M25" s="51" t="s">
        <v>231</v>
      </c>
      <c r="N25" s="51" t="s">
        <v>232</v>
      </c>
      <c r="O25" s="52" t="s">
        <v>233</v>
      </c>
      <c r="P25" s="53" t="s">
        <v>234</v>
      </c>
    </row>
    <row r="26" spans="1:16" ht="12.75" customHeight="1" thickBot="1" x14ac:dyDescent="0.25">
      <c r="A26" s="41" t="str">
        <f t="shared" si="0"/>
        <v> BBS 3 </v>
      </c>
      <c r="B26" s="20" t="str">
        <f t="shared" si="1"/>
        <v>I</v>
      </c>
      <c r="C26" s="41">
        <f t="shared" si="2"/>
        <v>41411.379999999997</v>
      </c>
      <c r="D26" s="17" t="str">
        <f t="shared" si="3"/>
        <v>vis</v>
      </c>
      <c r="E26" s="49">
        <f>VLOOKUP(C26,Active!C$21:E$966,3,FALSE)</f>
        <v>20.009939659791751</v>
      </c>
      <c r="F26" s="20" t="s">
        <v>140</v>
      </c>
      <c r="G26" s="17" t="str">
        <f t="shared" si="4"/>
        <v>41411.380</v>
      </c>
      <c r="H26" s="41">
        <f t="shared" si="5"/>
        <v>20</v>
      </c>
      <c r="I26" s="50" t="s">
        <v>235</v>
      </c>
      <c r="J26" s="51" t="s">
        <v>236</v>
      </c>
      <c r="K26" s="50">
        <v>20</v>
      </c>
      <c r="L26" s="50" t="s">
        <v>157</v>
      </c>
      <c r="M26" s="51" t="s">
        <v>147</v>
      </c>
      <c r="N26" s="51"/>
      <c r="O26" s="52" t="s">
        <v>183</v>
      </c>
      <c r="P26" s="52" t="s">
        <v>237</v>
      </c>
    </row>
    <row r="27" spans="1:16" ht="12.75" customHeight="1" thickBot="1" x14ac:dyDescent="0.25">
      <c r="A27" s="41" t="str">
        <f t="shared" si="0"/>
        <v> BBS 8 </v>
      </c>
      <c r="B27" s="20" t="str">
        <f t="shared" si="1"/>
        <v>I</v>
      </c>
      <c r="C27" s="41">
        <f t="shared" si="2"/>
        <v>41762.389000000003</v>
      </c>
      <c r="D27" s="17" t="str">
        <f t="shared" si="3"/>
        <v>vis</v>
      </c>
      <c r="E27" s="49">
        <f>VLOOKUP(C27,Active!C$21:E$966,3,FALSE)</f>
        <v>519.99704858482482</v>
      </c>
      <c r="F27" s="20" t="s">
        <v>140</v>
      </c>
      <c r="G27" s="17" t="str">
        <f t="shared" si="4"/>
        <v>41762.389</v>
      </c>
      <c r="H27" s="41">
        <f t="shared" si="5"/>
        <v>520</v>
      </c>
      <c r="I27" s="50" t="s">
        <v>238</v>
      </c>
      <c r="J27" s="51" t="s">
        <v>239</v>
      </c>
      <c r="K27" s="50">
        <v>520</v>
      </c>
      <c r="L27" s="50" t="s">
        <v>152</v>
      </c>
      <c r="M27" s="51" t="s">
        <v>147</v>
      </c>
      <c r="N27" s="51"/>
      <c r="O27" s="52" t="s">
        <v>183</v>
      </c>
      <c r="P27" s="52" t="s">
        <v>240</v>
      </c>
    </row>
    <row r="28" spans="1:16" ht="12.75" customHeight="1" thickBot="1" x14ac:dyDescent="0.25">
      <c r="A28" s="41" t="str">
        <f t="shared" si="0"/>
        <v> BBS 8 </v>
      </c>
      <c r="B28" s="20" t="str">
        <f t="shared" si="1"/>
        <v>I</v>
      </c>
      <c r="C28" s="41">
        <f t="shared" si="2"/>
        <v>41768.718999999997</v>
      </c>
      <c r="D28" s="17" t="str">
        <f t="shared" si="3"/>
        <v>vis</v>
      </c>
      <c r="E28" s="49">
        <f>VLOOKUP(C28,Active!C$21:E$966,3,FALSE)</f>
        <v>529.01367892619123</v>
      </c>
      <c r="F28" s="20" t="s">
        <v>140</v>
      </c>
      <c r="G28" s="17" t="str">
        <f t="shared" si="4"/>
        <v>41768.719</v>
      </c>
      <c r="H28" s="41">
        <f t="shared" si="5"/>
        <v>529</v>
      </c>
      <c r="I28" s="50" t="s">
        <v>241</v>
      </c>
      <c r="J28" s="51" t="s">
        <v>242</v>
      </c>
      <c r="K28" s="50">
        <v>529</v>
      </c>
      <c r="L28" s="50" t="s">
        <v>243</v>
      </c>
      <c r="M28" s="51" t="s">
        <v>147</v>
      </c>
      <c r="N28" s="51"/>
      <c r="O28" s="52" t="s">
        <v>244</v>
      </c>
      <c r="P28" s="52" t="s">
        <v>240</v>
      </c>
    </row>
    <row r="29" spans="1:16" ht="12.75" customHeight="1" thickBot="1" x14ac:dyDescent="0.25">
      <c r="A29" s="41" t="str">
        <f t="shared" si="0"/>
        <v> BBS 9 </v>
      </c>
      <c r="B29" s="20" t="str">
        <f t="shared" si="1"/>
        <v>I</v>
      </c>
      <c r="C29" s="41">
        <f t="shared" si="2"/>
        <v>41795.392</v>
      </c>
      <c r="D29" s="17" t="str">
        <f t="shared" si="3"/>
        <v>vis</v>
      </c>
      <c r="E29" s="49">
        <f>VLOOKUP(C29,Active!C$21:E$966,3,FALSE)</f>
        <v>567.00745161110365</v>
      </c>
      <c r="F29" s="20" t="s">
        <v>140</v>
      </c>
      <c r="G29" s="17" t="str">
        <f t="shared" si="4"/>
        <v>41795.392</v>
      </c>
      <c r="H29" s="41">
        <f t="shared" si="5"/>
        <v>567</v>
      </c>
      <c r="I29" s="50" t="s">
        <v>245</v>
      </c>
      <c r="J29" s="51" t="s">
        <v>246</v>
      </c>
      <c r="K29" s="50">
        <v>567</v>
      </c>
      <c r="L29" s="50" t="s">
        <v>162</v>
      </c>
      <c r="M29" s="51" t="s">
        <v>147</v>
      </c>
      <c r="N29" s="51"/>
      <c r="O29" s="52" t="s">
        <v>183</v>
      </c>
      <c r="P29" s="52" t="s">
        <v>247</v>
      </c>
    </row>
    <row r="30" spans="1:16" ht="12.75" customHeight="1" thickBot="1" x14ac:dyDescent="0.25">
      <c r="A30" s="41" t="str">
        <f t="shared" si="0"/>
        <v> BBS 14 </v>
      </c>
      <c r="B30" s="20" t="str">
        <f t="shared" si="1"/>
        <v>I</v>
      </c>
      <c r="C30" s="41">
        <f t="shared" si="2"/>
        <v>42127.455000000002</v>
      </c>
      <c r="D30" s="17" t="str">
        <f t="shared" si="3"/>
        <v>vis</v>
      </c>
      <c r="E30" s="49">
        <f>VLOOKUP(C30,Active!C$21:E$966,3,FALSE)</f>
        <v>1040.0073443516649</v>
      </c>
      <c r="F30" s="20" t="s">
        <v>140</v>
      </c>
      <c r="G30" s="17" t="str">
        <f t="shared" si="4"/>
        <v>42127.455</v>
      </c>
      <c r="H30" s="41">
        <f t="shared" si="5"/>
        <v>1040</v>
      </c>
      <c r="I30" s="50" t="s">
        <v>248</v>
      </c>
      <c r="J30" s="51" t="s">
        <v>249</v>
      </c>
      <c r="K30" s="50">
        <v>1040</v>
      </c>
      <c r="L30" s="50" t="s">
        <v>162</v>
      </c>
      <c r="M30" s="51" t="s">
        <v>147</v>
      </c>
      <c r="N30" s="51"/>
      <c r="O30" s="52" t="s">
        <v>183</v>
      </c>
      <c r="P30" s="52" t="s">
        <v>250</v>
      </c>
    </row>
    <row r="31" spans="1:16" ht="12.75" customHeight="1" thickBot="1" x14ac:dyDescent="0.25">
      <c r="A31" s="41" t="str">
        <f t="shared" si="0"/>
        <v> BBS 14 </v>
      </c>
      <c r="B31" s="20" t="str">
        <f t="shared" si="1"/>
        <v>I</v>
      </c>
      <c r="C31" s="41">
        <f t="shared" si="2"/>
        <v>42132.374000000003</v>
      </c>
      <c r="D31" s="17" t="str">
        <f t="shared" si="3"/>
        <v>vis</v>
      </c>
      <c r="E31" s="49">
        <f>VLOOKUP(C31,Active!C$21:E$966,3,FALSE)</f>
        <v>1047.0141065395376</v>
      </c>
      <c r="F31" s="20" t="s">
        <v>140</v>
      </c>
      <c r="G31" s="17" t="str">
        <f t="shared" si="4"/>
        <v>42132.374</v>
      </c>
      <c r="H31" s="41">
        <f t="shared" si="5"/>
        <v>1047</v>
      </c>
      <c r="I31" s="50" t="s">
        <v>251</v>
      </c>
      <c r="J31" s="51" t="s">
        <v>252</v>
      </c>
      <c r="K31" s="50">
        <v>1047</v>
      </c>
      <c r="L31" s="50" t="s">
        <v>243</v>
      </c>
      <c r="M31" s="51" t="s">
        <v>147</v>
      </c>
      <c r="N31" s="51"/>
      <c r="O31" s="52" t="s">
        <v>183</v>
      </c>
      <c r="P31" s="52" t="s">
        <v>250</v>
      </c>
    </row>
    <row r="32" spans="1:16" ht="12.75" customHeight="1" thickBot="1" x14ac:dyDescent="0.25">
      <c r="A32" s="41" t="str">
        <f t="shared" si="0"/>
        <v> BBS 15 </v>
      </c>
      <c r="B32" s="20" t="str">
        <f t="shared" si="1"/>
        <v>I</v>
      </c>
      <c r="C32" s="41">
        <f t="shared" si="2"/>
        <v>42139.391000000003</v>
      </c>
      <c r="D32" s="17" t="str">
        <f t="shared" si="3"/>
        <v>vis</v>
      </c>
      <c r="E32" s="49">
        <f>VLOOKUP(C32,Active!C$21:E$966,3,FALSE)</f>
        <v>1057.0093190364446</v>
      </c>
      <c r="F32" s="20" t="s">
        <v>140</v>
      </c>
      <c r="G32" s="17" t="str">
        <f t="shared" si="4"/>
        <v>42139.391</v>
      </c>
      <c r="H32" s="41">
        <f t="shared" si="5"/>
        <v>1057</v>
      </c>
      <c r="I32" s="50" t="s">
        <v>253</v>
      </c>
      <c r="J32" s="51" t="s">
        <v>254</v>
      </c>
      <c r="K32" s="50">
        <v>1057</v>
      </c>
      <c r="L32" s="50" t="s">
        <v>157</v>
      </c>
      <c r="M32" s="51" t="s">
        <v>147</v>
      </c>
      <c r="N32" s="51"/>
      <c r="O32" s="52" t="s">
        <v>183</v>
      </c>
      <c r="P32" s="52" t="s">
        <v>255</v>
      </c>
    </row>
    <row r="33" spans="1:16" ht="12.75" customHeight="1" thickBot="1" x14ac:dyDescent="0.25">
      <c r="A33" s="41" t="str">
        <f t="shared" si="0"/>
        <v> BBS 15 </v>
      </c>
      <c r="B33" s="20" t="str">
        <f t="shared" si="1"/>
        <v>I</v>
      </c>
      <c r="C33" s="41">
        <f t="shared" si="2"/>
        <v>42146.409</v>
      </c>
      <c r="D33" s="17" t="str">
        <f t="shared" si="3"/>
        <v>vis</v>
      </c>
      <c r="E33" s="49">
        <f>VLOOKUP(C33,Active!C$21:E$966,3,FALSE)</f>
        <v>1067.0059559615206</v>
      </c>
      <c r="F33" s="20" t="s">
        <v>140</v>
      </c>
      <c r="G33" s="17" t="str">
        <f t="shared" si="4"/>
        <v>42146.409</v>
      </c>
      <c r="H33" s="41">
        <f t="shared" si="5"/>
        <v>1067</v>
      </c>
      <c r="I33" s="50" t="s">
        <v>256</v>
      </c>
      <c r="J33" s="51" t="s">
        <v>257</v>
      </c>
      <c r="K33" s="50">
        <v>1067</v>
      </c>
      <c r="L33" s="50" t="s">
        <v>258</v>
      </c>
      <c r="M33" s="51" t="s">
        <v>147</v>
      </c>
      <c r="N33" s="51"/>
      <c r="O33" s="52" t="s">
        <v>205</v>
      </c>
      <c r="P33" s="52" t="s">
        <v>255</v>
      </c>
    </row>
    <row r="34" spans="1:16" ht="12.75" customHeight="1" thickBot="1" x14ac:dyDescent="0.25">
      <c r="A34" s="41" t="str">
        <f t="shared" si="0"/>
        <v> BBS 15 </v>
      </c>
      <c r="B34" s="20" t="str">
        <f t="shared" si="1"/>
        <v>I</v>
      </c>
      <c r="C34" s="41">
        <f t="shared" si="2"/>
        <v>42146.411</v>
      </c>
      <c r="D34" s="17" t="str">
        <f t="shared" si="3"/>
        <v>vis</v>
      </c>
      <c r="E34" s="49">
        <f>VLOOKUP(C34,Active!C$21:E$966,3,FALSE)</f>
        <v>1067.0088048178693</v>
      </c>
      <c r="F34" s="20" t="s">
        <v>140</v>
      </c>
      <c r="G34" s="17" t="str">
        <f t="shared" si="4"/>
        <v>42146.411</v>
      </c>
      <c r="H34" s="41">
        <f t="shared" si="5"/>
        <v>1067</v>
      </c>
      <c r="I34" s="50" t="s">
        <v>259</v>
      </c>
      <c r="J34" s="51" t="s">
        <v>260</v>
      </c>
      <c r="K34" s="50">
        <v>1067</v>
      </c>
      <c r="L34" s="50" t="s">
        <v>197</v>
      </c>
      <c r="M34" s="51" t="s">
        <v>147</v>
      </c>
      <c r="N34" s="51"/>
      <c r="O34" s="52" t="s">
        <v>183</v>
      </c>
      <c r="P34" s="52" t="s">
        <v>255</v>
      </c>
    </row>
    <row r="35" spans="1:16" ht="12.75" customHeight="1" thickBot="1" x14ac:dyDescent="0.25">
      <c r="A35" s="41" t="str">
        <f t="shared" si="0"/>
        <v> BBS 15 </v>
      </c>
      <c r="B35" s="20" t="str">
        <f t="shared" si="1"/>
        <v>I</v>
      </c>
      <c r="C35" s="41">
        <f t="shared" si="2"/>
        <v>42158.341999999997</v>
      </c>
      <c r="D35" s="17" t="str">
        <f t="shared" si="3"/>
        <v>vis</v>
      </c>
      <c r="E35" s="49">
        <f>VLOOKUP(C35,Active!C$21:E$966,3,FALSE)</f>
        <v>1084.0036573617724</v>
      </c>
      <c r="F35" s="20" t="s">
        <v>140</v>
      </c>
      <c r="G35" s="17" t="str">
        <f t="shared" si="4"/>
        <v>42158.342</v>
      </c>
      <c r="H35" s="41">
        <f t="shared" si="5"/>
        <v>1084</v>
      </c>
      <c r="I35" s="50" t="s">
        <v>261</v>
      </c>
      <c r="J35" s="51" t="s">
        <v>262</v>
      </c>
      <c r="K35" s="50">
        <v>1084</v>
      </c>
      <c r="L35" s="50" t="s">
        <v>263</v>
      </c>
      <c r="M35" s="51" t="s">
        <v>147</v>
      </c>
      <c r="N35" s="51"/>
      <c r="O35" s="52" t="s">
        <v>183</v>
      </c>
      <c r="P35" s="52" t="s">
        <v>255</v>
      </c>
    </row>
    <row r="36" spans="1:16" ht="12.75" customHeight="1" thickBot="1" x14ac:dyDescent="0.25">
      <c r="A36" s="41" t="str">
        <f t="shared" si="0"/>
        <v> AVSJ 6.28 </v>
      </c>
      <c r="B36" s="20" t="str">
        <f t="shared" si="1"/>
        <v>I</v>
      </c>
      <c r="C36" s="41">
        <f t="shared" si="2"/>
        <v>42164.652000000002</v>
      </c>
      <c r="D36" s="17" t="str">
        <f t="shared" si="3"/>
        <v>vis</v>
      </c>
      <c r="E36" s="49">
        <f>VLOOKUP(C36,Active!C$21:E$966,3,FALSE)</f>
        <v>1092.9917991396737</v>
      </c>
      <c r="F36" s="20" t="s">
        <v>140</v>
      </c>
      <c r="G36" s="17" t="str">
        <f t="shared" si="4"/>
        <v>42164.652</v>
      </c>
      <c r="H36" s="41">
        <f t="shared" si="5"/>
        <v>1093</v>
      </c>
      <c r="I36" s="50" t="s">
        <v>264</v>
      </c>
      <c r="J36" s="51" t="s">
        <v>265</v>
      </c>
      <c r="K36" s="50">
        <v>1093</v>
      </c>
      <c r="L36" s="50" t="s">
        <v>266</v>
      </c>
      <c r="M36" s="51" t="s">
        <v>147</v>
      </c>
      <c r="N36" s="51"/>
      <c r="O36" s="52" t="s">
        <v>267</v>
      </c>
      <c r="P36" s="52" t="s">
        <v>268</v>
      </c>
    </row>
    <row r="37" spans="1:16" ht="12.75" customHeight="1" thickBot="1" x14ac:dyDescent="0.25">
      <c r="A37" s="41" t="str">
        <f t="shared" si="0"/>
        <v> BBS 15 </v>
      </c>
      <c r="B37" s="20" t="str">
        <f t="shared" si="1"/>
        <v>I</v>
      </c>
      <c r="C37" s="41">
        <f t="shared" si="2"/>
        <v>42179.406000000003</v>
      </c>
      <c r="D37" s="17" t="str">
        <f t="shared" si="3"/>
        <v>vis</v>
      </c>
      <c r="E37" s="49">
        <f>VLOOKUP(C37,Active!C$21:E$966,3,FALSE)</f>
        <v>1114.0078124187642</v>
      </c>
      <c r="F37" s="20" t="s">
        <v>140</v>
      </c>
      <c r="G37" s="17" t="str">
        <f t="shared" si="4"/>
        <v>42179.406</v>
      </c>
      <c r="H37" s="41">
        <f t="shared" si="5"/>
        <v>1114</v>
      </c>
      <c r="I37" s="50" t="s">
        <v>269</v>
      </c>
      <c r="J37" s="51" t="s">
        <v>270</v>
      </c>
      <c r="K37" s="50">
        <v>1114</v>
      </c>
      <c r="L37" s="50" t="s">
        <v>162</v>
      </c>
      <c r="M37" s="51" t="s">
        <v>147</v>
      </c>
      <c r="N37" s="51"/>
      <c r="O37" s="52" t="s">
        <v>183</v>
      </c>
      <c r="P37" s="52" t="s">
        <v>255</v>
      </c>
    </row>
    <row r="38" spans="1:16" ht="12.75" customHeight="1" thickBot="1" x14ac:dyDescent="0.25">
      <c r="A38" s="41" t="str">
        <f t="shared" si="0"/>
        <v> BBS 19 </v>
      </c>
      <c r="B38" s="20" t="str">
        <f t="shared" si="1"/>
        <v>I</v>
      </c>
      <c r="C38" s="41">
        <f t="shared" si="2"/>
        <v>42395.622000000003</v>
      </c>
      <c r="D38" s="17" t="str">
        <f t="shared" si="3"/>
        <v>vis</v>
      </c>
      <c r="E38" s="49">
        <f>VLOOKUP(C38,Active!C$21:E$966,3,FALSE)</f>
        <v>1421.9919744867836</v>
      </c>
      <c r="F38" s="20" t="s">
        <v>140</v>
      </c>
      <c r="G38" s="17" t="str">
        <f t="shared" si="4"/>
        <v>42395.622</v>
      </c>
      <c r="H38" s="41">
        <f t="shared" si="5"/>
        <v>1422</v>
      </c>
      <c r="I38" s="50" t="s">
        <v>271</v>
      </c>
      <c r="J38" s="51" t="s">
        <v>272</v>
      </c>
      <c r="K38" s="50">
        <v>1422</v>
      </c>
      <c r="L38" s="50" t="s">
        <v>266</v>
      </c>
      <c r="M38" s="51" t="s">
        <v>147</v>
      </c>
      <c r="N38" s="51"/>
      <c r="O38" s="52" t="s">
        <v>183</v>
      </c>
      <c r="P38" s="52" t="s">
        <v>273</v>
      </c>
    </row>
    <row r="39" spans="1:16" ht="12.75" customHeight="1" thickBot="1" x14ac:dyDescent="0.25">
      <c r="A39" s="41" t="str">
        <f t="shared" si="0"/>
        <v> BBS 21 </v>
      </c>
      <c r="B39" s="20" t="str">
        <f t="shared" si="1"/>
        <v>I</v>
      </c>
      <c r="C39" s="41">
        <f t="shared" si="2"/>
        <v>42445.47</v>
      </c>
      <c r="D39" s="17" t="str">
        <f t="shared" si="3"/>
        <v>vis</v>
      </c>
      <c r="E39" s="49">
        <f>VLOOKUP(C39,Active!C$21:E$966,3,FALSE)</f>
        <v>1492.9968701039722</v>
      </c>
      <c r="F39" s="20" t="s">
        <v>140</v>
      </c>
      <c r="G39" s="17" t="str">
        <f t="shared" si="4"/>
        <v>42445.470</v>
      </c>
      <c r="H39" s="41">
        <f t="shared" si="5"/>
        <v>1493</v>
      </c>
      <c r="I39" s="50" t="s">
        <v>274</v>
      </c>
      <c r="J39" s="51" t="s">
        <v>275</v>
      </c>
      <c r="K39" s="50">
        <v>1493</v>
      </c>
      <c r="L39" s="50" t="s">
        <v>152</v>
      </c>
      <c r="M39" s="51" t="s">
        <v>147</v>
      </c>
      <c r="N39" s="51"/>
      <c r="O39" s="52" t="s">
        <v>183</v>
      </c>
      <c r="P39" s="52" t="s">
        <v>276</v>
      </c>
    </row>
    <row r="40" spans="1:16" ht="12.75" customHeight="1" thickBot="1" x14ac:dyDescent="0.25">
      <c r="A40" s="41" t="str">
        <f t="shared" si="0"/>
        <v>IBVS 1249 </v>
      </c>
      <c r="B40" s="20" t="str">
        <f t="shared" si="1"/>
        <v>I</v>
      </c>
      <c r="C40" s="41">
        <f t="shared" si="2"/>
        <v>42489.69</v>
      </c>
      <c r="D40" s="17" t="str">
        <f t="shared" si="3"/>
        <v>vis</v>
      </c>
      <c r="E40" s="49">
        <f>VLOOKUP(C40,Active!C$21:E$966,3,FALSE)</f>
        <v>1555.9850839579337</v>
      </c>
      <c r="F40" s="20" t="s">
        <v>140</v>
      </c>
      <c r="G40" s="17" t="str">
        <f t="shared" si="4"/>
        <v>42489.690</v>
      </c>
      <c r="H40" s="41">
        <f t="shared" si="5"/>
        <v>1556</v>
      </c>
      <c r="I40" s="50" t="s">
        <v>277</v>
      </c>
      <c r="J40" s="51" t="s">
        <v>278</v>
      </c>
      <c r="K40" s="50">
        <v>1556</v>
      </c>
      <c r="L40" s="50" t="s">
        <v>279</v>
      </c>
      <c r="M40" s="51" t="s">
        <v>147</v>
      </c>
      <c r="N40" s="51"/>
      <c r="O40" s="52" t="s">
        <v>280</v>
      </c>
      <c r="P40" s="53" t="s">
        <v>281</v>
      </c>
    </row>
    <row r="41" spans="1:16" ht="12.75" customHeight="1" thickBot="1" x14ac:dyDescent="0.25">
      <c r="A41" s="41" t="str">
        <f t="shared" si="0"/>
        <v> BBS 22 </v>
      </c>
      <c r="B41" s="20" t="str">
        <f t="shared" si="1"/>
        <v>I</v>
      </c>
      <c r="C41" s="41">
        <f t="shared" si="2"/>
        <v>42504.447</v>
      </c>
      <c r="D41" s="17" t="str">
        <f t="shared" si="3"/>
        <v>vis</v>
      </c>
      <c r="E41" s="49">
        <f>VLOOKUP(C41,Active!C$21:E$966,3,FALSE)</f>
        <v>1577.0053705215419</v>
      </c>
      <c r="F41" s="20" t="s">
        <v>140</v>
      </c>
      <c r="G41" s="17" t="str">
        <f t="shared" si="4"/>
        <v>42504.447</v>
      </c>
      <c r="H41" s="41">
        <f t="shared" si="5"/>
        <v>1577</v>
      </c>
      <c r="I41" s="50" t="s">
        <v>282</v>
      </c>
      <c r="J41" s="51" t="s">
        <v>283</v>
      </c>
      <c r="K41" s="50">
        <v>1577</v>
      </c>
      <c r="L41" s="50" t="s">
        <v>258</v>
      </c>
      <c r="M41" s="51" t="s">
        <v>147</v>
      </c>
      <c r="N41" s="51"/>
      <c r="O41" s="52" t="s">
        <v>183</v>
      </c>
      <c r="P41" s="52" t="s">
        <v>284</v>
      </c>
    </row>
    <row r="42" spans="1:16" ht="12.75" customHeight="1" thickBot="1" x14ac:dyDescent="0.25">
      <c r="A42" s="41" t="str">
        <f t="shared" si="0"/>
        <v> AOEB 3 </v>
      </c>
      <c r="B42" s="20" t="str">
        <f t="shared" si="1"/>
        <v>I</v>
      </c>
      <c r="C42" s="41">
        <f t="shared" si="2"/>
        <v>42508.616000000002</v>
      </c>
      <c r="D42" s="17" t="str">
        <f t="shared" si="3"/>
        <v>vis</v>
      </c>
      <c r="E42" s="49">
        <f>VLOOKUP(C42,Active!C$21:E$966,3,FALSE)</f>
        <v>1582.9438115789201</v>
      </c>
      <c r="F42" s="20" t="s">
        <v>140</v>
      </c>
      <c r="G42" s="17" t="str">
        <f t="shared" si="4"/>
        <v>42508.616</v>
      </c>
      <c r="H42" s="41">
        <f t="shared" si="5"/>
        <v>1583</v>
      </c>
      <c r="I42" s="50" t="s">
        <v>285</v>
      </c>
      <c r="J42" s="51" t="s">
        <v>286</v>
      </c>
      <c r="K42" s="50">
        <v>1583</v>
      </c>
      <c r="L42" s="50" t="s">
        <v>287</v>
      </c>
      <c r="M42" s="51" t="s">
        <v>147</v>
      </c>
      <c r="N42" s="51"/>
      <c r="O42" s="52" t="s">
        <v>288</v>
      </c>
      <c r="P42" s="52" t="s">
        <v>289</v>
      </c>
    </row>
    <row r="43" spans="1:16" ht="12.75" customHeight="1" thickBot="1" x14ac:dyDescent="0.25">
      <c r="A43" s="41" t="str">
        <f t="shared" ref="A43:A74" si="6">P43</f>
        <v> BBS 22 </v>
      </c>
      <c r="B43" s="20" t="str">
        <f t="shared" ref="B43:B74" si="7">IF(H43=INT(H43),"I","II")</f>
        <v>I</v>
      </c>
      <c r="C43" s="41">
        <f t="shared" ref="C43:C74" si="8">1*G43</f>
        <v>42530.421999999999</v>
      </c>
      <c r="D43" s="17" t="str">
        <f t="shared" ref="D43:D74" si="9">VLOOKUP(F43,I$1:J$5,2,FALSE)</f>
        <v>vis</v>
      </c>
      <c r="E43" s="49">
        <f>VLOOKUP(C43,Active!C$21:E$966,3,FALSE)</f>
        <v>1614.0048923410018</v>
      </c>
      <c r="F43" s="20" t="s">
        <v>140</v>
      </c>
      <c r="G43" s="17" t="str">
        <f t="shared" ref="G43:G74" si="10">MID(I43,3,LEN(I43)-3)</f>
        <v>42530.422</v>
      </c>
      <c r="H43" s="41">
        <f t="shared" ref="H43:H74" si="11">1*K43</f>
        <v>1614</v>
      </c>
      <c r="I43" s="50" t="s">
        <v>290</v>
      </c>
      <c r="J43" s="51" t="s">
        <v>291</v>
      </c>
      <c r="K43" s="50">
        <v>1614</v>
      </c>
      <c r="L43" s="50" t="s">
        <v>263</v>
      </c>
      <c r="M43" s="51" t="s">
        <v>147</v>
      </c>
      <c r="N43" s="51"/>
      <c r="O43" s="52" t="s">
        <v>292</v>
      </c>
      <c r="P43" s="52" t="s">
        <v>284</v>
      </c>
    </row>
    <row r="44" spans="1:16" ht="12.75" customHeight="1" thickBot="1" x14ac:dyDescent="0.25">
      <c r="A44" s="41" t="str">
        <f t="shared" si="6"/>
        <v> BBS 22 </v>
      </c>
      <c r="B44" s="20" t="str">
        <f t="shared" si="7"/>
        <v>I</v>
      </c>
      <c r="C44" s="41">
        <f t="shared" si="8"/>
        <v>42530.423000000003</v>
      </c>
      <c r="D44" s="17" t="str">
        <f t="shared" si="9"/>
        <v>vis</v>
      </c>
      <c r="E44" s="49">
        <f>VLOOKUP(C44,Active!C$21:E$966,3,FALSE)</f>
        <v>1614.0063167691812</v>
      </c>
      <c r="F44" s="20" t="s">
        <v>140</v>
      </c>
      <c r="G44" s="17" t="str">
        <f t="shared" si="10"/>
        <v>42530.423</v>
      </c>
      <c r="H44" s="41">
        <f t="shared" si="11"/>
        <v>1614</v>
      </c>
      <c r="I44" s="50" t="s">
        <v>293</v>
      </c>
      <c r="J44" s="51" t="s">
        <v>294</v>
      </c>
      <c r="K44" s="50">
        <v>1614</v>
      </c>
      <c r="L44" s="50" t="s">
        <v>258</v>
      </c>
      <c r="M44" s="51" t="s">
        <v>147</v>
      </c>
      <c r="N44" s="51"/>
      <c r="O44" s="52" t="s">
        <v>183</v>
      </c>
      <c r="P44" s="52" t="s">
        <v>284</v>
      </c>
    </row>
    <row r="45" spans="1:16" ht="12.75" customHeight="1" thickBot="1" x14ac:dyDescent="0.25">
      <c r="A45" s="41" t="str">
        <f t="shared" si="6"/>
        <v> BBS 25 </v>
      </c>
      <c r="B45" s="20" t="str">
        <f t="shared" si="7"/>
        <v>I</v>
      </c>
      <c r="C45" s="41">
        <f t="shared" si="8"/>
        <v>42753.663</v>
      </c>
      <c r="D45" s="17" t="str">
        <f t="shared" si="9"/>
        <v>vis</v>
      </c>
      <c r="E45" s="49">
        <f>VLOOKUP(C45,Active!C$21:E$966,3,FALSE)</f>
        <v>1931.9956623313224</v>
      </c>
      <c r="F45" s="20" t="s">
        <v>140</v>
      </c>
      <c r="G45" s="17" t="str">
        <f t="shared" si="10"/>
        <v>42753.663</v>
      </c>
      <c r="H45" s="41">
        <f t="shared" si="11"/>
        <v>1932</v>
      </c>
      <c r="I45" s="50" t="s">
        <v>295</v>
      </c>
      <c r="J45" s="51" t="s">
        <v>296</v>
      </c>
      <c r="K45" s="50">
        <v>1932</v>
      </c>
      <c r="L45" s="50" t="s">
        <v>142</v>
      </c>
      <c r="M45" s="51" t="s">
        <v>147</v>
      </c>
      <c r="N45" s="51"/>
      <c r="O45" s="52" t="s">
        <v>183</v>
      </c>
      <c r="P45" s="52" t="s">
        <v>297</v>
      </c>
    </row>
    <row r="46" spans="1:16" ht="12.75" customHeight="1" thickBot="1" x14ac:dyDescent="0.25">
      <c r="A46" s="41" t="str">
        <f t="shared" si="6"/>
        <v> BBS 26 </v>
      </c>
      <c r="B46" s="20" t="str">
        <f t="shared" si="7"/>
        <v>I</v>
      </c>
      <c r="C46" s="41">
        <f t="shared" si="8"/>
        <v>42791.576999999997</v>
      </c>
      <c r="D46" s="17" t="str">
        <f t="shared" si="9"/>
        <v>vis</v>
      </c>
      <c r="E46" s="49">
        <f>VLOOKUP(C46,Active!C$21:E$966,3,FALSE)</f>
        <v>1986.0014321200797</v>
      </c>
      <c r="F46" s="20" t="s">
        <v>140</v>
      </c>
      <c r="G46" s="17" t="str">
        <f t="shared" si="10"/>
        <v>42791.577</v>
      </c>
      <c r="H46" s="41">
        <f t="shared" si="11"/>
        <v>1986</v>
      </c>
      <c r="I46" s="50" t="s">
        <v>298</v>
      </c>
      <c r="J46" s="51" t="s">
        <v>299</v>
      </c>
      <c r="K46" s="50">
        <v>1986</v>
      </c>
      <c r="L46" s="50" t="s">
        <v>182</v>
      </c>
      <c r="M46" s="51" t="s">
        <v>147</v>
      </c>
      <c r="N46" s="51"/>
      <c r="O46" s="52" t="s">
        <v>183</v>
      </c>
      <c r="P46" s="52" t="s">
        <v>300</v>
      </c>
    </row>
    <row r="47" spans="1:16" ht="12.75" customHeight="1" thickBot="1" x14ac:dyDescent="0.25">
      <c r="A47" s="41" t="str">
        <f t="shared" si="6"/>
        <v>IBVS 1249 </v>
      </c>
      <c r="B47" s="20" t="str">
        <f t="shared" si="7"/>
        <v>I</v>
      </c>
      <c r="C47" s="41">
        <f t="shared" si="8"/>
        <v>42861.764999999999</v>
      </c>
      <c r="D47" s="17" t="str">
        <f t="shared" si="9"/>
        <v>vis</v>
      </c>
      <c r="E47" s="49">
        <f>VLOOKUP(C47,Active!C$21:E$966,3,FALSE)</f>
        <v>2085.9791967962865</v>
      </c>
      <c r="F47" s="20" t="s">
        <v>140</v>
      </c>
      <c r="G47" s="17" t="str">
        <f t="shared" si="10"/>
        <v>42861.765</v>
      </c>
      <c r="H47" s="41">
        <f t="shared" si="11"/>
        <v>2086</v>
      </c>
      <c r="I47" s="50" t="s">
        <v>301</v>
      </c>
      <c r="J47" s="51" t="s">
        <v>302</v>
      </c>
      <c r="K47" s="50">
        <v>2086</v>
      </c>
      <c r="L47" s="50" t="s">
        <v>303</v>
      </c>
      <c r="M47" s="51" t="s">
        <v>147</v>
      </c>
      <c r="N47" s="51"/>
      <c r="O47" s="52" t="s">
        <v>280</v>
      </c>
      <c r="P47" s="53" t="s">
        <v>281</v>
      </c>
    </row>
    <row r="48" spans="1:16" ht="12.75" customHeight="1" thickBot="1" x14ac:dyDescent="0.25">
      <c r="A48" s="41" t="str">
        <f t="shared" si="6"/>
        <v> BBS 27 </v>
      </c>
      <c r="B48" s="20" t="str">
        <f t="shared" si="7"/>
        <v>I</v>
      </c>
      <c r="C48" s="41">
        <f t="shared" si="8"/>
        <v>42867.391000000003</v>
      </c>
      <c r="D48" s="17" t="str">
        <f t="shared" si="9"/>
        <v>vis</v>
      </c>
      <c r="E48" s="49">
        <f>VLOOKUP(C48,Active!C$21:E$966,3,FALSE)</f>
        <v>2093.9930297031751</v>
      </c>
      <c r="F48" s="20" t="s">
        <v>140</v>
      </c>
      <c r="G48" s="17" t="str">
        <f t="shared" si="10"/>
        <v>42867.391</v>
      </c>
      <c r="H48" s="41">
        <f t="shared" si="11"/>
        <v>2094</v>
      </c>
      <c r="I48" s="50" t="s">
        <v>304</v>
      </c>
      <c r="J48" s="51" t="s">
        <v>305</v>
      </c>
      <c r="K48" s="50">
        <v>2094</v>
      </c>
      <c r="L48" s="50" t="s">
        <v>306</v>
      </c>
      <c r="M48" s="51" t="s">
        <v>147</v>
      </c>
      <c r="N48" s="51"/>
      <c r="O48" s="52" t="s">
        <v>292</v>
      </c>
      <c r="P48" s="52" t="s">
        <v>307</v>
      </c>
    </row>
    <row r="49" spans="1:16" ht="12.75" customHeight="1" thickBot="1" x14ac:dyDescent="0.25">
      <c r="A49" s="41" t="str">
        <f t="shared" si="6"/>
        <v> BBS 27 </v>
      </c>
      <c r="B49" s="20" t="str">
        <f t="shared" si="7"/>
        <v>I</v>
      </c>
      <c r="C49" s="41">
        <f t="shared" si="8"/>
        <v>42874.415000000001</v>
      </c>
      <c r="D49" s="17" t="str">
        <f t="shared" si="9"/>
        <v>vis</v>
      </c>
      <c r="E49" s="49">
        <f>VLOOKUP(C49,Active!C$21:E$966,3,FALSE)</f>
        <v>2103.998213197297</v>
      </c>
      <c r="F49" s="20" t="s">
        <v>140</v>
      </c>
      <c r="G49" s="17" t="str">
        <f t="shared" si="10"/>
        <v>42874.415</v>
      </c>
      <c r="H49" s="41">
        <f t="shared" si="11"/>
        <v>2104</v>
      </c>
      <c r="I49" s="50" t="s">
        <v>308</v>
      </c>
      <c r="J49" s="51" t="s">
        <v>309</v>
      </c>
      <c r="K49" s="50">
        <v>2104</v>
      </c>
      <c r="L49" s="50" t="s">
        <v>201</v>
      </c>
      <c r="M49" s="51" t="s">
        <v>147</v>
      </c>
      <c r="N49" s="51"/>
      <c r="O49" s="52" t="s">
        <v>292</v>
      </c>
      <c r="P49" s="52" t="s">
        <v>307</v>
      </c>
    </row>
    <row r="50" spans="1:16" ht="12.75" customHeight="1" thickBot="1" x14ac:dyDescent="0.25">
      <c r="A50" s="41" t="str">
        <f t="shared" si="6"/>
        <v> BBS 27 </v>
      </c>
      <c r="B50" s="20" t="str">
        <f t="shared" si="7"/>
        <v>I</v>
      </c>
      <c r="C50" s="41">
        <f t="shared" si="8"/>
        <v>42874.415999999997</v>
      </c>
      <c r="D50" s="17" t="str">
        <f t="shared" si="9"/>
        <v>vis</v>
      </c>
      <c r="E50" s="49">
        <f>VLOOKUP(C50,Active!C$21:E$966,3,FALSE)</f>
        <v>2103.9996376254662</v>
      </c>
      <c r="F50" s="20" t="s">
        <v>140</v>
      </c>
      <c r="G50" s="17" t="str">
        <f t="shared" si="10"/>
        <v>42874.416</v>
      </c>
      <c r="H50" s="41">
        <f t="shared" si="11"/>
        <v>2104</v>
      </c>
      <c r="I50" s="50" t="s">
        <v>310</v>
      </c>
      <c r="J50" s="51" t="s">
        <v>311</v>
      </c>
      <c r="K50" s="50">
        <v>2104</v>
      </c>
      <c r="L50" s="50" t="s">
        <v>312</v>
      </c>
      <c r="M50" s="51" t="s">
        <v>147</v>
      </c>
      <c r="N50" s="51"/>
      <c r="O50" s="52" t="s">
        <v>183</v>
      </c>
      <c r="P50" s="52" t="s">
        <v>307</v>
      </c>
    </row>
    <row r="51" spans="1:16" ht="12.75" customHeight="1" thickBot="1" x14ac:dyDescent="0.25">
      <c r="A51" s="41" t="str">
        <f t="shared" si="6"/>
        <v> AOEB 3 </v>
      </c>
      <c r="B51" s="20" t="str">
        <f t="shared" si="7"/>
        <v>I</v>
      </c>
      <c r="C51" s="41">
        <f t="shared" si="8"/>
        <v>42880.733999999997</v>
      </c>
      <c r="D51" s="17" t="str">
        <f t="shared" si="9"/>
        <v>vis</v>
      </c>
      <c r="E51" s="49">
        <f>VLOOKUP(C51,Active!C$21:E$966,3,FALSE)</f>
        <v>2112.9991748287512</v>
      </c>
      <c r="F51" s="20" t="s">
        <v>140</v>
      </c>
      <c r="G51" s="17" t="str">
        <f t="shared" si="10"/>
        <v>42880.734</v>
      </c>
      <c r="H51" s="41">
        <f t="shared" si="11"/>
        <v>2113</v>
      </c>
      <c r="I51" s="50" t="s">
        <v>313</v>
      </c>
      <c r="J51" s="51" t="s">
        <v>314</v>
      </c>
      <c r="K51" s="50">
        <v>2113</v>
      </c>
      <c r="L51" s="50" t="s">
        <v>201</v>
      </c>
      <c r="M51" s="51" t="s">
        <v>147</v>
      </c>
      <c r="N51" s="51"/>
      <c r="O51" s="52" t="s">
        <v>315</v>
      </c>
      <c r="P51" s="52" t="s">
        <v>289</v>
      </c>
    </row>
    <row r="52" spans="1:16" ht="12.75" customHeight="1" thickBot="1" x14ac:dyDescent="0.25">
      <c r="A52" s="41" t="str">
        <f t="shared" si="6"/>
        <v> AOEB 3 </v>
      </c>
      <c r="B52" s="20" t="str">
        <f t="shared" si="7"/>
        <v>I</v>
      </c>
      <c r="C52" s="41">
        <f t="shared" si="8"/>
        <v>42880.741999999998</v>
      </c>
      <c r="D52" s="17" t="str">
        <f t="shared" si="9"/>
        <v>vis</v>
      </c>
      <c r="E52" s="49">
        <f>VLOOKUP(C52,Active!C$21:E$966,3,FALSE)</f>
        <v>2113.0105702541455</v>
      </c>
      <c r="F52" s="20" t="s">
        <v>140</v>
      </c>
      <c r="G52" s="17" t="str">
        <f t="shared" si="10"/>
        <v>42880.742</v>
      </c>
      <c r="H52" s="41">
        <f t="shared" si="11"/>
        <v>2113</v>
      </c>
      <c r="I52" s="50" t="s">
        <v>316</v>
      </c>
      <c r="J52" s="51" t="s">
        <v>317</v>
      </c>
      <c r="K52" s="50">
        <v>2113</v>
      </c>
      <c r="L52" s="50" t="s">
        <v>157</v>
      </c>
      <c r="M52" s="51" t="s">
        <v>147</v>
      </c>
      <c r="N52" s="51"/>
      <c r="O52" s="52" t="s">
        <v>318</v>
      </c>
      <c r="P52" s="52" t="s">
        <v>289</v>
      </c>
    </row>
    <row r="53" spans="1:16" ht="12.75" customHeight="1" thickBot="1" x14ac:dyDescent="0.25">
      <c r="A53" s="41" t="str">
        <f t="shared" si="6"/>
        <v> BBS 27 </v>
      </c>
      <c r="B53" s="20" t="str">
        <f t="shared" si="7"/>
        <v>I</v>
      </c>
      <c r="C53" s="41">
        <f t="shared" si="8"/>
        <v>42886.370999999999</v>
      </c>
      <c r="D53" s="17" t="str">
        <f t="shared" si="9"/>
        <v>vis</v>
      </c>
      <c r="E53" s="49">
        <f>VLOOKUP(C53,Active!C$21:E$966,3,FALSE)</f>
        <v>2121.0286764455523</v>
      </c>
      <c r="F53" s="20" t="s">
        <v>140</v>
      </c>
      <c r="G53" s="17" t="str">
        <f t="shared" si="10"/>
        <v>42886.371</v>
      </c>
      <c r="H53" s="41">
        <f t="shared" si="11"/>
        <v>2121</v>
      </c>
      <c r="I53" s="50" t="s">
        <v>319</v>
      </c>
      <c r="J53" s="51" t="s">
        <v>320</v>
      </c>
      <c r="K53" s="50">
        <v>2121</v>
      </c>
      <c r="L53" s="50" t="s">
        <v>321</v>
      </c>
      <c r="M53" s="51" t="s">
        <v>147</v>
      </c>
      <c r="N53" s="51"/>
      <c r="O53" s="52" t="s">
        <v>183</v>
      </c>
      <c r="P53" s="52" t="s">
        <v>307</v>
      </c>
    </row>
    <row r="54" spans="1:16" ht="12.75" customHeight="1" thickBot="1" x14ac:dyDescent="0.25">
      <c r="A54" s="41" t="str">
        <f t="shared" si="6"/>
        <v> BBS 28 </v>
      </c>
      <c r="B54" s="20" t="str">
        <f t="shared" si="7"/>
        <v>I</v>
      </c>
      <c r="C54" s="41">
        <f t="shared" si="8"/>
        <v>42900.39</v>
      </c>
      <c r="D54" s="17" t="str">
        <f t="shared" si="9"/>
        <v>vis</v>
      </c>
      <c r="E54" s="49">
        <f>VLOOKUP(C54,Active!C$21:E$966,3,FALSE)</f>
        <v>2140.9977350167569</v>
      </c>
      <c r="F54" s="20" t="s">
        <v>140</v>
      </c>
      <c r="G54" s="17" t="str">
        <f t="shared" si="10"/>
        <v>42900.390</v>
      </c>
      <c r="H54" s="41">
        <f t="shared" si="11"/>
        <v>2141</v>
      </c>
      <c r="I54" s="50" t="s">
        <v>322</v>
      </c>
      <c r="J54" s="51" t="s">
        <v>323</v>
      </c>
      <c r="K54" s="50">
        <v>2141</v>
      </c>
      <c r="L54" s="50" t="s">
        <v>152</v>
      </c>
      <c r="M54" s="51" t="s">
        <v>147</v>
      </c>
      <c r="N54" s="51"/>
      <c r="O54" s="52" t="s">
        <v>292</v>
      </c>
      <c r="P54" s="52" t="s">
        <v>324</v>
      </c>
    </row>
    <row r="55" spans="1:16" ht="12.75" customHeight="1" thickBot="1" x14ac:dyDescent="0.25">
      <c r="A55" s="41" t="str">
        <f t="shared" si="6"/>
        <v> BBS 28 </v>
      </c>
      <c r="B55" s="20" t="str">
        <f t="shared" si="7"/>
        <v>I</v>
      </c>
      <c r="C55" s="41">
        <f t="shared" si="8"/>
        <v>42926.37</v>
      </c>
      <c r="D55" s="17" t="str">
        <f t="shared" si="9"/>
        <v>vis</v>
      </c>
      <c r="E55" s="49">
        <f>VLOOKUP(C55,Active!C$21:E$966,3,FALSE)</f>
        <v>2178.0043789770934</v>
      </c>
      <c r="F55" s="20" t="s">
        <v>140</v>
      </c>
      <c r="G55" s="17" t="str">
        <f t="shared" si="10"/>
        <v>42926.370</v>
      </c>
      <c r="H55" s="41">
        <f t="shared" si="11"/>
        <v>2178</v>
      </c>
      <c r="I55" s="50" t="s">
        <v>325</v>
      </c>
      <c r="J55" s="51" t="s">
        <v>326</v>
      </c>
      <c r="K55" s="50">
        <v>2178</v>
      </c>
      <c r="L55" s="50" t="s">
        <v>263</v>
      </c>
      <c r="M55" s="51" t="s">
        <v>147</v>
      </c>
      <c r="N55" s="51"/>
      <c r="O55" s="52" t="s">
        <v>292</v>
      </c>
      <c r="P55" s="52" t="s">
        <v>324</v>
      </c>
    </row>
    <row r="56" spans="1:16" ht="12.75" customHeight="1" thickBot="1" x14ac:dyDescent="0.25">
      <c r="A56" s="41" t="str">
        <f t="shared" si="6"/>
        <v> AOEB 3 </v>
      </c>
      <c r="B56" s="20" t="str">
        <f t="shared" si="7"/>
        <v>I</v>
      </c>
      <c r="C56" s="41">
        <f t="shared" si="8"/>
        <v>43219.800999999999</v>
      </c>
      <c r="D56" s="17" t="str">
        <f t="shared" si="9"/>
        <v>vis</v>
      </c>
      <c r="E56" s="49">
        <f>VLOOKUP(C56,Active!C$21:E$966,3,FALSE)</f>
        <v>2595.9757624999588</v>
      </c>
      <c r="F56" s="20" t="s">
        <v>140</v>
      </c>
      <c r="G56" s="17" t="str">
        <f t="shared" si="10"/>
        <v>43219.801</v>
      </c>
      <c r="H56" s="41">
        <f t="shared" si="11"/>
        <v>2596</v>
      </c>
      <c r="I56" s="50" t="s">
        <v>327</v>
      </c>
      <c r="J56" s="51" t="s">
        <v>328</v>
      </c>
      <c r="K56" s="50">
        <v>2596</v>
      </c>
      <c r="L56" s="50" t="s">
        <v>329</v>
      </c>
      <c r="M56" s="51" t="s">
        <v>147</v>
      </c>
      <c r="N56" s="51"/>
      <c r="O56" s="52" t="s">
        <v>330</v>
      </c>
      <c r="P56" s="52" t="s">
        <v>289</v>
      </c>
    </row>
    <row r="57" spans="1:16" ht="12.75" customHeight="1" thickBot="1" x14ac:dyDescent="0.25">
      <c r="A57" s="41" t="str">
        <f t="shared" si="6"/>
        <v> BBS 36 </v>
      </c>
      <c r="B57" s="20" t="str">
        <f t="shared" si="7"/>
        <v>I</v>
      </c>
      <c r="C57" s="41">
        <f t="shared" si="8"/>
        <v>43481.675999999999</v>
      </c>
      <c r="D57" s="17" t="str">
        <f t="shared" si="9"/>
        <v>vis</v>
      </c>
      <c r="E57" s="49">
        <f>VLOOKUP(C57,Active!C$21:E$966,3,FALSE)</f>
        <v>2968.9978905643134</v>
      </c>
      <c r="F57" s="20" t="s">
        <v>140</v>
      </c>
      <c r="G57" s="17" t="str">
        <f t="shared" si="10"/>
        <v>43481.676</v>
      </c>
      <c r="H57" s="41">
        <f t="shared" si="11"/>
        <v>2969</v>
      </c>
      <c r="I57" s="50" t="s">
        <v>331</v>
      </c>
      <c r="J57" s="51" t="s">
        <v>332</v>
      </c>
      <c r="K57" s="50">
        <v>2969</v>
      </c>
      <c r="L57" s="50" t="s">
        <v>201</v>
      </c>
      <c r="M57" s="51" t="s">
        <v>147</v>
      </c>
      <c r="N57" s="51"/>
      <c r="O57" s="52" t="s">
        <v>183</v>
      </c>
      <c r="P57" s="52" t="s">
        <v>333</v>
      </c>
    </row>
    <row r="58" spans="1:16" ht="12.75" customHeight="1" thickBot="1" x14ac:dyDescent="0.25">
      <c r="A58" s="41" t="str">
        <f t="shared" si="6"/>
        <v> BBS 47 </v>
      </c>
      <c r="B58" s="20" t="str">
        <f t="shared" si="7"/>
        <v>I</v>
      </c>
      <c r="C58" s="41">
        <f t="shared" si="8"/>
        <v>44316.408000000003</v>
      </c>
      <c r="D58" s="17" t="str">
        <f t="shared" si="9"/>
        <v>vis</v>
      </c>
      <c r="E58" s="49">
        <f>VLOOKUP(C58,Active!C$21:E$966,3,FALSE)</f>
        <v>4158.0136690976451</v>
      </c>
      <c r="F58" s="20" t="s">
        <v>140</v>
      </c>
      <c r="G58" s="17" t="str">
        <f t="shared" si="10"/>
        <v>44316.408</v>
      </c>
      <c r="H58" s="41">
        <f t="shared" si="11"/>
        <v>4158</v>
      </c>
      <c r="I58" s="50" t="s">
        <v>334</v>
      </c>
      <c r="J58" s="51" t="s">
        <v>335</v>
      </c>
      <c r="K58" s="50">
        <v>4158</v>
      </c>
      <c r="L58" s="50" t="s">
        <v>243</v>
      </c>
      <c r="M58" s="51" t="s">
        <v>147</v>
      </c>
      <c r="N58" s="51"/>
      <c r="O58" s="52" t="s">
        <v>183</v>
      </c>
      <c r="P58" s="52" t="s">
        <v>336</v>
      </c>
    </row>
    <row r="59" spans="1:16" ht="12.75" customHeight="1" thickBot="1" x14ac:dyDescent="0.25">
      <c r="A59" s="41" t="str">
        <f t="shared" si="6"/>
        <v> BBS 47 </v>
      </c>
      <c r="B59" s="20" t="str">
        <f t="shared" si="7"/>
        <v>I</v>
      </c>
      <c r="C59" s="41">
        <f t="shared" si="8"/>
        <v>44337.451999999997</v>
      </c>
      <c r="D59" s="17" t="str">
        <f t="shared" si="9"/>
        <v>vis</v>
      </c>
      <c r="E59" s="49">
        <f>VLOOKUP(C59,Active!C$21:E$966,3,FALSE)</f>
        <v>4187.9893355911408</v>
      </c>
      <c r="F59" s="20" t="s">
        <v>140</v>
      </c>
      <c r="G59" s="17" t="str">
        <f t="shared" si="10"/>
        <v>44337.452</v>
      </c>
      <c r="H59" s="41">
        <f t="shared" si="11"/>
        <v>4188</v>
      </c>
      <c r="I59" s="50" t="s">
        <v>337</v>
      </c>
      <c r="J59" s="51" t="s">
        <v>338</v>
      </c>
      <c r="K59" s="50">
        <v>4188</v>
      </c>
      <c r="L59" s="50" t="s">
        <v>339</v>
      </c>
      <c r="M59" s="51" t="s">
        <v>147</v>
      </c>
      <c r="N59" s="51"/>
      <c r="O59" s="52" t="s">
        <v>292</v>
      </c>
      <c r="P59" s="52" t="s">
        <v>336</v>
      </c>
    </row>
    <row r="60" spans="1:16" ht="12.75" customHeight="1" thickBot="1" x14ac:dyDescent="0.25">
      <c r="A60" s="41" t="str">
        <f t="shared" si="6"/>
        <v> AOEB 3 </v>
      </c>
      <c r="B60" s="20" t="str">
        <f t="shared" si="7"/>
        <v>I</v>
      </c>
      <c r="C60" s="41">
        <f t="shared" si="8"/>
        <v>44635.821000000004</v>
      </c>
      <c r="D60" s="17" t="str">
        <f t="shared" si="9"/>
        <v>vis</v>
      </c>
      <c r="E60" s="49">
        <f>VLOOKUP(C60,Active!C$21:E$966,3,FALSE)</f>
        <v>4612.9945454371955</v>
      </c>
      <c r="F60" s="20" t="s">
        <v>140</v>
      </c>
      <c r="G60" s="17" t="str">
        <f t="shared" si="10"/>
        <v>44635.821</v>
      </c>
      <c r="H60" s="41">
        <f t="shared" si="11"/>
        <v>4613</v>
      </c>
      <c r="I60" s="50" t="s">
        <v>340</v>
      </c>
      <c r="J60" s="51" t="s">
        <v>341</v>
      </c>
      <c r="K60" s="50">
        <v>4613</v>
      </c>
      <c r="L60" s="50" t="s">
        <v>342</v>
      </c>
      <c r="M60" s="51" t="s">
        <v>147</v>
      </c>
      <c r="N60" s="51"/>
      <c r="O60" s="52" t="s">
        <v>330</v>
      </c>
      <c r="P60" s="52" t="s">
        <v>289</v>
      </c>
    </row>
    <row r="61" spans="1:16" ht="12.75" customHeight="1" thickBot="1" x14ac:dyDescent="0.25">
      <c r="A61" s="41" t="str">
        <f t="shared" si="6"/>
        <v> BBS 53 </v>
      </c>
      <c r="B61" s="20" t="str">
        <f t="shared" si="7"/>
        <v>I</v>
      </c>
      <c r="C61" s="41">
        <f t="shared" si="8"/>
        <v>44686.377999999997</v>
      </c>
      <c r="D61" s="17" t="str">
        <f t="shared" si="9"/>
        <v>vis</v>
      </c>
      <c r="E61" s="49">
        <f>VLOOKUP(C61,Active!C$21:E$966,3,FALSE)</f>
        <v>4685.0093606297378</v>
      </c>
      <c r="F61" s="20" t="s">
        <v>140</v>
      </c>
      <c r="G61" s="17" t="str">
        <f t="shared" si="10"/>
        <v>44686.378</v>
      </c>
      <c r="H61" s="41">
        <f t="shared" si="11"/>
        <v>4685</v>
      </c>
      <c r="I61" s="50" t="s">
        <v>343</v>
      </c>
      <c r="J61" s="51" t="s">
        <v>344</v>
      </c>
      <c r="K61" s="50">
        <v>4685</v>
      </c>
      <c r="L61" s="50" t="s">
        <v>157</v>
      </c>
      <c r="M61" s="51" t="s">
        <v>147</v>
      </c>
      <c r="N61" s="51"/>
      <c r="O61" s="52" t="s">
        <v>183</v>
      </c>
      <c r="P61" s="52" t="s">
        <v>345</v>
      </c>
    </row>
    <row r="62" spans="1:16" ht="12.75" customHeight="1" thickBot="1" x14ac:dyDescent="0.25">
      <c r="A62" s="41" t="str">
        <f t="shared" si="6"/>
        <v> BBS 54 </v>
      </c>
      <c r="B62" s="20" t="str">
        <f t="shared" si="7"/>
        <v>I</v>
      </c>
      <c r="C62" s="41">
        <f t="shared" si="8"/>
        <v>44705.338000000003</v>
      </c>
      <c r="D62" s="17" t="str">
        <f t="shared" si="9"/>
        <v>vis</v>
      </c>
      <c r="E62" s="49">
        <f>VLOOKUP(C62,Active!C$21:E$966,3,FALSE)</f>
        <v>4712.0165188086503</v>
      </c>
      <c r="F62" s="20" t="s">
        <v>140</v>
      </c>
      <c r="G62" s="17" t="str">
        <f t="shared" si="10"/>
        <v>44705.338</v>
      </c>
      <c r="H62" s="41">
        <f t="shared" si="11"/>
        <v>4712</v>
      </c>
      <c r="I62" s="50" t="s">
        <v>346</v>
      </c>
      <c r="J62" s="51" t="s">
        <v>347</v>
      </c>
      <c r="K62" s="50">
        <v>4712</v>
      </c>
      <c r="L62" s="50" t="s">
        <v>204</v>
      </c>
      <c r="M62" s="51" t="s">
        <v>147</v>
      </c>
      <c r="N62" s="51"/>
      <c r="O62" s="52" t="s">
        <v>183</v>
      </c>
      <c r="P62" s="52" t="s">
        <v>348</v>
      </c>
    </row>
    <row r="63" spans="1:16" ht="12.75" customHeight="1" thickBot="1" x14ac:dyDescent="0.25">
      <c r="A63" s="41" t="str">
        <f t="shared" si="6"/>
        <v> BBS 54 </v>
      </c>
      <c r="B63" s="20" t="str">
        <f t="shared" si="7"/>
        <v>I</v>
      </c>
      <c r="C63" s="41">
        <f t="shared" si="8"/>
        <v>44726.406999999999</v>
      </c>
      <c r="D63" s="17" t="str">
        <f t="shared" si="9"/>
        <v>vis</v>
      </c>
      <c r="E63" s="49">
        <f>VLOOKUP(C63,Active!C$21:E$966,3,FALSE)</f>
        <v>4742.0277960064977</v>
      </c>
      <c r="F63" s="20" t="s">
        <v>140</v>
      </c>
      <c r="G63" s="17" t="str">
        <f t="shared" si="10"/>
        <v>44726.407</v>
      </c>
      <c r="H63" s="41">
        <f t="shared" si="11"/>
        <v>4742</v>
      </c>
      <c r="I63" s="50" t="s">
        <v>349</v>
      </c>
      <c r="J63" s="51" t="s">
        <v>350</v>
      </c>
      <c r="K63" s="50">
        <v>4742</v>
      </c>
      <c r="L63" s="50" t="s">
        <v>321</v>
      </c>
      <c r="M63" s="51" t="s">
        <v>147</v>
      </c>
      <c r="N63" s="51"/>
      <c r="O63" s="52" t="s">
        <v>183</v>
      </c>
      <c r="P63" s="52" t="s">
        <v>348</v>
      </c>
    </row>
    <row r="64" spans="1:16" ht="12.75" customHeight="1" thickBot="1" x14ac:dyDescent="0.25">
      <c r="A64" s="41" t="str">
        <f t="shared" si="6"/>
        <v> AOEB 3 </v>
      </c>
      <c r="B64" s="20" t="str">
        <f t="shared" si="7"/>
        <v>I</v>
      </c>
      <c r="C64" s="41">
        <f t="shared" si="8"/>
        <v>44732.713000000003</v>
      </c>
      <c r="D64" s="17" t="str">
        <f t="shared" si="9"/>
        <v>vis</v>
      </c>
      <c r="E64" s="49">
        <f>VLOOKUP(C64,Active!C$21:E$966,3,FALSE)</f>
        <v>4751.0102400717014</v>
      </c>
      <c r="F64" s="20" t="s">
        <v>140</v>
      </c>
      <c r="G64" s="17" t="str">
        <f t="shared" si="10"/>
        <v>44732.713</v>
      </c>
      <c r="H64" s="41">
        <f t="shared" si="11"/>
        <v>4751</v>
      </c>
      <c r="I64" s="50" t="s">
        <v>351</v>
      </c>
      <c r="J64" s="51" t="s">
        <v>352</v>
      </c>
      <c r="K64" s="50">
        <v>4751</v>
      </c>
      <c r="L64" s="50" t="s">
        <v>157</v>
      </c>
      <c r="M64" s="51" t="s">
        <v>147</v>
      </c>
      <c r="N64" s="51"/>
      <c r="O64" s="52" t="s">
        <v>353</v>
      </c>
      <c r="P64" s="52" t="s">
        <v>289</v>
      </c>
    </row>
    <row r="65" spans="1:16" ht="12.75" customHeight="1" thickBot="1" x14ac:dyDescent="0.25">
      <c r="A65" s="41" t="str">
        <f t="shared" si="6"/>
        <v> BBS 54 </v>
      </c>
      <c r="B65" s="20" t="str">
        <f t="shared" si="7"/>
        <v>I</v>
      </c>
      <c r="C65" s="41">
        <f t="shared" si="8"/>
        <v>44733.423999999999</v>
      </c>
      <c r="D65" s="17" t="str">
        <f t="shared" si="9"/>
        <v>vis</v>
      </c>
      <c r="E65" s="49">
        <f>VLOOKUP(C65,Active!C$21:E$966,3,FALSE)</f>
        <v>4752.0230085034045</v>
      </c>
      <c r="F65" s="20" t="s">
        <v>140</v>
      </c>
      <c r="G65" s="17" t="str">
        <f t="shared" si="10"/>
        <v>44733.424</v>
      </c>
      <c r="H65" s="41">
        <f t="shared" si="11"/>
        <v>4752</v>
      </c>
      <c r="I65" s="50" t="s">
        <v>354</v>
      </c>
      <c r="J65" s="51" t="s">
        <v>355</v>
      </c>
      <c r="K65" s="50">
        <v>4752</v>
      </c>
      <c r="L65" s="50" t="s">
        <v>356</v>
      </c>
      <c r="M65" s="51" t="s">
        <v>147</v>
      </c>
      <c r="N65" s="51"/>
      <c r="O65" s="52" t="s">
        <v>183</v>
      </c>
      <c r="P65" s="52" t="s">
        <v>348</v>
      </c>
    </row>
    <row r="66" spans="1:16" ht="12.75" customHeight="1" thickBot="1" x14ac:dyDescent="0.25">
      <c r="A66" s="41" t="str">
        <f t="shared" si="6"/>
        <v> BBS 58 </v>
      </c>
      <c r="B66" s="20" t="str">
        <f t="shared" si="7"/>
        <v>I</v>
      </c>
      <c r="C66" s="41">
        <f t="shared" si="8"/>
        <v>45001.580999999998</v>
      </c>
      <c r="D66" s="17" t="str">
        <f t="shared" si="9"/>
        <v>vis</v>
      </c>
      <c r="E66" s="49">
        <f>VLOOKUP(C66,Active!C$21:E$966,3,FALSE)</f>
        <v>5133.9933943567803</v>
      </c>
      <c r="F66" s="20" t="s">
        <v>140</v>
      </c>
      <c r="G66" s="17" t="str">
        <f t="shared" si="10"/>
        <v>45001.581</v>
      </c>
      <c r="H66" s="41">
        <f t="shared" si="11"/>
        <v>5134</v>
      </c>
      <c r="I66" s="50" t="s">
        <v>357</v>
      </c>
      <c r="J66" s="51" t="s">
        <v>358</v>
      </c>
      <c r="K66" s="50">
        <v>5134</v>
      </c>
      <c r="L66" s="50" t="s">
        <v>306</v>
      </c>
      <c r="M66" s="51" t="s">
        <v>147</v>
      </c>
      <c r="N66" s="51"/>
      <c r="O66" s="52" t="s">
        <v>183</v>
      </c>
      <c r="P66" s="52" t="s">
        <v>359</v>
      </c>
    </row>
    <row r="67" spans="1:16" ht="12.75" customHeight="1" thickBot="1" x14ac:dyDescent="0.25">
      <c r="A67" s="41" t="str">
        <f t="shared" si="6"/>
        <v> BBS 59 </v>
      </c>
      <c r="B67" s="20" t="str">
        <f t="shared" si="7"/>
        <v>I</v>
      </c>
      <c r="C67" s="41">
        <f t="shared" si="8"/>
        <v>45022.644</v>
      </c>
      <c r="D67" s="17" t="str">
        <f t="shared" si="9"/>
        <v>vis</v>
      </c>
      <c r="E67" s="49">
        <f>VLOOKUP(C67,Active!C$21:E$966,3,FALSE)</f>
        <v>5163.9961249855924</v>
      </c>
      <c r="F67" s="20" t="s">
        <v>140</v>
      </c>
      <c r="G67" s="17" t="str">
        <f t="shared" si="10"/>
        <v>45022.644</v>
      </c>
      <c r="H67" s="41">
        <f t="shared" si="11"/>
        <v>5164</v>
      </c>
      <c r="I67" s="50" t="s">
        <v>360</v>
      </c>
      <c r="J67" s="51" t="s">
        <v>361</v>
      </c>
      <c r="K67" s="50">
        <v>5164</v>
      </c>
      <c r="L67" s="50" t="s">
        <v>142</v>
      </c>
      <c r="M67" s="51" t="s">
        <v>147</v>
      </c>
      <c r="N67" s="51"/>
      <c r="O67" s="52" t="s">
        <v>183</v>
      </c>
      <c r="P67" s="52" t="s">
        <v>362</v>
      </c>
    </row>
    <row r="68" spans="1:16" ht="12.75" customHeight="1" thickBot="1" x14ac:dyDescent="0.25">
      <c r="A68" s="41" t="str">
        <f t="shared" si="6"/>
        <v> AOEB 3 </v>
      </c>
      <c r="B68" s="20" t="str">
        <f t="shared" si="7"/>
        <v>I</v>
      </c>
      <c r="C68" s="41">
        <f t="shared" si="8"/>
        <v>45026.864999999998</v>
      </c>
      <c r="D68" s="17" t="str">
        <f t="shared" si="9"/>
        <v>vis</v>
      </c>
      <c r="E68" s="49">
        <f>VLOOKUP(C68,Active!C$21:E$966,3,FALSE)</f>
        <v>5170.0086363080127</v>
      </c>
      <c r="F68" s="20" t="str">
        <f>LEFT(M68,1)</f>
        <v>V</v>
      </c>
      <c r="G68" s="17" t="str">
        <f t="shared" si="10"/>
        <v>45026.865</v>
      </c>
      <c r="H68" s="41">
        <f t="shared" si="11"/>
        <v>5170</v>
      </c>
      <c r="I68" s="50" t="s">
        <v>363</v>
      </c>
      <c r="J68" s="51" t="s">
        <v>364</v>
      </c>
      <c r="K68" s="50">
        <v>5170</v>
      </c>
      <c r="L68" s="50" t="s">
        <v>197</v>
      </c>
      <c r="M68" s="51" t="s">
        <v>147</v>
      </c>
      <c r="N68" s="51"/>
      <c r="O68" s="52" t="s">
        <v>353</v>
      </c>
      <c r="P68" s="52" t="s">
        <v>289</v>
      </c>
    </row>
    <row r="69" spans="1:16" ht="12.75" customHeight="1" thickBot="1" x14ac:dyDescent="0.25">
      <c r="A69" s="41" t="str">
        <f t="shared" si="6"/>
        <v> BBS 59 </v>
      </c>
      <c r="B69" s="20" t="str">
        <f t="shared" si="7"/>
        <v>I</v>
      </c>
      <c r="C69" s="41">
        <f t="shared" si="8"/>
        <v>45032.478999999999</v>
      </c>
      <c r="D69" s="17" t="str">
        <f t="shared" si="9"/>
        <v>vis</v>
      </c>
      <c r="E69" s="49">
        <f>VLOOKUP(C69,Active!C$21:E$966,3,FALSE)</f>
        <v>5178.0053760768105</v>
      </c>
      <c r="F69" s="20" t="str">
        <f>LEFT(M69,1)</f>
        <v>V</v>
      </c>
      <c r="G69" s="17" t="str">
        <f t="shared" si="10"/>
        <v>45032.479</v>
      </c>
      <c r="H69" s="41">
        <f t="shared" si="11"/>
        <v>5178</v>
      </c>
      <c r="I69" s="50" t="s">
        <v>365</v>
      </c>
      <c r="J69" s="51" t="s">
        <v>366</v>
      </c>
      <c r="K69" s="50">
        <v>5178</v>
      </c>
      <c r="L69" s="50" t="s">
        <v>258</v>
      </c>
      <c r="M69" s="51" t="s">
        <v>147</v>
      </c>
      <c r="N69" s="51"/>
      <c r="O69" s="52" t="s">
        <v>183</v>
      </c>
      <c r="P69" s="52" t="s">
        <v>362</v>
      </c>
    </row>
    <row r="70" spans="1:16" ht="12.75" customHeight="1" thickBot="1" x14ac:dyDescent="0.25">
      <c r="A70" s="41" t="str">
        <f t="shared" si="6"/>
        <v> AOEB 3 </v>
      </c>
      <c r="B70" s="20" t="str">
        <f t="shared" si="7"/>
        <v>I</v>
      </c>
      <c r="C70" s="41">
        <f t="shared" si="8"/>
        <v>45116.726000000002</v>
      </c>
      <c r="D70" s="17" t="str">
        <f t="shared" si="9"/>
        <v>vis</v>
      </c>
      <c r="E70" s="49">
        <f>VLOOKUP(C70,Active!C$21:E$966,3,FALSE)</f>
        <v>5298.0091764511826</v>
      </c>
      <c r="F70" s="20" t="str">
        <f>LEFT(M70,1)</f>
        <v>V</v>
      </c>
      <c r="G70" s="17" t="str">
        <f t="shared" si="10"/>
        <v>45116.726</v>
      </c>
      <c r="H70" s="41">
        <f t="shared" si="11"/>
        <v>5298</v>
      </c>
      <c r="I70" s="50" t="s">
        <v>367</v>
      </c>
      <c r="J70" s="51" t="s">
        <v>368</v>
      </c>
      <c r="K70" s="50">
        <v>5298</v>
      </c>
      <c r="L70" s="50" t="s">
        <v>197</v>
      </c>
      <c r="M70" s="51" t="s">
        <v>147</v>
      </c>
      <c r="N70" s="51"/>
      <c r="O70" s="52" t="s">
        <v>353</v>
      </c>
      <c r="P70" s="52" t="s">
        <v>289</v>
      </c>
    </row>
    <row r="71" spans="1:16" ht="12.75" customHeight="1" thickBot="1" x14ac:dyDescent="0.25">
      <c r="A71" s="41" t="str">
        <f t="shared" si="6"/>
        <v> AOEB 3 </v>
      </c>
      <c r="B71" s="20" t="str">
        <f t="shared" si="7"/>
        <v>I</v>
      </c>
      <c r="C71" s="41">
        <f t="shared" si="8"/>
        <v>45116.731</v>
      </c>
      <c r="D71" s="17" t="str">
        <f t="shared" si="9"/>
        <v>vis</v>
      </c>
      <c r="E71" s="49">
        <f>VLOOKUP(C71,Active!C$21:E$966,3,FALSE)</f>
        <v>5298.0162985920488</v>
      </c>
      <c r="F71" s="20" t="str">
        <f>LEFT(M71,1)</f>
        <v>V</v>
      </c>
      <c r="G71" s="17" t="str">
        <f t="shared" si="10"/>
        <v>45116.731</v>
      </c>
      <c r="H71" s="41">
        <f t="shared" si="11"/>
        <v>5298</v>
      </c>
      <c r="I71" s="50" t="s">
        <v>369</v>
      </c>
      <c r="J71" s="51" t="s">
        <v>370</v>
      </c>
      <c r="K71" s="50">
        <v>5298</v>
      </c>
      <c r="L71" s="50" t="s">
        <v>187</v>
      </c>
      <c r="M71" s="51" t="s">
        <v>147</v>
      </c>
      <c r="N71" s="51"/>
      <c r="O71" s="52" t="s">
        <v>371</v>
      </c>
      <c r="P71" s="52" t="s">
        <v>289</v>
      </c>
    </row>
    <row r="72" spans="1:16" ht="12.75" customHeight="1" thickBot="1" x14ac:dyDescent="0.25">
      <c r="A72" s="41" t="str">
        <f t="shared" si="6"/>
        <v> BBS 65 </v>
      </c>
      <c r="B72" s="20" t="str">
        <f t="shared" si="7"/>
        <v>I</v>
      </c>
      <c r="C72" s="41">
        <f t="shared" si="8"/>
        <v>45402.446000000004</v>
      </c>
      <c r="D72" s="17" t="str">
        <f t="shared" si="9"/>
        <v>vis</v>
      </c>
      <c r="E72" s="49">
        <f>VLOOKUP(C72,Active!C$21:E$966,3,FALSE)</f>
        <v>5704.9967943243964</v>
      </c>
      <c r="F72" s="20" t="str">
        <f>LEFT(M72,1)</f>
        <v>V</v>
      </c>
      <c r="G72" s="17" t="str">
        <f t="shared" si="10"/>
        <v>45402.446</v>
      </c>
      <c r="H72" s="41">
        <f t="shared" si="11"/>
        <v>5705</v>
      </c>
      <c r="I72" s="50" t="s">
        <v>372</v>
      </c>
      <c r="J72" s="51" t="s">
        <v>373</v>
      </c>
      <c r="K72" s="50">
        <v>5705</v>
      </c>
      <c r="L72" s="50" t="s">
        <v>152</v>
      </c>
      <c r="M72" s="51" t="s">
        <v>147</v>
      </c>
      <c r="N72" s="51"/>
      <c r="O72" s="52" t="s">
        <v>183</v>
      </c>
      <c r="P72" s="52" t="s">
        <v>374</v>
      </c>
    </row>
    <row r="73" spans="1:16" ht="12.75" customHeight="1" thickBot="1" x14ac:dyDescent="0.25">
      <c r="A73" s="41" t="str">
        <f t="shared" si="6"/>
        <v> BBS 66 </v>
      </c>
      <c r="B73" s="20" t="str">
        <f t="shared" si="7"/>
        <v>I</v>
      </c>
      <c r="C73" s="41">
        <f t="shared" si="8"/>
        <v>45428.421000000002</v>
      </c>
      <c r="D73" s="17" t="str">
        <f t="shared" si="9"/>
        <v>vis</v>
      </c>
      <c r="E73" s="49">
        <f>VLOOKUP(C73,Active!C$21:E$966,3,FALSE)</f>
        <v>5741.9963161438563</v>
      </c>
      <c r="F73" s="20" t="s">
        <v>140</v>
      </c>
      <c r="G73" s="17" t="str">
        <f t="shared" si="10"/>
        <v>45428.421</v>
      </c>
      <c r="H73" s="41">
        <f t="shared" si="11"/>
        <v>5742</v>
      </c>
      <c r="I73" s="50" t="s">
        <v>375</v>
      </c>
      <c r="J73" s="51" t="s">
        <v>376</v>
      </c>
      <c r="K73" s="50">
        <v>5742</v>
      </c>
      <c r="L73" s="50" t="s">
        <v>142</v>
      </c>
      <c r="M73" s="51" t="s">
        <v>147</v>
      </c>
      <c r="N73" s="51"/>
      <c r="O73" s="52" t="s">
        <v>183</v>
      </c>
      <c r="P73" s="52" t="s">
        <v>377</v>
      </c>
    </row>
    <row r="74" spans="1:16" ht="12.75" customHeight="1" thickBot="1" x14ac:dyDescent="0.25">
      <c r="A74" s="41" t="str">
        <f t="shared" si="6"/>
        <v> AOEB 3 </v>
      </c>
      <c r="B74" s="20" t="str">
        <f t="shared" si="7"/>
        <v>I</v>
      </c>
      <c r="C74" s="41">
        <f t="shared" si="8"/>
        <v>45446.675000000003</v>
      </c>
      <c r="D74" s="17" t="str">
        <f t="shared" si="9"/>
        <v>vis</v>
      </c>
      <c r="E74" s="49">
        <f>VLOOKUP(C74,Active!C$21:E$966,3,FALSE)</f>
        <v>5767.997828031921</v>
      </c>
      <c r="F74" s="20" t="s">
        <v>140</v>
      </c>
      <c r="G74" s="17" t="str">
        <f t="shared" si="10"/>
        <v>45446.675</v>
      </c>
      <c r="H74" s="41">
        <f t="shared" si="11"/>
        <v>5768</v>
      </c>
      <c r="I74" s="50" t="s">
        <v>378</v>
      </c>
      <c r="J74" s="51" t="s">
        <v>379</v>
      </c>
      <c r="K74" s="50">
        <v>5768</v>
      </c>
      <c r="L74" s="50" t="s">
        <v>152</v>
      </c>
      <c r="M74" s="51" t="s">
        <v>147</v>
      </c>
      <c r="N74" s="51"/>
      <c r="O74" s="52" t="s">
        <v>330</v>
      </c>
      <c r="P74" s="52" t="s">
        <v>289</v>
      </c>
    </row>
    <row r="75" spans="1:16" ht="12.75" customHeight="1" thickBot="1" x14ac:dyDescent="0.25">
      <c r="A75" s="41" t="str">
        <f t="shared" ref="A75:A106" si="12">P75</f>
        <v> BBS 66 </v>
      </c>
      <c r="B75" s="20" t="str">
        <f t="shared" ref="B75:B106" si="13">IF(H75=INT(H75),"I","II")</f>
        <v>I</v>
      </c>
      <c r="C75" s="41">
        <f t="shared" ref="C75:C106" si="14">1*G75</f>
        <v>45466.338000000003</v>
      </c>
      <c r="D75" s="17" t="str">
        <f t="shared" ref="D75:D106" si="15">VLOOKUP(F75,I$1:J$5,2,FALSE)</f>
        <v>vis</v>
      </c>
      <c r="E75" s="49">
        <f>VLOOKUP(C75,Active!C$21:E$966,3,FALSE)</f>
        <v>5796.0063592171418</v>
      </c>
      <c r="F75" s="20" t="s">
        <v>140</v>
      </c>
      <c r="G75" s="17" t="str">
        <f t="shared" ref="G75:G106" si="16">MID(I75,3,LEN(I75)-3)</f>
        <v>45466.338</v>
      </c>
      <c r="H75" s="41">
        <f t="shared" ref="H75:H106" si="17">1*K75</f>
        <v>5796</v>
      </c>
      <c r="I75" s="50" t="s">
        <v>380</v>
      </c>
      <c r="J75" s="51" t="s">
        <v>381</v>
      </c>
      <c r="K75" s="50">
        <v>5796</v>
      </c>
      <c r="L75" s="50" t="s">
        <v>258</v>
      </c>
      <c r="M75" s="51" t="s">
        <v>147</v>
      </c>
      <c r="N75" s="51"/>
      <c r="O75" s="52" t="s">
        <v>183</v>
      </c>
      <c r="P75" s="52" t="s">
        <v>377</v>
      </c>
    </row>
    <row r="76" spans="1:16" ht="12.75" customHeight="1" thickBot="1" x14ac:dyDescent="0.25">
      <c r="A76" s="41" t="str">
        <f t="shared" si="12"/>
        <v> BBS 70 </v>
      </c>
      <c r="B76" s="20" t="str">
        <f t="shared" si="13"/>
        <v>I</v>
      </c>
      <c r="C76" s="41">
        <f t="shared" si="14"/>
        <v>45679.735999999997</v>
      </c>
      <c r="D76" s="17" t="str">
        <f t="shared" si="15"/>
        <v>vis</v>
      </c>
      <c r="E76" s="49">
        <f>VLOOKUP(C76,Active!C$21:E$966,3,FALSE)</f>
        <v>6099.9764826908404</v>
      </c>
      <c r="F76" s="20" t="s">
        <v>140</v>
      </c>
      <c r="G76" s="17" t="str">
        <f t="shared" si="16"/>
        <v>45679.736</v>
      </c>
      <c r="H76" s="41">
        <f t="shared" si="17"/>
        <v>6100</v>
      </c>
      <c r="I76" s="50" t="s">
        <v>382</v>
      </c>
      <c r="J76" s="51" t="s">
        <v>383</v>
      </c>
      <c r="K76" s="50">
        <v>6100</v>
      </c>
      <c r="L76" s="50" t="s">
        <v>329</v>
      </c>
      <c r="M76" s="51" t="s">
        <v>147</v>
      </c>
      <c r="N76" s="51"/>
      <c r="O76" s="52" t="s">
        <v>183</v>
      </c>
      <c r="P76" s="52" t="s">
        <v>384</v>
      </c>
    </row>
    <row r="77" spans="1:16" ht="12.75" customHeight="1" thickBot="1" x14ac:dyDescent="0.25">
      <c r="A77" s="41" t="str">
        <f t="shared" si="12"/>
        <v> AOEB 3 </v>
      </c>
      <c r="B77" s="20" t="str">
        <f t="shared" si="13"/>
        <v>I</v>
      </c>
      <c r="C77" s="41">
        <f t="shared" si="14"/>
        <v>45797.695</v>
      </c>
      <c r="D77" s="17" t="str">
        <f t="shared" si="15"/>
        <v>vis</v>
      </c>
      <c r="E77" s="49">
        <f>VLOOKUP(C77,Active!C$21:E$966,3,FALSE)</f>
        <v>6268.0006056668562</v>
      </c>
      <c r="F77" s="20" t="s">
        <v>140</v>
      </c>
      <c r="G77" s="17" t="str">
        <f t="shared" si="16"/>
        <v>45797.695</v>
      </c>
      <c r="H77" s="41">
        <f t="shared" si="17"/>
        <v>6268</v>
      </c>
      <c r="I77" s="50" t="s">
        <v>385</v>
      </c>
      <c r="J77" s="51" t="s">
        <v>386</v>
      </c>
      <c r="K77" s="50">
        <v>6268</v>
      </c>
      <c r="L77" s="50" t="s">
        <v>387</v>
      </c>
      <c r="M77" s="51" t="s">
        <v>147</v>
      </c>
      <c r="N77" s="51"/>
      <c r="O77" s="52" t="s">
        <v>330</v>
      </c>
      <c r="P77" s="52" t="s">
        <v>289</v>
      </c>
    </row>
    <row r="78" spans="1:16" ht="12.75" customHeight="1" thickBot="1" x14ac:dyDescent="0.25">
      <c r="A78" s="41" t="str">
        <f t="shared" si="12"/>
        <v> BBS 76 </v>
      </c>
      <c r="B78" s="20" t="str">
        <f t="shared" si="13"/>
        <v>I</v>
      </c>
      <c r="C78" s="41">
        <f t="shared" si="14"/>
        <v>46101.669000000002</v>
      </c>
      <c r="D78" s="17" t="str">
        <f t="shared" si="15"/>
        <v>vis</v>
      </c>
      <c r="E78" s="49">
        <f>VLOOKUP(C78,Active!C$21:E$966,3,FALSE)</f>
        <v>6700.9897354281347</v>
      </c>
      <c r="F78" s="20" t="s">
        <v>140</v>
      </c>
      <c r="G78" s="17" t="str">
        <f t="shared" si="16"/>
        <v>46101.669</v>
      </c>
      <c r="H78" s="41">
        <f t="shared" si="17"/>
        <v>6701</v>
      </c>
      <c r="I78" s="50" t="s">
        <v>388</v>
      </c>
      <c r="J78" s="51" t="s">
        <v>389</v>
      </c>
      <c r="K78" s="50">
        <v>6701</v>
      </c>
      <c r="L78" s="50" t="s">
        <v>339</v>
      </c>
      <c r="M78" s="51" t="s">
        <v>147</v>
      </c>
      <c r="N78" s="51"/>
      <c r="O78" s="52" t="s">
        <v>183</v>
      </c>
      <c r="P78" s="52" t="s">
        <v>390</v>
      </c>
    </row>
    <row r="79" spans="1:16" ht="12.75" customHeight="1" thickBot="1" x14ac:dyDescent="0.25">
      <c r="A79" s="41" t="str">
        <f t="shared" si="12"/>
        <v> AOEB 3 </v>
      </c>
      <c r="B79" s="20" t="str">
        <f t="shared" si="13"/>
        <v>I</v>
      </c>
      <c r="C79" s="41">
        <f t="shared" si="14"/>
        <v>46169.771000000001</v>
      </c>
      <c r="D79" s="17" t="str">
        <f t="shared" si="15"/>
        <v>vis</v>
      </c>
      <c r="E79" s="49">
        <f>VLOOKUP(C79,Active!C$21:E$966,3,FALSE)</f>
        <v>6797.996142933388</v>
      </c>
      <c r="F79" s="20" t="s">
        <v>140</v>
      </c>
      <c r="G79" s="17" t="str">
        <f t="shared" si="16"/>
        <v>46169.771</v>
      </c>
      <c r="H79" s="41">
        <f t="shared" si="17"/>
        <v>6798</v>
      </c>
      <c r="I79" s="50" t="s">
        <v>391</v>
      </c>
      <c r="J79" s="51" t="s">
        <v>392</v>
      </c>
      <c r="K79" s="50">
        <v>6798</v>
      </c>
      <c r="L79" s="50" t="s">
        <v>142</v>
      </c>
      <c r="M79" s="51" t="s">
        <v>147</v>
      </c>
      <c r="N79" s="51"/>
      <c r="O79" s="52" t="s">
        <v>393</v>
      </c>
      <c r="P79" s="52" t="s">
        <v>289</v>
      </c>
    </row>
    <row r="80" spans="1:16" ht="12.75" customHeight="1" thickBot="1" x14ac:dyDescent="0.25">
      <c r="A80" s="41" t="str">
        <f t="shared" si="12"/>
        <v> AOEB 3 </v>
      </c>
      <c r="B80" s="20" t="str">
        <f t="shared" si="13"/>
        <v>I</v>
      </c>
      <c r="C80" s="41">
        <f t="shared" si="14"/>
        <v>46174.695</v>
      </c>
      <c r="D80" s="17" t="str">
        <f t="shared" si="15"/>
        <v>vis</v>
      </c>
      <c r="E80" s="49">
        <f>VLOOKUP(C80,Active!C$21:E$966,3,FALSE)</f>
        <v>6805.0100272621276</v>
      </c>
      <c r="F80" s="20" t="s">
        <v>140</v>
      </c>
      <c r="G80" s="17" t="str">
        <f t="shared" si="16"/>
        <v>46174.695</v>
      </c>
      <c r="H80" s="41">
        <f t="shared" si="17"/>
        <v>6805</v>
      </c>
      <c r="I80" s="50" t="s">
        <v>394</v>
      </c>
      <c r="J80" s="51" t="s">
        <v>395</v>
      </c>
      <c r="K80" s="50">
        <v>6805</v>
      </c>
      <c r="L80" s="50" t="s">
        <v>157</v>
      </c>
      <c r="M80" s="51" t="s">
        <v>147</v>
      </c>
      <c r="N80" s="51"/>
      <c r="O80" s="52" t="s">
        <v>396</v>
      </c>
      <c r="P80" s="52" t="s">
        <v>289</v>
      </c>
    </row>
    <row r="81" spans="1:16" ht="12.75" customHeight="1" thickBot="1" x14ac:dyDescent="0.25">
      <c r="A81" s="41" t="str">
        <f t="shared" si="12"/>
        <v> AOEB 3 </v>
      </c>
      <c r="B81" s="20" t="str">
        <f t="shared" si="13"/>
        <v>I</v>
      </c>
      <c r="C81" s="41">
        <f t="shared" si="14"/>
        <v>46179.61</v>
      </c>
      <c r="D81" s="17" t="str">
        <f t="shared" si="15"/>
        <v>vis</v>
      </c>
      <c r="E81" s="49">
        <f>VLOOKUP(C81,Active!C$21:E$966,3,FALSE)</f>
        <v>6812.0110917373031</v>
      </c>
      <c r="F81" s="20" t="s">
        <v>140</v>
      </c>
      <c r="G81" s="17" t="str">
        <f t="shared" si="16"/>
        <v>46179.610</v>
      </c>
      <c r="H81" s="41">
        <f t="shared" si="17"/>
        <v>6812</v>
      </c>
      <c r="I81" s="50" t="s">
        <v>397</v>
      </c>
      <c r="J81" s="51" t="s">
        <v>398</v>
      </c>
      <c r="K81" s="50">
        <v>6812</v>
      </c>
      <c r="L81" s="50" t="s">
        <v>165</v>
      </c>
      <c r="M81" s="51" t="s">
        <v>147</v>
      </c>
      <c r="N81" s="51"/>
      <c r="O81" s="52" t="s">
        <v>396</v>
      </c>
      <c r="P81" s="52" t="s">
        <v>289</v>
      </c>
    </row>
    <row r="82" spans="1:16" ht="12.75" customHeight="1" thickBot="1" x14ac:dyDescent="0.25">
      <c r="A82" s="41" t="str">
        <f t="shared" si="12"/>
        <v> AOEB 3 </v>
      </c>
      <c r="B82" s="20" t="str">
        <f t="shared" si="13"/>
        <v>I</v>
      </c>
      <c r="C82" s="41">
        <f t="shared" si="14"/>
        <v>46544.644999999997</v>
      </c>
      <c r="D82" s="17" t="str">
        <f t="shared" si="15"/>
        <v>vis</v>
      </c>
      <c r="E82" s="49">
        <f>VLOOKUP(C82,Active!C$21:E$966,3,FALSE)</f>
        <v>7331.9772302307456</v>
      </c>
      <c r="F82" s="20" t="s">
        <v>140</v>
      </c>
      <c r="G82" s="17" t="str">
        <f t="shared" si="16"/>
        <v>46544.645</v>
      </c>
      <c r="H82" s="41">
        <f t="shared" si="17"/>
        <v>7332</v>
      </c>
      <c r="I82" s="50" t="s">
        <v>399</v>
      </c>
      <c r="J82" s="51" t="s">
        <v>400</v>
      </c>
      <c r="K82" s="50">
        <v>7332</v>
      </c>
      <c r="L82" s="50" t="s">
        <v>401</v>
      </c>
      <c r="M82" s="51" t="s">
        <v>147</v>
      </c>
      <c r="N82" s="51"/>
      <c r="O82" s="52" t="s">
        <v>330</v>
      </c>
      <c r="P82" s="52" t="s">
        <v>289</v>
      </c>
    </row>
    <row r="83" spans="1:16" ht="12.75" customHeight="1" thickBot="1" x14ac:dyDescent="0.25">
      <c r="A83" s="41" t="str">
        <f t="shared" si="12"/>
        <v> AOEB 3 </v>
      </c>
      <c r="B83" s="20" t="str">
        <f t="shared" si="13"/>
        <v>I</v>
      </c>
      <c r="C83" s="41">
        <f t="shared" si="14"/>
        <v>46565.718999999997</v>
      </c>
      <c r="D83" s="17" t="str">
        <f t="shared" si="15"/>
        <v>vis</v>
      </c>
      <c r="E83" s="49">
        <f>VLOOKUP(C83,Active!C$21:E$966,3,FALSE)</f>
        <v>7361.9956295694692</v>
      </c>
      <c r="F83" s="20" t="s">
        <v>140</v>
      </c>
      <c r="G83" s="17" t="str">
        <f t="shared" si="16"/>
        <v>46565.719</v>
      </c>
      <c r="H83" s="41">
        <f t="shared" si="17"/>
        <v>7362</v>
      </c>
      <c r="I83" s="50" t="s">
        <v>402</v>
      </c>
      <c r="J83" s="51" t="s">
        <v>403</v>
      </c>
      <c r="K83" s="50">
        <v>7362</v>
      </c>
      <c r="L83" s="50" t="s">
        <v>142</v>
      </c>
      <c r="M83" s="51" t="s">
        <v>147</v>
      </c>
      <c r="N83" s="51"/>
      <c r="O83" s="52" t="s">
        <v>393</v>
      </c>
      <c r="P83" s="52" t="s">
        <v>289</v>
      </c>
    </row>
    <row r="84" spans="1:16" ht="12.75" customHeight="1" thickBot="1" x14ac:dyDescent="0.25">
      <c r="A84" s="41" t="str">
        <f t="shared" si="12"/>
        <v> BBS 85 </v>
      </c>
      <c r="B84" s="20" t="str">
        <f t="shared" si="13"/>
        <v>I</v>
      </c>
      <c r="C84" s="41">
        <f t="shared" si="14"/>
        <v>46910.417000000001</v>
      </c>
      <c r="D84" s="17" t="str">
        <f t="shared" si="15"/>
        <v>vis</v>
      </c>
      <c r="E84" s="49">
        <f>VLOOKUP(C84,Active!C$21:E$966,3,FALSE)</f>
        <v>7852.9931722884321</v>
      </c>
      <c r="F84" s="20" t="s">
        <v>140</v>
      </c>
      <c r="G84" s="17" t="str">
        <f t="shared" si="16"/>
        <v>46910.417</v>
      </c>
      <c r="H84" s="41">
        <f t="shared" si="17"/>
        <v>7853</v>
      </c>
      <c r="I84" s="50" t="s">
        <v>404</v>
      </c>
      <c r="J84" s="51" t="s">
        <v>405</v>
      </c>
      <c r="K84" s="50">
        <v>7853</v>
      </c>
      <c r="L84" s="50" t="s">
        <v>306</v>
      </c>
      <c r="M84" s="51" t="s">
        <v>147</v>
      </c>
      <c r="N84" s="51"/>
      <c r="O84" s="52" t="s">
        <v>406</v>
      </c>
      <c r="P84" s="52" t="s">
        <v>407</v>
      </c>
    </row>
    <row r="85" spans="1:16" ht="12.75" customHeight="1" thickBot="1" x14ac:dyDescent="0.25">
      <c r="A85" s="41" t="str">
        <f t="shared" si="12"/>
        <v> AOEB 3 </v>
      </c>
      <c r="B85" s="20" t="str">
        <f t="shared" si="13"/>
        <v>I</v>
      </c>
      <c r="C85" s="41">
        <f t="shared" si="14"/>
        <v>47604.73</v>
      </c>
      <c r="D85" s="17" t="str">
        <f t="shared" si="15"/>
        <v>vis</v>
      </c>
      <c r="E85" s="49">
        <f>VLOOKUP(C85,Active!C$21:E$966,3,FALSE)</f>
        <v>8841.992171057871</v>
      </c>
      <c r="F85" s="20" t="s">
        <v>140</v>
      </c>
      <c r="G85" s="17" t="str">
        <f t="shared" si="16"/>
        <v>47604.730</v>
      </c>
      <c r="H85" s="41">
        <f t="shared" si="17"/>
        <v>8842</v>
      </c>
      <c r="I85" s="50" t="s">
        <v>408</v>
      </c>
      <c r="J85" s="51" t="s">
        <v>409</v>
      </c>
      <c r="K85" s="50">
        <v>8842</v>
      </c>
      <c r="L85" s="50" t="s">
        <v>306</v>
      </c>
      <c r="M85" s="51" t="s">
        <v>147</v>
      </c>
      <c r="N85" s="51"/>
      <c r="O85" s="52" t="s">
        <v>330</v>
      </c>
      <c r="P85" s="52" t="s">
        <v>289</v>
      </c>
    </row>
    <row r="86" spans="1:16" ht="12.75" customHeight="1" thickBot="1" x14ac:dyDescent="0.25">
      <c r="A86" s="41" t="str">
        <f t="shared" si="12"/>
        <v> AOEB 3 </v>
      </c>
      <c r="B86" s="20" t="str">
        <f t="shared" si="13"/>
        <v>I</v>
      </c>
      <c r="C86" s="41">
        <f t="shared" si="14"/>
        <v>47623.682000000001</v>
      </c>
      <c r="D86" s="17" t="str">
        <f t="shared" si="15"/>
        <v>vis</v>
      </c>
      <c r="E86" s="49">
        <f>VLOOKUP(C86,Active!C$21:E$966,3,FALSE)</f>
        <v>8868.9879338113788</v>
      </c>
      <c r="F86" s="20" t="s">
        <v>140</v>
      </c>
      <c r="G86" s="17" t="str">
        <f t="shared" si="16"/>
        <v>47623.682</v>
      </c>
      <c r="H86" s="41">
        <f t="shared" si="17"/>
        <v>8869</v>
      </c>
      <c r="I86" s="50" t="s">
        <v>410</v>
      </c>
      <c r="J86" s="51" t="s">
        <v>411</v>
      </c>
      <c r="K86" s="50">
        <v>8869</v>
      </c>
      <c r="L86" s="50" t="s">
        <v>412</v>
      </c>
      <c r="M86" s="51" t="s">
        <v>147</v>
      </c>
      <c r="N86" s="51"/>
      <c r="O86" s="52" t="s">
        <v>413</v>
      </c>
      <c r="P86" s="52" t="s">
        <v>289</v>
      </c>
    </row>
    <row r="87" spans="1:16" ht="12.75" customHeight="1" thickBot="1" x14ac:dyDescent="0.25">
      <c r="A87" s="41" t="str">
        <f t="shared" si="12"/>
        <v> AOEB 3 </v>
      </c>
      <c r="B87" s="20" t="str">
        <f t="shared" si="13"/>
        <v>I</v>
      </c>
      <c r="C87" s="41">
        <f t="shared" si="14"/>
        <v>47677.737000000001</v>
      </c>
      <c r="D87" s="17" t="str">
        <f t="shared" si="15"/>
        <v>vis</v>
      </c>
      <c r="E87" s="49">
        <f>VLOOKUP(C87,Active!C$21:E$966,3,FALSE)</f>
        <v>8945.9853987565584</v>
      </c>
      <c r="F87" s="20" t="s">
        <v>140</v>
      </c>
      <c r="G87" s="17" t="str">
        <f t="shared" si="16"/>
        <v>47677.737</v>
      </c>
      <c r="H87" s="41">
        <f t="shared" si="17"/>
        <v>8946</v>
      </c>
      <c r="I87" s="50" t="s">
        <v>414</v>
      </c>
      <c r="J87" s="51" t="s">
        <v>415</v>
      </c>
      <c r="K87" s="50">
        <v>8946</v>
      </c>
      <c r="L87" s="50" t="s">
        <v>279</v>
      </c>
      <c r="M87" s="51" t="s">
        <v>147</v>
      </c>
      <c r="N87" s="51"/>
      <c r="O87" s="52" t="s">
        <v>393</v>
      </c>
      <c r="P87" s="52" t="s">
        <v>289</v>
      </c>
    </row>
    <row r="88" spans="1:16" ht="12.75" customHeight="1" thickBot="1" x14ac:dyDescent="0.25">
      <c r="A88" s="41" t="str">
        <f t="shared" si="12"/>
        <v> BBS 94 </v>
      </c>
      <c r="B88" s="20" t="str">
        <f t="shared" si="13"/>
        <v>I</v>
      </c>
      <c r="C88" s="41">
        <f t="shared" si="14"/>
        <v>47944.527000000002</v>
      </c>
      <c r="D88" s="17" t="str">
        <f t="shared" si="15"/>
        <v>vis</v>
      </c>
      <c r="E88" s="49">
        <f>VLOOKUP(C88,Active!C$21:E$966,3,FALSE)</f>
        <v>9326.0085912960876</v>
      </c>
      <c r="F88" s="20" t="s">
        <v>140</v>
      </c>
      <c r="G88" s="17" t="str">
        <f t="shared" si="16"/>
        <v>47944.527</v>
      </c>
      <c r="H88" s="41">
        <f t="shared" si="17"/>
        <v>9326</v>
      </c>
      <c r="I88" s="50" t="s">
        <v>416</v>
      </c>
      <c r="J88" s="51" t="s">
        <v>417</v>
      </c>
      <c r="K88" s="50">
        <v>9326</v>
      </c>
      <c r="L88" s="50" t="s">
        <v>197</v>
      </c>
      <c r="M88" s="51" t="s">
        <v>147</v>
      </c>
      <c r="N88" s="51"/>
      <c r="O88" s="52" t="s">
        <v>183</v>
      </c>
      <c r="P88" s="52" t="s">
        <v>418</v>
      </c>
    </row>
    <row r="89" spans="1:16" ht="12.75" customHeight="1" thickBot="1" x14ac:dyDescent="0.25">
      <c r="A89" s="41" t="str">
        <f t="shared" si="12"/>
        <v> BBS 94 </v>
      </c>
      <c r="B89" s="20" t="str">
        <f t="shared" si="13"/>
        <v>I</v>
      </c>
      <c r="C89" s="41">
        <f t="shared" si="14"/>
        <v>47970.489000000001</v>
      </c>
      <c r="D89" s="17" t="str">
        <f t="shared" si="15"/>
        <v>vis</v>
      </c>
      <c r="E89" s="49">
        <f>VLOOKUP(C89,Active!C$21:E$966,3,FALSE)</f>
        <v>9362.9895955492866</v>
      </c>
      <c r="F89" s="20" t="s">
        <v>140</v>
      </c>
      <c r="G89" s="17" t="str">
        <f t="shared" si="16"/>
        <v>47970.489</v>
      </c>
      <c r="H89" s="41">
        <f t="shared" si="17"/>
        <v>9363</v>
      </c>
      <c r="I89" s="50" t="s">
        <v>419</v>
      </c>
      <c r="J89" s="51" t="s">
        <v>420</v>
      </c>
      <c r="K89" s="50">
        <v>9363</v>
      </c>
      <c r="L89" s="50" t="s">
        <v>339</v>
      </c>
      <c r="M89" s="51" t="s">
        <v>147</v>
      </c>
      <c r="N89" s="51"/>
      <c r="O89" s="52" t="s">
        <v>406</v>
      </c>
      <c r="P89" s="52" t="s">
        <v>418</v>
      </c>
    </row>
    <row r="90" spans="1:16" ht="12.75" customHeight="1" thickBot="1" x14ac:dyDescent="0.25">
      <c r="A90" s="41" t="str">
        <f t="shared" si="12"/>
        <v> BBS 95 </v>
      </c>
      <c r="B90" s="20" t="str">
        <f t="shared" si="13"/>
        <v>I</v>
      </c>
      <c r="C90" s="41">
        <f t="shared" si="14"/>
        <v>48001.389000000003</v>
      </c>
      <c r="D90" s="17" t="str">
        <f t="shared" si="15"/>
        <v>vis</v>
      </c>
      <c r="E90" s="49">
        <f>VLOOKUP(C90,Active!C$21:E$966,3,FALSE)</f>
        <v>9407.0044261256662</v>
      </c>
      <c r="F90" s="20" t="s">
        <v>140</v>
      </c>
      <c r="G90" s="17" t="str">
        <f t="shared" si="16"/>
        <v>48001.389</v>
      </c>
      <c r="H90" s="41">
        <f t="shared" si="17"/>
        <v>9407</v>
      </c>
      <c r="I90" s="50" t="s">
        <v>421</v>
      </c>
      <c r="J90" s="51" t="s">
        <v>422</v>
      </c>
      <c r="K90" s="50">
        <v>9407</v>
      </c>
      <c r="L90" s="50" t="s">
        <v>263</v>
      </c>
      <c r="M90" s="51" t="s">
        <v>147</v>
      </c>
      <c r="N90" s="51"/>
      <c r="O90" s="52" t="s">
        <v>292</v>
      </c>
      <c r="P90" s="52" t="s">
        <v>423</v>
      </c>
    </row>
    <row r="91" spans="1:16" ht="12.75" customHeight="1" thickBot="1" x14ac:dyDescent="0.25">
      <c r="A91" s="41" t="str">
        <f t="shared" si="12"/>
        <v> BBS 97 </v>
      </c>
      <c r="B91" s="20" t="str">
        <f t="shared" si="13"/>
        <v>I</v>
      </c>
      <c r="C91" s="41">
        <f t="shared" si="14"/>
        <v>48359.411</v>
      </c>
      <c r="D91" s="17" t="str">
        <f t="shared" si="15"/>
        <v>vis</v>
      </c>
      <c r="E91" s="49">
        <f>VLOOKUP(C91,Active!C$21:E$966,3,FALSE)</f>
        <v>9916.9810498348979</v>
      </c>
      <c r="F91" s="20" t="s">
        <v>140</v>
      </c>
      <c r="G91" s="17" t="str">
        <f t="shared" si="16"/>
        <v>48359.411</v>
      </c>
      <c r="H91" s="41">
        <f t="shared" si="17"/>
        <v>9917</v>
      </c>
      <c r="I91" s="50" t="s">
        <v>424</v>
      </c>
      <c r="J91" s="51" t="s">
        <v>425</v>
      </c>
      <c r="K91" s="50">
        <v>9917</v>
      </c>
      <c r="L91" s="50" t="s">
        <v>426</v>
      </c>
      <c r="M91" s="51" t="s">
        <v>147</v>
      </c>
      <c r="N91" s="51"/>
      <c r="O91" s="52" t="s">
        <v>292</v>
      </c>
      <c r="P91" s="52" t="s">
        <v>427</v>
      </c>
    </row>
    <row r="92" spans="1:16" ht="12.75" customHeight="1" thickBot="1" x14ac:dyDescent="0.25">
      <c r="A92" s="41" t="str">
        <f t="shared" si="12"/>
        <v> AAPS 101.49 </v>
      </c>
      <c r="B92" s="20" t="str">
        <f t="shared" si="13"/>
        <v>II</v>
      </c>
      <c r="C92" s="41">
        <f t="shared" si="14"/>
        <v>48684.811999999998</v>
      </c>
      <c r="D92" s="17" t="str">
        <f t="shared" si="15"/>
        <v>vis</v>
      </c>
      <c r="E92" s="49">
        <f>VLOOKUP(C92,Active!C$21:E$966,3,FALSE)</f>
        <v>10380.491402080313</v>
      </c>
      <c r="F92" s="20" t="s">
        <v>140</v>
      </c>
      <c r="G92" s="17" t="str">
        <f t="shared" si="16"/>
        <v>48684.8120</v>
      </c>
      <c r="H92" s="41">
        <f t="shared" si="17"/>
        <v>10380.5</v>
      </c>
      <c r="I92" s="50" t="s">
        <v>428</v>
      </c>
      <c r="J92" s="51" t="s">
        <v>429</v>
      </c>
      <c r="K92" s="50">
        <v>10380.5</v>
      </c>
      <c r="L92" s="50" t="s">
        <v>430</v>
      </c>
      <c r="M92" s="51" t="s">
        <v>231</v>
      </c>
      <c r="N92" s="51" t="s">
        <v>232</v>
      </c>
      <c r="O92" s="52" t="s">
        <v>431</v>
      </c>
      <c r="P92" s="52" t="s">
        <v>432</v>
      </c>
    </row>
    <row r="93" spans="1:16" ht="12.75" customHeight="1" thickBot="1" x14ac:dyDescent="0.25">
      <c r="A93" s="41" t="str">
        <f t="shared" si="12"/>
        <v> AAPS 101.49 </v>
      </c>
      <c r="B93" s="20" t="str">
        <f t="shared" si="13"/>
        <v>I</v>
      </c>
      <c r="C93" s="41">
        <f t="shared" si="14"/>
        <v>48690.778700000003</v>
      </c>
      <c r="D93" s="17" t="str">
        <f t="shared" si="15"/>
        <v>vis</v>
      </c>
      <c r="E93" s="49">
        <f>VLOOKUP(C93,Active!C$21:E$966,3,FALSE)</f>
        <v>10388.990537666083</v>
      </c>
      <c r="F93" s="20" t="s">
        <v>140</v>
      </c>
      <c r="G93" s="17" t="str">
        <f t="shared" si="16"/>
        <v>48690.7787</v>
      </c>
      <c r="H93" s="41">
        <f t="shared" si="17"/>
        <v>10389</v>
      </c>
      <c r="I93" s="50" t="s">
        <v>433</v>
      </c>
      <c r="J93" s="51" t="s">
        <v>434</v>
      </c>
      <c r="K93" s="50">
        <v>10389</v>
      </c>
      <c r="L93" s="50" t="s">
        <v>435</v>
      </c>
      <c r="M93" s="51" t="s">
        <v>231</v>
      </c>
      <c r="N93" s="51" t="s">
        <v>232</v>
      </c>
      <c r="O93" s="52" t="s">
        <v>431</v>
      </c>
      <c r="P93" s="52" t="s">
        <v>432</v>
      </c>
    </row>
    <row r="94" spans="1:16" ht="12.75" customHeight="1" thickBot="1" x14ac:dyDescent="0.25">
      <c r="A94" s="41" t="str">
        <f t="shared" si="12"/>
        <v> AAPS 101.49 </v>
      </c>
      <c r="B94" s="20" t="str">
        <f t="shared" si="13"/>
        <v>I</v>
      </c>
      <c r="C94" s="41">
        <f t="shared" si="14"/>
        <v>48695.693399999996</v>
      </c>
      <c r="D94" s="17" t="str">
        <f t="shared" si="15"/>
        <v>vis</v>
      </c>
      <c r="E94" s="49">
        <f>VLOOKUP(C94,Active!C$21:E$966,3,FALSE)</f>
        <v>10395.991174812796</v>
      </c>
      <c r="F94" s="20" t="s">
        <v>140</v>
      </c>
      <c r="G94" s="17" t="str">
        <f t="shared" si="16"/>
        <v>48695.6934</v>
      </c>
      <c r="H94" s="41">
        <f t="shared" si="17"/>
        <v>10396</v>
      </c>
      <c r="I94" s="50" t="s">
        <v>436</v>
      </c>
      <c r="J94" s="51" t="s">
        <v>437</v>
      </c>
      <c r="K94" s="50">
        <v>10396</v>
      </c>
      <c r="L94" s="50" t="s">
        <v>438</v>
      </c>
      <c r="M94" s="51" t="s">
        <v>231</v>
      </c>
      <c r="N94" s="51" t="s">
        <v>232</v>
      </c>
      <c r="O94" s="52" t="s">
        <v>431</v>
      </c>
      <c r="P94" s="52" t="s">
        <v>432</v>
      </c>
    </row>
    <row r="95" spans="1:16" ht="12.75" customHeight="1" thickBot="1" x14ac:dyDescent="0.25">
      <c r="A95" s="41" t="str">
        <f t="shared" si="12"/>
        <v> AOEB 3 </v>
      </c>
      <c r="B95" s="20" t="str">
        <f t="shared" si="13"/>
        <v>I</v>
      </c>
      <c r="C95" s="41">
        <f t="shared" si="14"/>
        <v>48709.741999999998</v>
      </c>
      <c r="D95" s="17" t="str">
        <f t="shared" si="15"/>
        <v>vis</v>
      </c>
      <c r="E95" s="49">
        <f>VLOOKUP(C95,Active!C$21:E$966,3,FALSE)</f>
        <v>10416.002396457954</v>
      </c>
      <c r="F95" s="20" t="s">
        <v>140</v>
      </c>
      <c r="G95" s="17" t="str">
        <f t="shared" si="16"/>
        <v>48709.742</v>
      </c>
      <c r="H95" s="41">
        <f t="shared" si="17"/>
        <v>10416</v>
      </c>
      <c r="I95" s="50" t="s">
        <v>439</v>
      </c>
      <c r="J95" s="51" t="s">
        <v>440</v>
      </c>
      <c r="K95" s="50">
        <v>10416</v>
      </c>
      <c r="L95" s="50" t="s">
        <v>441</v>
      </c>
      <c r="M95" s="51" t="s">
        <v>147</v>
      </c>
      <c r="N95" s="51"/>
      <c r="O95" s="52" t="s">
        <v>330</v>
      </c>
      <c r="P95" s="52" t="s">
        <v>289</v>
      </c>
    </row>
    <row r="96" spans="1:16" ht="12.75" customHeight="1" thickBot="1" x14ac:dyDescent="0.25">
      <c r="A96" s="41" t="str">
        <f t="shared" si="12"/>
        <v> AOEB 3 </v>
      </c>
      <c r="B96" s="20" t="str">
        <f t="shared" si="13"/>
        <v>I</v>
      </c>
      <c r="C96" s="41">
        <f t="shared" si="14"/>
        <v>48714.637999999999</v>
      </c>
      <c r="D96" s="17" t="str">
        <f t="shared" si="15"/>
        <v>vis</v>
      </c>
      <c r="E96" s="49">
        <f>VLOOKUP(C96,Active!C$21:E$966,3,FALSE)</f>
        <v>10422.976396797823</v>
      </c>
      <c r="F96" s="20" t="s">
        <v>140</v>
      </c>
      <c r="G96" s="17" t="str">
        <f t="shared" si="16"/>
        <v>48714.638</v>
      </c>
      <c r="H96" s="41">
        <f t="shared" si="17"/>
        <v>10423</v>
      </c>
      <c r="I96" s="50" t="s">
        <v>442</v>
      </c>
      <c r="J96" s="51" t="s">
        <v>443</v>
      </c>
      <c r="K96" s="50">
        <v>10423</v>
      </c>
      <c r="L96" s="50" t="s">
        <v>329</v>
      </c>
      <c r="M96" s="51" t="s">
        <v>147</v>
      </c>
      <c r="N96" s="51"/>
      <c r="O96" s="52" t="s">
        <v>396</v>
      </c>
      <c r="P96" s="52" t="s">
        <v>289</v>
      </c>
    </row>
    <row r="97" spans="1:16" ht="12.75" customHeight="1" thickBot="1" x14ac:dyDescent="0.25">
      <c r="A97" s="41" t="str">
        <f t="shared" si="12"/>
        <v> BBS 102 </v>
      </c>
      <c r="B97" s="20" t="str">
        <f t="shared" si="13"/>
        <v>I</v>
      </c>
      <c r="C97" s="41">
        <f t="shared" si="14"/>
        <v>48940.714</v>
      </c>
      <c r="D97" s="17" t="str">
        <f t="shared" si="15"/>
        <v>vis</v>
      </c>
      <c r="E97" s="49">
        <f>VLOOKUP(C97,Active!C$21:E$966,3,FALSE)</f>
        <v>10745.005420661413</v>
      </c>
      <c r="F97" s="20" t="s">
        <v>140</v>
      </c>
      <c r="G97" s="17" t="str">
        <f t="shared" si="16"/>
        <v>48940.714</v>
      </c>
      <c r="H97" s="41">
        <f t="shared" si="17"/>
        <v>10745</v>
      </c>
      <c r="I97" s="50" t="s">
        <v>444</v>
      </c>
      <c r="J97" s="51" t="s">
        <v>445</v>
      </c>
      <c r="K97" s="50">
        <v>10745</v>
      </c>
      <c r="L97" s="50" t="s">
        <v>258</v>
      </c>
      <c r="M97" s="51" t="s">
        <v>147</v>
      </c>
      <c r="N97" s="51"/>
      <c r="O97" s="52" t="s">
        <v>183</v>
      </c>
      <c r="P97" s="52" t="s">
        <v>446</v>
      </c>
    </row>
    <row r="98" spans="1:16" ht="12.75" customHeight="1" thickBot="1" x14ac:dyDescent="0.25">
      <c r="A98" s="41" t="str">
        <f t="shared" si="12"/>
        <v> AOEB 3 </v>
      </c>
      <c r="B98" s="20" t="str">
        <f t="shared" si="13"/>
        <v>I</v>
      </c>
      <c r="C98" s="41">
        <f t="shared" si="14"/>
        <v>49079.709000000003</v>
      </c>
      <c r="D98" s="17" t="str">
        <f t="shared" si="15"/>
        <v>vis</v>
      </c>
      <c r="E98" s="49">
        <f>VLOOKUP(C98,Active!C$21:E$966,3,FALSE)</f>
        <v>10942.99381470554</v>
      </c>
      <c r="F98" s="20" t="s">
        <v>140</v>
      </c>
      <c r="G98" s="17" t="str">
        <f t="shared" si="16"/>
        <v>49079.709</v>
      </c>
      <c r="H98" s="41">
        <f t="shared" si="17"/>
        <v>10943</v>
      </c>
      <c r="I98" s="50" t="s">
        <v>447</v>
      </c>
      <c r="J98" s="51" t="s">
        <v>448</v>
      </c>
      <c r="K98" s="50">
        <v>10943</v>
      </c>
      <c r="L98" s="50" t="s">
        <v>342</v>
      </c>
      <c r="M98" s="51" t="s">
        <v>147</v>
      </c>
      <c r="N98" s="51"/>
      <c r="O98" s="52" t="s">
        <v>413</v>
      </c>
      <c r="P98" s="52" t="s">
        <v>289</v>
      </c>
    </row>
    <row r="99" spans="1:16" ht="12.75" customHeight="1" thickBot="1" x14ac:dyDescent="0.25">
      <c r="A99" s="41" t="str">
        <f t="shared" si="12"/>
        <v> BBS 106 </v>
      </c>
      <c r="B99" s="20" t="str">
        <f t="shared" si="13"/>
        <v>I</v>
      </c>
      <c r="C99" s="41">
        <f t="shared" si="14"/>
        <v>49374.572</v>
      </c>
      <c r="D99" s="17" t="str">
        <f t="shared" si="15"/>
        <v>vis</v>
      </c>
      <c r="E99" s="49">
        <f>VLOOKUP(C99,Active!C$21:E$966,3,FALSE)</f>
        <v>11363.004979373565</v>
      </c>
      <c r="F99" s="20" t="s">
        <v>140</v>
      </c>
      <c r="G99" s="17" t="str">
        <f t="shared" si="16"/>
        <v>49374.572</v>
      </c>
      <c r="H99" s="41">
        <f t="shared" si="17"/>
        <v>11363</v>
      </c>
      <c r="I99" s="50" t="s">
        <v>449</v>
      </c>
      <c r="J99" s="51" t="s">
        <v>450</v>
      </c>
      <c r="K99" s="50">
        <v>11363</v>
      </c>
      <c r="L99" s="50" t="s">
        <v>263</v>
      </c>
      <c r="M99" s="51" t="s">
        <v>147</v>
      </c>
      <c r="N99" s="51"/>
      <c r="O99" s="52" t="s">
        <v>183</v>
      </c>
      <c r="P99" s="52" t="s">
        <v>451</v>
      </c>
    </row>
    <row r="100" spans="1:16" ht="12.75" customHeight="1" thickBot="1" x14ac:dyDescent="0.25">
      <c r="A100" s="41" t="str">
        <f t="shared" si="12"/>
        <v> AOEB 3 </v>
      </c>
      <c r="B100" s="20" t="str">
        <f t="shared" si="13"/>
        <v>I</v>
      </c>
      <c r="C100" s="41">
        <f t="shared" si="14"/>
        <v>49423.718000000001</v>
      </c>
      <c r="D100" s="17" t="str">
        <f t="shared" si="15"/>
        <v>vis</v>
      </c>
      <c r="E100" s="49">
        <f>VLOOKUP(C100,Active!C$21:E$966,3,FALSE)</f>
        <v>11433.009926412613</v>
      </c>
      <c r="F100" s="20" t="s">
        <v>140</v>
      </c>
      <c r="G100" s="17" t="str">
        <f t="shared" si="16"/>
        <v>49423.718</v>
      </c>
      <c r="H100" s="41">
        <f t="shared" si="17"/>
        <v>11433</v>
      </c>
      <c r="I100" s="50" t="s">
        <v>452</v>
      </c>
      <c r="J100" s="51" t="s">
        <v>453</v>
      </c>
      <c r="K100" s="50">
        <v>11433</v>
      </c>
      <c r="L100" s="50" t="s">
        <v>157</v>
      </c>
      <c r="M100" s="51" t="s">
        <v>147</v>
      </c>
      <c r="N100" s="51"/>
      <c r="O100" s="52" t="s">
        <v>413</v>
      </c>
      <c r="P100" s="52" t="s">
        <v>289</v>
      </c>
    </row>
    <row r="101" spans="1:16" ht="12.75" customHeight="1" thickBot="1" x14ac:dyDescent="0.25">
      <c r="A101" s="41" t="str">
        <f t="shared" si="12"/>
        <v> BRNO 31 </v>
      </c>
      <c r="B101" s="20" t="str">
        <f t="shared" si="13"/>
        <v>I</v>
      </c>
      <c r="C101" s="41">
        <f t="shared" si="14"/>
        <v>49478.472999999998</v>
      </c>
      <c r="D101" s="17" t="str">
        <f t="shared" si="15"/>
        <v>vis</v>
      </c>
      <c r="E101" s="49">
        <f>VLOOKUP(C101,Active!C$21:E$966,3,FALSE)</f>
        <v>11511.004491079584</v>
      </c>
      <c r="F101" s="20" t="s">
        <v>140</v>
      </c>
      <c r="G101" s="17" t="str">
        <f t="shared" si="16"/>
        <v>49478.473</v>
      </c>
      <c r="H101" s="41">
        <f t="shared" si="17"/>
        <v>11511</v>
      </c>
      <c r="I101" s="50" t="s">
        <v>454</v>
      </c>
      <c r="J101" s="51" t="s">
        <v>455</v>
      </c>
      <c r="K101" s="50">
        <v>11511</v>
      </c>
      <c r="L101" s="50" t="s">
        <v>263</v>
      </c>
      <c r="M101" s="51" t="s">
        <v>147</v>
      </c>
      <c r="N101" s="51"/>
      <c r="O101" s="52" t="s">
        <v>456</v>
      </c>
      <c r="P101" s="52" t="s">
        <v>457</v>
      </c>
    </row>
    <row r="102" spans="1:16" ht="12.75" customHeight="1" thickBot="1" x14ac:dyDescent="0.25">
      <c r="A102" s="41" t="str">
        <f t="shared" si="12"/>
        <v> AOEB 3 </v>
      </c>
      <c r="B102" s="20" t="str">
        <f t="shared" si="13"/>
        <v>I</v>
      </c>
      <c r="C102" s="41">
        <f t="shared" si="14"/>
        <v>49788.762999999999</v>
      </c>
      <c r="D102" s="17" t="str">
        <f t="shared" si="15"/>
        <v>vis</v>
      </c>
      <c r="E102" s="49">
        <f>VLOOKUP(C102,Active!C$21:E$966,3,FALSE)</f>
        <v>11952.990309187799</v>
      </c>
      <c r="F102" s="20" t="s">
        <v>140</v>
      </c>
      <c r="G102" s="17" t="str">
        <f t="shared" si="16"/>
        <v>49788.763</v>
      </c>
      <c r="H102" s="41">
        <f t="shared" si="17"/>
        <v>11953</v>
      </c>
      <c r="I102" s="50" t="s">
        <v>458</v>
      </c>
      <c r="J102" s="51" t="s">
        <v>459</v>
      </c>
      <c r="K102" s="50">
        <v>11953</v>
      </c>
      <c r="L102" s="50" t="s">
        <v>339</v>
      </c>
      <c r="M102" s="51" t="s">
        <v>147</v>
      </c>
      <c r="N102" s="51"/>
      <c r="O102" s="52" t="s">
        <v>267</v>
      </c>
      <c r="P102" s="52" t="s">
        <v>289</v>
      </c>
    </row>
    <row r="103" spans="1:16" ht="12.75" customHeight="1" thickBot="1" x14ac:dyDescent="0.25">
      <c r="A103" s="41" t="str">
        <f t="shared" si="12"/>
        <v> BBS 108 </v>
      </c>
      <c r="B103" s="20" t="str">
        <f t="shared" si="13"/>
        <v>I</v>
      </c>
      <c r="C103" s="41">
        <f t="shared" si="14"/>
        <v>49801.406000000003</v>
      </c>
      <c r="D103" s="17" t="str">
        <f t="shared" si="15"/>
        <v>vis</v>
      </c>
      <c r="E103" s="49">
        <f>VLOOKUP(C103,Active!C$21:E$966,3,FALSE)</f>
        <v>11970.999354591595</v>
      </c>
      <c r="F103" s="20" t="s">
        <v>140</v>
      </c>
      <c r="G103" s="17" t="str">
        <f t="shared" si="16"/>
        <v>49801.406</v>
      </c>
      <c r="H103" s="41">
        <f t="shared" si="17"/>
        <v>11971</v>
      </c>
      <c r="I103" s="50" t="s">
        <v>460</v>
      </c>
      <c r="J103" s="51" t="s">
        <v>461</v>
      </c>
      <c r="K103" s="50">
        <v>11971</v>
      </c>
      <c r="L103" s="50" t="s">
        <v>312</v>
      </c>
      <c r="M103" s="51" t="s">
        <v>147</v>
      </c>
      <c r="N103" s="51"/>
      <c r="O103" s="52" t="s">
        <v>183</v>
      </c>
      <c r="P103" s="52" t="s">
        <v>462</v>
      </c>
    </row>
    <row r="104" spans="1:16" ht="12.75" customHeight="1" thickBot="1" x14ac:dyDescent="0.25">
      <c r="A104" s="41" t="str">
        <f t="shared" si="12"/>
        <v> AOEB 3 </v>
      </c>
      <c r="B104" s="20" t="str">
        <f t="shared" si="13"/>
        <v>I</v>
      </c>
      <c r="C104" s="41">
        <f t="shared" si="14"/>
        <v>49812.631999999998</v>
      </c>
      <c r="D104" s="17" t="str">
        <f t="shared" si="15"/>
        <v>vis</v>
      </c>
      <c r="E104" s="49">
        <f>VLOOKUP(C104,Active!C$21:E$966,3,FALSE)</f>
        <v>11986.98998527283</v>
      </c>
      <c r="F104" s="20" t="s">
        <v>140</v>
      </c>
      <c r="G104" s="17" t="str">
        <f t="shared" si="16"/>
        <v>49812.632</v>
      </c>
      <c r="H104" s="41">
        <f t="shared" si="17"/>
        <v>11987</v>
      </c>
      <c r="I104" s="50" t="s">
        <v>463</v>
      </c>
      <c r="J104" s="51" t="s">
        <v>464</v>
      </c>
      <c r="K104" s="50">
        <v>11987</v>
      </c>
      <c r="L104" s="50" t="s">
        <v>339</v>
      </c>
      <c r="M104" s="51" t="s">
        <v>147</v>
      </c>
      <c r="N104" s="51"/>
      <c r="O104" s="52" t="s">
        <v>267</v>
      </c>
      <c r="P104" s="52" t="s">
        <v>289</v>
      </c>
    </row>
    <row r="105" spans="1:16" ht="12.75" customHeight="1" thickBot="1" x14ac:dyDescent="0.25">
      <c r="A105" s="41" t="str">
        <f t="shared" si="12"/>
        <v> BBS 109/111 </v>
      </c>
      <c r="B105" s="20" t="str">
        <f t="shared" si="13"/>
        <v>I</v>
      </c>
      <c r="C105" s="41">
        <f t="shared" si="14"/>
        <v>49841.411</v>
      </c>
      <c r="D105" s="17" t="str">
        <f t="shared" si="15"/>
        <v>vis</v>
      </c>
      <c r="E105" s="49">
        <f>VLOOKUP(C105,Active!C$21:E$966,3,FALSE)</f>
        <v>12027.983603692172</v>
      </c>
      <c r="F105" s="20" t="s">
        <v>140</v>
      </c>
      <c r="G105" s="17" t="str">
        <f t="shared" si="16"/>
        <v>49841.411</v>
      </c>
      <c r="H105" s="41">
        <f t="shared" si="17"/>
        <v>12028</v>
      </c>
      <c r="I105" s="50" t="s">
        <v>465</v>
      </c>
      <c r="J105" s="51" t="s">
        <v>466</v>
      </c>
      <c r="K105" s="50">
        <v>12028</v>
      </c>
      <c r="L105" s="50" t="s">
        <v>467</v>
      </c>
      <c r="M105" s="51" t="s">
        <v>147</v>
      </c>
      <c r="N105" s="51"/>
      <c r="O105" s="52" t="s">
        <v>406</v>
      </c>
      <c r="P105" s="52" t="s">
        <v>468</v>
      </c>
    </row>
    <row r="106" spans="1:16" ht="12.75" customHeight="1" thickBot="1" x14ac:dyDescent="0.25">
      <c r="A106" s="41" t="str">
        <f t="shared" si="12"/>
        <v> BBS 109 </v>
      </c>
      <c r="B106" s="20" t="str">
        <f t="shared" si="13"/>
        <v>I</v>
      </c>
      <c r="C106" s="41">
        <f t="shared" si="14"/>
        <v>49841.415999999997</v>
      </c>
      <c r="D106" s="17" t="str">
        <f t="shared" si="15"/>
        <v>vis</v>
      </c>
      <c r="E106" s="49">
        <f>VLOOKUP(C106,Active!C$21:E$966,3,FALSE)</f>
        <v>12027.990725833037</v>
      </c>
      <c r="F106" s="20" t="s">
        <v>140</v>
      </c>
      <c r="G106" s="17" t="str">
        <f t="shared" si="16"/>
        <v>49841.416</v>
      </c>
      <c r="H106" s="41">
        <f t="shared" si="17"/>
        <v>12028</v>
      </c>
      <c r="I106" s="50" t="s">
        <v>469</v>
      </c>
      <c r="J106" s="51" t="s">
        <v>470</v>
      </c>
      <c r="K106" s="50">
        <v>12028</v>
      </c>
      <c r="L106" s="50" t="s">
        <v>339</v>
      </c>
      <c r="M106" s="51" t="s">
        <v>147</v>
      </c>
      <c r="N106" s="51"/>
      <c r="O106" s="52" t="s">
        <v>292</v>
      </c>
      <c r="P106" s="52" t="s">
        <v>471</v>
      </c>
    </row>
    <row r="107" spans="1:16" ht="12.75" customHeight="1" thickBot="1" x14ac:dyDescent="0.25">
      <c r="A107" s="41" t="str">
        <f t="shared" ref="A107:A138" si="18">P107</f>
        <v> BBS 111 </v>
      </c>
      <c r="B107" s="20" t="str">
        <f t="shared" ref="B107:B138" si="19">IF(H107=INT(H107),"I","II")</f>
        <v>I</v>
      </c>
      <c r="C107" s="41">
        <f t="shared" ref="C107:C138" si="20">1*G107</f>
        <v>50140.483</v>
      </c>
      <c r="D107" s="17" t="str">
        <f t="shared" ref="D107:D138" si="21">VLOOKUP(F107,I$1:J$5,2,FALSE)</f>
        <v>vis</v>
      </c>
      <c r="E107" s="49">
        <f>VLOOKUP(C107,Active!C$21:E$966,3,FALSE)</f>
        <v>12453.990186544535</v>
      </c>
      <c r="F107" s="20" t="s">
        <v>140</v>
      </c>
      <c r="G107" s="17" t="str">
        <f t="shared" ref="G107:G138" si="22">MID(I107,3,LEN(I107)-3)</f>
        <v>50140.483</v>
      </c>
      <c r="H107" s="41">
        <f t="shared" ref="H107:H138" si="23">1*K107</f>
        <v>12454</v>
      </c>
      <c r="I107" s="50" t="s">
        <v>472</v>
      </c>
      <c r="J107" s="51" t="s">
        <v>473</v>
      </c>
      <c r="K107" s="50">
        <v>12454</v>
      </c>
      <c r="L107" s="50" t="s">
        <v>339</v>
      </c>
      <c r="M107" s="51" t="s">
        <v>147</v>
      </c>
      <c r="N107" s="51"/>
      <c r="O107" s="52" t="s">
        <v>183</v>
      </c>
      <c r="P107" s="52" t="s">
        <v>474</v>
      </c>
    </row>
    <row r="108" spans="1:16" ht="12.75" customHeight="1" thickBot="1" x14ac:dyDescent="0.25">
      <c r="A108" s="41" t="str">
        <f t="shared" si="18"/>
        <v> BBS 114 </v>
      </c>
      <c r="B108" s="20" t="str">
        <f t="shared" si="19"/>
        <v>I</v>
      </c>
      <c r="C108" s="41">
        <f t="shared" si="20"/>
        <v>50517.478000000003</v>
      </c>
      <c r="D108" s="17" t="str">
        <f t="shared" si="21"/>
        <v>vis</v>
      </c>
      <c r="E108" s="49">
        <f>VLOOKUP(C108,Active!C$21:E$966,3,FALSE)</f>
        <v>12990.992485998941</v>
      </c>
      <c r="F108" s="20" t="s">
        <v>140</v>
      </c>
      <c r="G108" s="17" t="str">
        <f t="shared" si="22"/>
        <v>50517.478</v>
      </c>
      <c r="H108" s="41">
        <f t="shared" si="23"/>
        <v>12991</v>
      </c>
      <c r="I108" s="50" t="s">
        <v>478</v>
      </c>
      <c r="J108" s="51" t="s">
        <v>479</v>
      </c>
      <c r="K108" s="50">
        <v>12991</v>
      </c>
      <c r="L108" s="50" t="s">
        <v>306</v>
      </c>
      <c r="M108" s="51" t="s">
        <v>147</v>
      </c>
      <c r="N108" s="51"/>
      <c r="O108" s="52" t="s">
        <v>406</v>
      </c>
      <c r="P108" s="52" t="s">
        <v>480</v>
      </c>
    </row>
    <row r="109" spans="1:16" ht="12.75" customHeight="1" thickBot="1" x14ac:dyDescent="0.25">
      <c r="A109" s="41" t="str">
        <f t="shared" si="18"/>
        <v> BBS 118 </v>
      </c>
      <c r="B109" s="20" t="str">
        <f t="shared" si="19"/>
        <v>I</v>
      </c>
      <c r="C109" s="41">
        <f t="shared" si="20"/>
        <v>50569.432999999997</v>
      </c>
      <c r="D109" s="17" t="str">
        <f t="shared" si="21"/>
        <v>vis</v>
      </c>
      <c r="E109" s="49">
        <f>VLOOKUP(C109,Active!C$21:E$966,3,FALSE)</f>
        <v>13064.998651778726</v>
      </c>
      <c r="F109" s="20" t="s">
        <v>140</v>
      </c>
      <c r="G109" s="17" t="str">
        <f t="shared" si="22"/>
        <v>50569.433</v>
      </c>
      <c r="H109" s="41">
        <f t="shared" si="23"/>
        <v>13065</v>
      </c>
      <c r="I109" s="50" t="s">
        <v>481</v>
      </c>
      <c r="J109" s="51" t="s">
        <v>482</v>
      </c>
      <c r="K109" s="50">
        <v>13065</v>
      </c>
      <c r="L109" s="50" t="s">
        <v>201</v>
      </c>
      <c r="M109" s="51" t="s">
        <v>231</v>
      </c>
      <c r="N109" s="51" t="s">
        <v>232</v>
      </c>
      <c r="O109" s="52" t="s">
        <v>483</v>
      </c>
      <c r="P109" s="52" t="s">
        <v>484</v>
      </c>
    </row>
    <row r="110" spans="1:16" ht="12.75" customHeight="1" thickBot="1" x14ac:dyDescent="0.25">
      <c r="A110" s="41" t="str">
        <f t="shared" si="18"/>
        <v> BBS 117 </v>
      </c>
      <c r="B110" s="20" t="str">
        <f t="shared" si="19"/>
        <v>I</v>
      </c>
      <c r="C110" s="41">
        <f t="shared" si="20"/>
        <v>50918.349000000002</v>
      </c>
      <c r="D110" s="17" t="str">
        <f t="shared" si="21"/>
        <v>vis</v>
      </c>
      <c r="E110" s="49">
        <f>VLOOKUP(C110,Active!C$21:E$966,3,FALSE)</f>
        <v>13562.00443253559</v>
      </c>
      <c r="F110" s="20" t="s">
        <v>140</v>
      </c>
      <c r="G110" s="17" t="str">
        <f t="shared" si="22"/>
        <v>50918.349</v>
      </c>
      <c r="H110" s="41">
        <f t="shared" si="23"/>
        <v>13562</v>
      </c>
      <c r="I110" s="50" t="s">
        <v>485</v>
      </c>
      <c r="J110" s="51" t="s">
        <v>486</v>
      </c>
      <c r="K110" s="50">
        <v>13562</v>
      </c>
      <c r="L110" s="50" t="s">
        <v>263</v>
      </c>
      <c r="M110" s="51" t="s">
        <v>147</v>
      </c>
      <c r="N110" s="51"/>
      <c r="O110" s="52" t="s">
        <v>183</v>
      </c>
      <c r="P110" s="52" t="s">
        <v>487</v>
      </c>
    </row>
    <row r="111" spans="1:16" ht="12.75" customHeight="1" thickBot="1" x14ac:dyDescent="0.25">
      <c r="A111" s="41" t="str">
        <f t="shared" si="18"/>
        <v> BBS 119 </v>
      </c>
      <c r="B111" s="20" t="str">
        <f t="shared" si="19"/>
        <v>I</v>
      </c>
      <c r="C111" s="41">
        <f t="shared" si="20"/>
        <v>51202.675000000003</v>
      </c>
      <c r="D111" s="17" t="str">
        <f t="shared" si="21"/>
        <v>vis</v>
      </c>
      <c r="E111" s="49">
        <f>VLOOKUP(C111,Active!C$21:E$966,3,FALSE)</f>
        <v>13967.006397534258</v>
      </c>
      <c r="F111" s="20" t="s">
        <v>140</v>
      </c>
      <c r="G111" s="17" t="str">
        <f t="shared" si="22"/>
        <v>51202.675</v>
      </c>
      <c r="H111" s="41">
        <f t="shared" si="23"/>
        <v>13967</v>
      </c>
      <c r="I111" s="50" t="s">
        <v>488</v>
      </c>
      <c r="J111" s="51" t="s">
        <v>489</v>
      </c>
      <c r="K111" s="50">
        <v>13967</v>
      </c>
      <c r="L111" s="50" t="s">
        <v>258</v>
      </c>
      <c r="M111" s="51" t="s">
        <v>147</v>
      </c>
      <c r="N111" s="51"/>
      <c r="O111" s="52" t="s">
        <v>183</v>
      </c>
      <c r="P111" s="52" t="s">
        <v>490</v>
      </c>
    </row>
    <row r="112" spans="1:16" ht="12.75" customHeight="1" thickBot="1" x14ac:dyDescent="0.25">
      <c r="A112" s="41" t="str">
        <f t="shared" si="18"/>
        <v> BBS 129 </v>
      </c>
      <c r="B112" s="20" t="str">
        <f t="shared" si="19"/>
        <v>I</v>
      </c>
      <c r="C112" s="41">
        <f t="shared" si="20"/>
        <v>52618.665000000001</v>
      </c>
      <c r="D112" s="17" t="str">
        <f t="shared" si="21"/>
        <v>vis</v>
      </c>
      <c r="E112" s="49">
        <f>VLOOKUP(C112,Active!C$21:E$966,3,FALSE)</f>
        <v>15983.982447626266</v>
      </c>
      <c r="F112" s="20" t="s">
        <v>140</v>
      </c>
      <c r="G112" s="17" t="str">
        <f t="shared" si="22"/>
        <v>52618.665</v>
      </c>
      <c r="H112" s="41">
        <f t="shared" si="23"/>
        <v>15984</v>
      </c>
      <c r="I112" s="50" t="s">
        <v>526</v>
      </c>
      <c r="J112" s="51" t="s">
        <v>527</v>
      </c>
      <c r="K112" s="50">
        <v>15984</v>
      </c>
      <c r="L112" s="50" t="s">
        <v>467</v>
      </c>
      <c r="M112" s="51" t="s">
        <v>147</v>
      </c>
      <c r="N112" s="51"/>
      <c r="O112" s="52" t="s">
        <v>183</v>
      </c>
      <c r="P112" s="52" t="s">
        <v>528</v>
      </c>
    </row>
    <row r="113" spans="1:16" ht="12.75" customHeight="1" thickBot="1" x14ac:dyDescent="0.25">
      <c r="A113" s="41" t="str">
        <f t="shared" si="18"/>
        <v> BBS 130 </v>
      </c>
      <c r="B113" s="20" t="str">
        <f t="shared" si="19"/>
        <v>I</v>
      </c>
      <c r="C113" s="41">
        <f t="shared" si="20"/>
        <v>53040.595999999998</v>
      </c>
      <c r="D113" s="17" t="str">
        <f t="shared" si="21"/>
        <v>vis</v>
      </c>
      <c r="E113" s="49">
        <f>VLOOKUP(C113,Active!C$21:E$966,3,FALSE)</f>
        <v>16584.992851507202</v>
      </c>
      <c r="F113" s="20" t="s">
        <v>140</v>
      </c>
      <c r="G113" s="17" t="str">
        <f t="shared" si="22"/>
        <v>53040.596</v>
      </c>
      <c r="H113" s="41">
        <f t="shared" si="23"/>
        <v>16585</v>
      </c>
      <c r="I113" s="50" t="s">
        <v>533</v>
      </c>
      <c r="J113" s="51" t="s">
        <v>534</v>
      </c>
      <c r="K113" s="50">
        <v>16585</v>
      </c>
      <c r="L113" s="50" t="s">
        <v>306</v>
      </c>
      <c r="M113" s="51" t="s">
        <v>147</v>
      </c>
      <c r="N113" s="51"/>
      <c r="O113" s="52" t="s">
        <v>183</v>
      </c>
      <c r="P113" s="52" t="s">
        <v>535</v>
      </c>
    </row>
    <row r="114" spans="1:16" ht="12.75" customHeight="1" thickBot="1" x14ac:dyDescent="0.25">
      <c r="A114" s="41" t="str">
        <f t="shared" si="18"/>
        <v>OEJV 0003 </v>
      </c>
      <c r="B114" s="20" t="str">
        <f t="shared" si="19"/>
        <v>I</v>
      </c>
      <c r="C114" s="41">
        <f t="shared" si="20"/>
        <v>53443.552000000003</v>
      </c>
      <c r="D114" s="17" t="str">
        <f t="shared" si="21"/>
        <v>vis</v>
      </c>
      <c r="E114" s="49">
        <f>VLOOKUP(C114,Active!C$21:E$966,3,FALSE)</f>
        <v>17158.974730786638</v>
      </c>
      <c r="F114" s="20" t="s">
        <v>140</v>
      </c>
      <c r="G114" s="17" t="str">
        <f t="shared" si="22"/>
        <v>53443.552</v>
      </c>
      <c r="H114" s="41">
        <f t="shared" si="23"/>
        <v>17159</v>
      </c>
      <c r="I114" s="50" t="s">
        <v>541</v>
      </c>
      <c r="J114" s="51" t="s">
        <v>542</v>
      </c>
      <c r="K114" s="50">
        <v>17159</v>
      </c>
      <c r="L114" s="50" t="s">
        <v>543</v>
      </c>
      <c r="M114" s="51" t="s">
        <v>147</v>
      </c>
      <c r="N114" s="51"/>
      <c r="O114" s="52" t="s">
        <v>183</v>
      </c>
      <c r="P114" s="53" t="s">
        <v>544</v>
      </c>
    </row>
    <row r="115" spans="1:16" ht="12.75" customHeight="1" thickBot="1" x14ac:dyDescent="0.25">
      <c r="A115" s="41" t="str">
        <f t="shared" si="18"/>
        <v>JAAVSO 36(2);186 </v>
      </c>
      <c r="B115" s="20" t="str">
        <f t="shared" si="19"/>
        <v>I</v>
      </c>
      <c r="C115" s="41">
        <f t="shared" si="20"/>
        <v>54557.698499999999</v>
      </c>
      <c r="D115" s="17" t="str">
        <f t="shared" si="21"/>
        <v>vis</v>
      </c>
      <c r="E115" s="49">
        <f>VLOOKUP(C115,Active!C$21:E$966,3,FALSE)</f>
        <v>18745.996395342056</v>
      </c>
      <c r="F115" s="20" t="s">
        <v>140</v>
      </c>
      <c r="G115" s="17" t="str">
        <f t="shared" si="22"/>
        <v>54557.6985</v>
      </c>
      <c r="H115" s="41">
        <f t="shared" si="23"/>
        <v>18746</v>
      </c>
      <c r="I115" s="50" t="s">
        <v>575</v>
      </c>
      <c r="J115" s="51" t="s">
        <v>576</v>
      </c>
      <c r="K115" s="50">
        <v>18746</v>
      </c>
      <c r="L115" s="50" t="s">
        <v>577</v>
      </c>
      <c r="M115" s="51" t="s">
        <v>499</v>
      </c>
      <c r="N115" s="51" t="s">
        <v>578</v>
      </c>
      <c r="O115" s="52" t="s">
        <v>550</v>
      </c>
      <c r="P115" s="53" t="s">
        <v>579</v>
      </c>
    </row>
    <row r="116" spans="1:16" ht="12.75" customHeight="1" thickBot="1" x14ac:dyDescent="0.25">
      <c r="A116" s="41" t="str">
        <f t="shared" si="18"/>
        <v>IBVS 5870 </v>
      </c>
      <c r="B116" s="20" t="str">
        <f t="shared" si="19"/>
        <v>II</v>
      </c>
      <c r="C116" s="41">
        <f t="shared" si="20"/>
        <v>54570.6878</v>
      </c>
      <c r="D116" s="17" t="str">
        <f t="shared" si="21"/>
        <v>vis</v>
      </c>
      <c r="E116" s="49">
        <f>VLOOKUP(C116,Active!C$21:E$966,3,FALSE)</f>
        <v>18764.498720222502</v>
      </c>
      <c r="F116" s="20" t="s">
        <v>140</v>
      </c>
      <c r="G116" s="17" t="str">
        <f t="shared" si="22"/>
        <v>54570.6878</v>
      </c>
      <c r="H116" s="41">
        <f t="shared" si="23"/>
        <v>18764.5</v>
      </c>
      <c r="I116" s="50" t="s">
        <v>580</v>
      </c>
      <c r="J116" s="51" t="s">
        <v>581</v>
      </c>
      <c r="K116" s="50">
        <v>18764.5</v>
      </c>
      <c r="L116" s="50" t="s">
        <v>582</v>
      </c>
      <c r="M116" s="51" t="s">
        <v>499</v>
      </c>
      <c r="N116" s="51" t="s">
        <v>140</v>
      </c>
      <c r="O116" s="52" t="s">
        <v>501</v>
      </c>
      <c r="P116" s="53" t="s">
        <v>583</v>
      </c>
    </row>
    <row r="117" spans="1:16" ht="12.75" customHeight="1" thickBot="1" x14ac:dyDescent="0.25">
      <c r="A117" s="41" t="str">
        <f t="shared" si="18"/>
        <v>JAAVSO 36(2);186 </v>
      </c>
      <c r="B117" s="20" t="str">
        <f t="shared" si="19"/>
        <v>I</v>
      </c>
      <c r="C117" s="41">
        <f t="shared" si="20"/>
        <v>54583.674400000004</v>
      </c>
      <c r="D117" s="17" t="str">
        <f t="shared" si="21"/>
        <v>vis</v>
      </c>
      <c r="E117" s="49">
        <f>VLOOKUP(C117,Active!C$21:E$966,3,FALSE)</f>
        <v>18782.997199146881</v>
      </c>
      <c r="F117" s="20" t="s">
        <v>140</v>
      </c>
      <c r="G117" s="17" t="str">
        <f t="shared" si="22"/>
        <v>54583.6744</v>
      </c>
      <c r="H117" s="41">
        <f t="shared" si="23"/>
        <v>18783</v>
      </c>
      <c r="I117" s="50" t="s">
        <v>584</v>
      </c>
      <c r="J117" s="51" t="s">
        <v>585</v>
      </c>
      <c r="K117" s="50">
        <v>18783</v>
      </c>
      <c r="L117" s="50" t="s">
        <v>586</v>
      </c>
      <c r="M117" s="51" t="s">
        <v>499</v>
      </c>
      <c r="N117" s="51" t="s">
        <v>578</v>
      </c>
      <c r="O117" s="52" t="s">
        <v>330</v>
      </c>
      <c r="P117" s="53" t="s">
        <v>579</v>
      </c>
    </row>
    <row r="118" spans="1:16" ht="12.75" customHeight="1" thickBot="1" x14ac:dyDescent="0.25">
      <c r="A118" s="41" t="str">
        <f t="shared" si="18"/>
        <v> JAAVSO 38;85 </v>
      </c>
      <c r="B118" s="20" t="str">
        <f t="shared" si="19"/>
        <v>I</v>
      </c>
      <c r="C118" s="41">
        <f t="shared" si="20"/>
        <v>54939.606</v>
      </c>
      <c r="D118" s="17" t="str">
        <f t="shared" si="21"/>
        <v>vis</v>
      </c>
      <c r="E118" s="49">
        <f>VLOOKUP(C118,Active!C$21:E$966,3,FALSE)</f>
        <v>19289.996198201199</v>
      </c>
      <c r="F118" s="20" t="s">
        <v>140</v>
      </c>
      <c r="G118" s="17" t="str">
        <f t="shared" si="22"/>
        <v>54939.6060</v>
      </c>
      <c r="H118" s="41">
        <f t="shared" si="23"/>
        <v>19290</v>
      </c>
      <c r="I118" s="50" t="s">
        <v>587</v>
      </c>
      <c r="J118" s="51" t="s">
        <v>588</v>
      </c>
      <c r="K118" s="50">
        <v>19290</v>
      </c>
      <c r="L118" s="50" t="s">
        <v>570</v>
      </c>
      <c r="M118" s="51" t="s">
        <v>499</v>
      </c>
      <c r="N118" s="51" t="s">
        <v>500</v>
      </c>
      <c r="O118" s="52" t="s">
        <v>330</v>
      </c>
      <c r="P118" s="52" t="s">
        <v>589</v>
      </c>
    </row>
    <row r="119" spans="1:16" ht="12.75" customHeight="1" thickBot="1" x14ac:dyDescent="0.25">
      <c r="A119" s="41" t="str">
        <f t="shared" si="18"/>
        <v> JAAVSO 38;120 </v>
      </c>
      <c r="B119" s="20" t="str">
        <f t="shared" si="19"/>
        <v>I</v>
      </c>
      <c r="C119" s="41">
        <f t="shared" si="20"/>
        <v>55183.914100000002</v>
      </c>
      <c r="D119" s="17" t="str">
        <f t="shared" si="21"/>
        <v>vis</v>
      </c>
      <c r="E119" s="49">
        <f>VLOOKUP(C119,Active!C$21:E$966,3,FALSE)</f>
        <v>19637.995538975843</v>
      </c>
      <c r="F119" s="20" t="s">
        <v>140</v>
      </c>
      <c r="G119" s="17" t="str">
        <f t="shared" si="22"/>
        <v>55183.9141</v>
      </c>
      <c r="H119" s="41">
        <f t="shared" si="23"/>
        <v>19638</v>
      </c>
      <c r="I119" s="50" t="s">
        <v>590</v>
      </c>
      <c r="J119" s="51" t="s">
        <v>591</v>
      </c>
      <c r="K119" s="50">
        <v>19638</v>
      </c>
      <c r="L119" s="50" t="s">
        <v>592</v>
      </c>
      <c r="M119" s="51" t="s">
        <v>499</v>
      </c>
      <c r="N119" s="51" t="s">
        <v>500</v>
      </c>
      <c r="O119" s="52" t="s">
        <v>330</v>
      </c>
      <c r="P119" s="52" t="s">
        <v>593</v>
      </c>
    </row>
    <row r="120" spans="1:16" ht="12.75" customHeight="1" thickBot="1" x14ac:dyDescent="0.25">
      <c r="A120" s="41" t="str">
        <f t="shared" si="18"/>
        <v> JAAVSO 39;94 </v>
      </c>
      <c r="B120" s="20" t="str">
        <f t="shared" si="19"/>
        <v>I</v>
      </c>
      <c r="C120" s="41">
        <f t="shared" si="20"/>
        <v>55261.840400000001</v>
      </c>
      <c r="D120" s="17" t="str">
        <f t="shared" si="21"/>
        <v>vis</v>
      </c>
      <c r="E120" s="49">
        <f>VLOOKUP(C120,Active!C$21:E$966,3,FALSE)</f>
        <v>19748.995956190854</v>
      </c>
      <c r="F120" s="20" t="s">
        <v>140</v>
      </c>
      <c r="G120" s="17" t="str">
        <f t="shared" si="22"/>
        <v>55261.8404</v>
      </c>
      <c r="H120" s="41">
        <f t="shared" si="23"/>
        <v>19749</v>
      </c>
      <c r="I120" s="50" t="s">
        <v>594</v>
      </c>
      <c r="J120" s="51" t="s">
        <v>595</v>
      </c>
      <c r="K120" s="50">
        <v>19749</v>
      </c>
      <c r="L120" s="50" t="s">
        <v>567</v>
      </c>
      <c r="M120" s="51" t="s">
        <v>499</v>
      </c>
      <c r="N120" s="51" t="s">
        <v>500</v>
      </c>
      <c r="O120" s="52" t="s">
        <v>318</v>
      </c>
      <c r="P120" s="52" t="s">
        <v>596</v>
      </c>
    </row>
    <row r="121" spans="1:16" ht="12.75" customHeight="1" thickBot="1" x14ac:dyDescent="0.25">
      <c r="A121" s="41" t="str">
        <f t="shared" si="18"/>
        <v>IBVS 5992 </v>
      </c>
      <c r="B121" s="20" t="str">
        <f t="shared" si="19"/>
        <v>I</v>
      </c>
      <c r="C121" s="41">
        <f t="shared" si="20"/>
        <v>55600.922599999998</v>
      </c>
      <c r="D121" s="17" t="str">
        <f t="shared" si="21"/>
        <v>vis</v>
      </c>
      <c r="E121" s="49">
        <f>VLOOKUP(C121,Active!C$21:E$966,3,FALSE)</f>
        <v>20231.994195170297</v>
      </c>
      <c r="F121" s="20" t="s">
        <v>140</v>
      </c>
      <c r="G121" s="17" t="str">
        <f t="shared" si="22"/>
        <v>55600.9226</v>
      </c>
      <c r="H121" s="41">
        <f t="shared" si="23"/>
        <v>20232</v>
      </c>
      <c r="I121" s="50" t="s">
        <v>597</v>
      </c>
      <c r="J121" s="51" t="s">
        <v>598</v>
      </c>
      <c r="K121" s="50">
        <v>20232</v>
      </c>
      <c r="L121" s="50" t="s">
        <v>599</v>
      </c>
      <c r="M121" s="51" t="s">
        <v>499</v>
      </c>
      <c r="N121" s="51" t="s">
        <v>140</v>
      </c>
      <c r="O121" s="52" t="s">
        <v>600</v>
      </c>
      <c r="P121" s="53" t="s">
        <v>601</v>
      </c>
    </row>
    <row r="122" spans="1:16" ht="12.75" customHeight="1" thickBot="1" x14ac:dyDescent="0.25">
      <c r="A122" s="41" t="str">
        <f t="shared" si="18"/>
        <v>IBVS 6029 </v>
      </c>
      <c r="B122" s="20" t="str">
        <f t="shared" si="19"/>
        <v>I</v>
      </c>
      <c r="C122" s="41">
        <f t="shared" si="20"/>
        <v>55956.858200000002</v>
      </c>
      <c r="D122" s="17" t="str">
        <f t="shared" si="21"/>
        <v>vis</v>
      </c>
      <c r="E122" s="49">
        <f>VLOOKUP(C122,Active!C$21:E$966,3,FALSE)</f>
        <v>20738.998891937325</v>
      </c>
      <c r="F122" s="20" t="s">
        <v>140</v>
      </c>
      <c r="G122" s="17" t="str">
        <f t="shared" si="22"/>
        <v>55956.8582</v>
      </c>
      <c r="H122" s="41">
        <f t="shared" si="23"/>
        <v>20739</v>
      </c>
      <c r="I122" s="50" t="s">
        <v>605</v>
      </c>
      <c r="J122" s="51" t="s">
        <v>606</v>
      </c>
      <c r="K122" s="50">
        <v>20739</v>
      </c>
      <c r="L122" s="50" t="s">
        <v>607</v>
      </c>
      <c r="M122" s="51" t="s">
        <v>499</v>
      </c>
      <c r="N122" s="51" t="s">
        <v>140</v>
      </c>
      <c r="O122" s="52" t="s">
        <v>600</v>
      </c>
      <c r="P122" s="53" t="s">
        <v>608</v>
      </c>
    </row>
    <row r="123" spans="1:16" ht="12.75" customHeight="1" thickBot="1" x14ac:dyDescent="0.25">
      <c r="A123" s="41" t="str">
        <f t="shared" si="18"/>
        <v> JAAVSO 41;122 </v>
      </c>
      <c r="B123" s="20" t="str">
        <f t="shared" si="19"/>
        <v>I</v>
      </c>
      <c r="C123" s="41">
        <f t="shared" si="20"/>
        <v>56013.721899999997</v>
      </c>
      <c r="D123" s="17" t="str">
        <f t="shared" si="21"/>
        <v>vis</v>
      </c>
      <c r="E123" s="49">
        <f>VLOOKUP(C123,Active!C$21:E$966,3,FALSE)</f>
        <v>20819.997148294788</v>
      </c>
      <c r="F123" s="20" t="s">
        <v>140</v>
      </c>
      <c r="G123" s="17" t="str">
        <f t="shared" si="22"/>
        <v>56013.7219</v>
      </c>
      <c r="H123" s="41">
        <f t="shared" si="23"/>
        <v>20820</v>
      </c>
      <c r="I123" s="50" t="s">
        <v>609</v>
      </c>
      <c r="J123" s="51" t="s">
        <v>610</v>
      </c>
      <c r="K123" s="50">
        <v>20820</v>
      </c>
      <c r="L123" s="50" t="s">
        <v>586</v>
      </c>
      <c r="M123" s="51" t="s">
        <v>499</v>
      </c>
      <c r="N123" s="51" t="s">
        <v>140</v>
      </c>
      <c r="O123" s="52" t="s">
        <v>574</v>
      </c>
      <c r="P123" s="52" t="s">
        <v>611</v>
      </c>
    </row>
    <row r="124" spans="1:16" ht="12.75" customHeight="1" thickBot="1" x14ac:dyDescent="0.25">
      <c r="A124" s="41" t="str">
        <f t="shared" si="18"/>
        <v>IBVS 6029 </v>
      </c>
      <c r="B124" s="20" t="str">
        <f t="shared" si="19"/>
        <v>I</v>
      </c>
      <c r="C124" s="41">
        <f t="shared" si="20"/>
        <v>56039.697899999999</v>
      </c>
      <c r="D124" s="17" t="str">
        <f t="shared" si="21"/>
        <v>vis</v>
      </c>
      <c r="E124" s="49">
        <f>VLOOKUP(C124,Active!C$21:E$966,3,FALSE)</f>
        <v>20856.998094542425</v>
      </c>
      <c r="F124" s="20" t="s">
        <v>140</v>
      </c>
      <c r="G124" s="17" t="str">
        <f t="shared" si="22"/>
        <v>56039.6979</v>
      </c>
      <c r="H124" s="41">
        <f t="shared" si="23"/>
        <v>20857</v>
      </c>
      <c r="I124" s="50" t="s">
        <v>612</v>
      </c>
      <c r="J124" s="51" t="s">
        <v>613</v>
      </c>
      <c r="K124" s="50">
        <v>20857</v>
      </c>
      <c r="L124" s="50" t="s">
        <v>614</v>
      </c>
      <c r="M124" s="51" t="s">
        <v>499</v>
      </c>
      <c r="N124" s="51" t="s">
        <v>140</v>
      </c>
      <c r="O124" s="52" t="s">
        <v>600</v>
      </c>
      <c r="P124" s="53" t="s">
        <v>608</v>
      </c>
    </row>
    <row r="125" spans="1:16" ht="12.75" customHeight="1" thickBot="1" x14ac:dyDescent="0.25">
      <c r="A125" s="41" t="str">
        <f t="shared" si="18"/>
        <v> JAAVSO 42;426 </v>
      </c>
      <c r="B125" s="20" t="str">
        <f t="shared" si="19"/>
        <v>I</v>
      </c>
      <c r="C125" s="41">
        <f t="shared" si="20"/>
        <v>56729.7961</v>
      </c>
      <c r="D125" s="17" t="str">
        <f t="shared" si="21"/>
        <v>vis</v>
      </c>
      <c r="E125" s="49">
        <f>VLOOKUP(C125,Active!C$21:E$966,3,FALSE)</f>
        <v>21839.993413444117</v>
      </c>
      <c r="F125" s="20" t="s">
        <v>140</v>
      </c>
      <c r="G125" s="17" t="str">
        <f t="shared" si="22"/>
        <v>56729.7961</v>
      </c>
      <c r="H125" s="41">
        <f t="shared" si="23"/>
        <v>21840</v>
      </c>
      <c r="I125" s="50" t="s">
        <v>622</v>
      </c>
      <c r="J125" s="51" t="s">
        <v>623</v>
      </c>
      <c r="K125" s="50">
        <v>21840</v>
      </c>
      <c r="L125" s="50" t="s">
        <v>624</v>
      </c>
      <c r="M125" s="51" t="s">
        <v>499</v>
      </c>
      <c r="N125" s="51" t="s">
        <v>140</v>
      </c>
      <c r="O125" s="52" t="s">
        <v>330</v>
      </c>
      <c r="P125" s="52" t="s">
        <v>625</v>
      </c>
    </row>
    <row r="126" spans="1:16" ht="12.75" customHeight="1" thickBot="1" x14ac:dyDescent="0.25">
      <c r="A126" s="41" t="str">
        <f t="shared" si="18"/>
        <v> IODE 4.1.236 </v>
      </c>
      <c r="B126" s="20" t="str">
        <f t="shared" si="19"/>
        <v>I</v>
      </c>
      <c r="C126" s="41">
        <f t="shared" si="20"/>
        <v>27460.525000000001</v>
      </c>
      <c r="D126" s="17" t="str">
        <f t="shared" si="21"/>
        <v>vis</v>
      </c>
      <c r="E126" s="49">
        <f>VLOOKUP(C126,Active!C$21:E$966,3,FALSE)</f>
        <v>-19851.980973627993</v>
      </c>
      <c r="F126" s="20" t="s">
        <v>140</v>
      </c>
      <c r="G126" s="17" t="str">
        <f t="shared" si="22"/>
        <v>27460.525</v>
      </c>
      <c r="H126" s="41">
        <f t="shared" si="23"/>
        <v>-19852</v>
      </c>
      <c r="I126" s="50" t="s">
        <v>144</v>
      </c>
      <c r="J126" s="51" t="s">
        <v>145</v>
      </c>
      <c r="K126" s="50">
        <v>-19852</v>
      </c>
      <c r="L126" s="50" t="s">
        <v>146</v>
      </c>
      <c r="M126" s="51" t="s">
        <v>147</v>
      </c>
      <c r="N126" s="51"/>
      <c r="O126" s="52" t="s">
        <v>148</v>
      </c>
      <c r="P126" s="52" t="s">
        <v>149</v>
      </c>
    </row>
    <row r="127" spans="1:16" ht="12.75" customHeight="1" thickBot="1" x14ac:dyDescent="0.25">
      <c r="A127" s="41" t="str">
        <f t="shared" si="18"/>
        <v> HA 113.69 </v>
      </c>
      <c r="B127" s="20" t="str">
        <f t="shared" si="19"/>
        <v>I</v>
      </c>
      <c r="C127" s="41">
        <f t="shared" si="20"/>
        <v>27478.762999999999</v>
      </c>
      <c r="D127" s="17" t="str">
        <f t="shared" si="21"/>
        <v>vis</v>
      </c>
      <c r="E127" s="49">
        <f>VLOOKUP(C127,Active!C$21:E$966,3,FALSE)</f>
        <v>-19826.002252590715</v>
      </c>
      <c r="F127" s="20" t="s">
        <v>140</v>
      </c>
      <c r="G127" s="17" t="str">
        <f t="shared" si="22"/>
        <v>27478.763</v>
      </c>
      <c r="H127" s="41">
        <f t="shared" si="23"/>
        <v>-19826</v>
      </c>
      <c r="I127" s="50" t="s">
        <v>150</v>
      </c>
      <c r="J127" s="51" t="s">
        <v>151</v>
      </c>
      <c r="K127" s="50">
        <v>-19826</v>
      </c>
      <c r="L127" s="50" t="s">
        <v>152</v>
      </c>
      <c r="M127" s="51" t="s">
        <v>143</v>
      </c>
      <c r="N127" s="51"/>
      <c r="O127" s="52" t="s">
        <v>153</v>
      </c>
      <c r="P127" s="52" t="s">
        <v>154</v>
      </c>
    </row>
    <row r="128" spans="1:16" ht="12.75" customHeight="1" thickBot="1" x14ac:dyDescent="0.25">
      <c r="A128" s="41" t="str">
        <f t="shared" si="18"/>
        <v> AC 64.3 </v>
      </c>
      <c r="B128" s="20" t="str">
        <f t="shared" si="19"/>
        <v>I</v>
      </c>
      <c r="C128" s="41">
        <f t="shared" si="20"/>
        <v>27495.62</v>
      </c>
      <c r="D128" s="17" t="str">
        <f t="shared" si="21"/>
        <v>vis</v>
      </c>
      <c r="E128" s="49">
        <f>VLOOKUP(C128,Active!C$21:E$966,3,FALSE)</f>
        <v>-19801.990666861722</v>
      </c>
      <c r="F128" s="20" t="s">
        <v>140</v>
      </c>
      <c r="G128" s="17" t="str">
        <f t="shared" si="22"/>
        <v>27495.620</v>
      </c>
      <c r="H128" s="41">
        <f t="shared" si="23"/>
        <v>-19802</v>
      </c>
      <c r="I128" s="50" t="s">
        <v>155</v>
      </c>
      <c r="J128" s="51" t="s">
        <v>156</v>
      </c>
      <c r="K128" s="50">
        <v>-19802</v>
      </c>
      <c r="L128" s="50" t="s">
        <v>157</v>
      </c>
      <c r="M128" s="51" t="s">
        <v>147</v>
      </c>
      <c r="N128" s="51"/>
      <c r="O128" s="52" t="s">
        <v>158</v>
      </c>
      <c r="P128" s="52" t="s">
        <v>159</v>
      </c>
    </row>
    <row r="129" spans="1:16" ht="12.75" customHeight="1" thickBot="1" x14ac:dyDescent="0.25">
      <c r="A129" s="41" t="str">
        <f t="shared" si="18"/>
        <v> IODE 4.1.236 </v>
      </c>
      <c r="B129" s="20" t="str">
        <f t="shared" si="19"/>
        <v>I</v>
      </c>
      <c r="C129" s="41">
        <f t="shared" si="20"/>
        <v>27508.255000000001</v>
      </c>
      <c r="D129" s="17" t="str">
        <f t="shared" si="21"/>
        <v>vis</v>
      </c>
      <c r="E129" s="49">
        <f>VLOOKUP(C129,Active!C$21:E$966,3,FALSE)</f>
        <v>-19783.99301688332</v>
      </c>
      <c r="F129" s="20" t="s">
        <v>140</v>
      </c>
      <c r="G129" s="17" t="str">
        <f t="shared" si="22"/>
        <v>27508.255</v>
      </c>
      <c r="H129" s="41">
        <f t="shared" si="23"/>
        <v>-19784</v>
      </c>
      <c r="I129" s="50" t="s">
        <v>160</v>
      </c>
      <c r="J129" s="51" t="s">
        <v>161</v>
      </c>
      <c r="K129" s="50">
        <v>-19784</v>
      </c>
      <c r="L129" s="50" t="s">
        <v>162</v>
      </c>
      <c r="M129" s="51" t="s">
        <v>147</v>
      </c>
      <c r="N129" s="51"/>
      <c r="O129" s="52" t="s">
        <v>148</v>
      </c>
      <c r="P129" s="52" t="s">
        <v>149</v>
      </c>
    </row>
    <row r="130" spans="1:16" ht="12.75" customHeight="1" thickBot="1" x14ac:dyDescent="0.25">
      <c r="A130" s="41" t="str">
        <f t="shared" si="18"/>
        <v> IODE 4.1.236 </v>
      </c>
      <c r="B130" s="20" t="str">
        <f t="shared" si="19"/>
        <v>I</v>
      </c>
      <c r="C130" s="41">
        <f t="shared" si="20"/>
        <v>27861.382000000001</v>
      </c>
      <c r="D130" s="17" t="str">
        <f t="shared" si="21"/>
        <v>vis</v>
      </c>
      <c r="E130" s="49">
        <f>VLOOKUP(C130,Active!C$21:E$966,3,FALSE)</f>
        <v>-19280.988969085778</v>
      </c>
      <c r="F130" s="20" t="s">
        <v>140</v>
      </c>
      <c r="G130" s="17" t="str">
        <f t="shared" si="22"/>
        <v>27861.382</v>
      </c>
      <c r="H130" s="41">
        <f t="shared" si="23"/>
        <v>-19281</v>
      </c>
      <c r="I130" s="50" t="s">
        <v>163</v>
      </c>
      <c r="J130" s="51" t="s">
        <v>164</v>
      </c>
      <c r="K130" s="50">
        <v>-19281</v>
      </c>
      <c r="L130" s="50" t="s">
        <v>165</v>
      </c>
      <c r="M130" s="51" t="s">
        <v>147</v>
      </c>
      <c r="N130" s="51"/>
      <c r="O130" s="52" t="s">
        <v>158</v>
      </c>
      <c r="P130" s="52" t="s">
        <v>149</v>
      </c>
    </row>
    <row r="131" spans="1:16" ht="12.75" customHeight="1" thickBot="1" x14ac:dyDescent="0.25">
      <c r="A131" s="41" t="str">
        <f t="shared" si="18"/>
        <v> AC 19.3 </v>
      </c>
      <c r="B131" s="20" t="str">
        <f t="shared" si="19"/>
        <v>I</v>
      </c>
      <c r="C131" s="41">
        <f t="shared" si="20"/>
        <v>30849.246999999999</v>
      </c>
      <c r="D131" s="17" t="str">
        <f t="shared" si="21"/>
        <v>vis</v>
      </c>
      <c r="E131" s="49">
        <f>VLOOKUP(C131,Active!C$21:E$966,3,FALSE)</f>
        <v>-15024.989882998896</v>
      </c>
      <c r="F131" s="20" t="s">
        <v>140</v>
      </c>
      <c r="G131" s="17" t="str">
        <f t="shared" si="22"/>
        <v>30849.247</v>
      </c>
      <c r="H131" s="41">
        <f t="shared" si="23"/>
        <v>-15025</v>
      </c>
      <c r="I131" s="50" t="s">
        <v>166</v>
      </c>
      <c r="J131" s="51" t="s">
        <v>167</v>
      </c>
      <c r="K131" s="50">
        <v>-15025</v>
      </c>
      <c r="L131" s="50" t="s">
        <v>157</v>
      </c>
      <c r="M131" s="51" t="s">
        <v>143</v>
      </c>
      <c r="N131" s="51"/>
      <c r="O131" s="52" t="s">
        <v>168</v>
      </c>
      <c r="P131" s="52" t="s">
        <v>169</v>
      </c>
    </row>
    <row r="132" spans="1:16" ht="12.75" customHeight="1" thickBot="1" x14ac:dyDescent="0.25">
      <c r="A132" s="41" t="str">
        <f t="shared" si="18"/>
        <v> IODE 4.1.236 </v>
      </c>
      <c r="B132" s="20" t="str">
        <f t="shared" si="19"/>
        <v>I</v>
      </c>
      <c r="C132" s="41">
        <f t="shared" si="20"/>
        <v>31170.07</v>
      </c>
      <c r="D132" s="17" t="str">
        <f t="shared" si="21"/>
        <v>vis</v>
      </c>
      <c r="E132" s="49">
        <f>VLOOKUP(C132,Active!C$21:E$966,3,FALSE)</f>
        <v>-14568.000562934016</v>
      </c>
      <c r="F132" s="20" t="s">
        <v>140</v>
      </c>
      <c r="G132" s="17" t="str">
        <f t="shared" si="22"/>
        <v>31170.07</v>
      </c>
      <c r="H132" s="41">
        <f t="shared" si="23"/>
        <v>-14568</v>
      </c>
      <c r="I132" s="50" t="s">
        <v>170</v>
      </c>
      <c r="J132" s="51" t="s">
        <v>171</v>
      </c>
      <c r="K132" s="50">
        <v>-14568</v>
      </c>
      <c r="L132" s="50" t="s">
        <v>172</v>
      </c>
      <c r="M132" s="51" t="s">
        <v>147</v>
      </c>
      <c r="N132" s="51"/>
      <c r="O132" s="52" t="s">
        <v>158</v>
      </c>
      <c r="P132" s="52" t="s">
        <v>149</v>
      </c>
    </row>
    <row r="133" spans="1:16" ht="12.75" customHeight="1" thickBot="1" x14ac:dyDescent="0.25">
      <c r="A133" s="41" t="str">
        <f t="shared" si="18"/>
        <v> AC 64.3 </v>
      </c>
      <c r="B133" s="20" t="str">
        <f t="shared" si="19"/>
        <v>I</v>
      </c>
      <c r="C133" s="41">
        <f t="shared" si="20"/>
        <v>32291.22</v>
      </c>
      <c r="D133" s="17" t="str">
        <f t="shared" si="21"/>
        <v>vis</v>
      </c>
      <c r="E133" s="49">
        <f>VLOOKUP(C133,Active!C$21:E$966,3,FALSE)</f>
        <v>-12971.002915662029</v>
      </c>
      <c r="F133" s="20" t="s">
        <v>140</v>
      </c>
      <c r="G133" s="17" t="str">
        <f t="shared" si="22"/>
        <v>32291.220</v>
      </c>
      <c r="H133" s="41">
        <f t="shared" si="23"/>
        <v>-12971</v>
      </c>
      <c r="I133" s="50" t="s">
        <v>173</v>
      </c>
      <c r="J133" s="51" t="s">
        <v>174</v>
      </c>
      <c r="K133" s="50">
        <v>-12971</v>
      </c>
      <c r="L133" s="50" t="s">
        <v>152</v>
      </c>
      <c r="M133" s="51" t="s">
        <v>147</v>
      </c>
      <c r="N133" s="51"/>
      <c r="O133" s="52" t="s">
        <v>168</v>
      </c>
      <c r="P133" s="52" t="s">
        <v>159</v>
      </c>
    </row>
    <row r="134" spans="1:16" ht="12.75" customHeight="1" thickBot="1" x14ac:dyDescent="0.25">
      <c r="A134" s="41" t="str">
        <f t="shared" si="18"/>
        <v> PZ 12.267 </v>
      </c>
      <c r="B134" s="20" t="str">
        <f t="shared" si="19"/>
        <v>I</v>
      </c>
      <c r="C134" s="41">
        <f t="shared" si="20"/>
        <v>32299.652999999998</v>
      </c>
      <c r="D134" s="17" t="str">
        <f t="shared" si="21"/>
        <v>vis</v>
      </c>
      <c r="E134" s="49">
        <f>VLOOKUP(C134,Active!C$21:E$966,3,FALSE)</f>
        <v>-12958.990712870753</v>
      </c>
      <c r="F134" s="20" t="s">
        <v>140</v>
      </c>
      <c r="G134" s="17" t="str">
        <f t="shared" si="22"/>
        <v>32299.653</v>
      </c>
      <c r="H134" s="41">
        <f t="shared" si="23"/>
        <v>-12959</v>
      </c>
      <c r="I134" s="50" t="s">
        <v>175</v>
      </c>
      <c r="J134" s="51" t="s">
        <v>176</v>
      </c>
      <c r="K134" s="50">
        <v>-12959</v>
      </c>
      <c r="L134" s="50" t="s">
        <v>157</v>
      </c>
      <c r="M134" s="51" t="s">
        <v>147</v>
      </c>
      <c r="N134" s="51"/>
      <c r="O134" s="52" t="s">
        <v>168</v>
      </c>
      <c r="P134" s="52" t="s">
        <v>177</v>
      </c>
    </row>
    <row r="135" spans="1:16" ht="12.75" customHeight="1" thickBot="1" x14ac:dyDescent="0.25">
      <c r="A135" s="41" t="str">
        <f t="shared" si="18"/>
        <v> AC 64.3 </v>
      </c>
      <c r="B135" s="20" t="str">
        <f t="shared" si="19"/>
        <v>I</v>
      </c>
      <c r="C135" s="41">
        <f t="shared" si="20"/>
        <v>32300.347000000002</v>
      </c>
      <c r="D135" s="17" t="str">
        <f t="shared" si="21"/>
        <v>vis</v>
      </c>
      <c r="E135" s="49">
        <f>VLOOKUP(C135,Active!C$21:E$966,3,FALSE)</f>
        <v>-12958.002159717997</v>
      </c>
      <c r="F135" s="20" t="s">
        <v>140</v>
      </c>
      <c r="G135" s="17" t="str">
        <f t="shared" si="22"/>
        <v>32300.347</v>
      </c>
      <c r="H135" s="41">
        <f t="shared" si="23"/>
        <v>-12958</v>
      </c>
      <c r="I135" s="50" t="s">
        <v>178</v>
      </c>
      <c r="J135" s="51" t="s">
        <v>179</v>
      </c>
      <c r="K135" s="50">
        <v>-12958</v>
      </c>
      <c r="L135" s="50" t="s">
        <v>152</v>
      </c>
      <c r="M135" s="51" t="s">
        <v>147</v>
      </c>
      <c r="N135" s="51"/>
      <c r="O135" s="52" t="s">
        <v>168</v>
      </c>
      <c r="P135" s="52" t="s">
        <v>159</v>
      </c>
    </row>
    <row r="136" spans="1:16" ht="12.75" customHeight="1" thickBot="1" x14ac:dyDescent="0.25">
      <c r="A136" s="41" t="str">
        <f t="shared" si="18"/>
        <v> AOEB 10 </v>
      </c>
      <c r="B136" s="20" t="str">
        <f t="shared" si="19"/>
        <v>I</v>
      </c>
      <c r="C136" s="41">
        <f t="shared" si="20"/>
        <v>50165.77</v>
      </c>
      <c r="D136" s="17" t="str">
        <f t="shared" si="21"/>
        <v>vis</v>
      </c>
      <c r="E136" s="49">
        <f>VLOOKUP(C136,Active!C$21:E$966,3,FALSE)</f>
        <v>12490.009701780285</v>
      </c>
      <c r="F136" s="20" t="s">
        <v>140</v>
      </c>
      <c r="G136" s="17" t="str">
        <f t="shared" si="22"/>
        <v>50165.770</v>
      </c>
      <c r="H136" s="41">
        <f t="shared" si="23"/>
        <v>12490</v>
      </c>
      <c r="I136" s="50" t="s">
        <v>475</v>
      </c>
      <c r="J136" s="51" t="s">
        <v>476</v>
      </c>
      <c r="K136" s="50">
        <v>12490</v>
      </c>
      <c r="L136" s="50" t="s">
        <v>157</v>
      </c>
      <c r="M136" s="51" t="s">
        <v>147</v>
      </c>
      <c r="N136" s="51"/>
      <c r="O136" s="52" t="s">
        <v>267</v>
      </c>
      <c r="P136" s="52" t="s">
        <v>477</v>
      </c>
    </row>
    <row r="137" spans="1:16" ht="12.75" customHeight="1" thickBot="1" x14ac:dyDescent="0.25">
      <c r="A137" s="41" t="str">
        <f t="shared" si="18"/>
        <v> BBS 122 </v>
      </c>
      <c r="B137" s="20" t="str">
        <f t="shared" si="19"/>
        <v>I</v>
      </c>
      <c r="C137" s="41">
        <f t="shared" si="20"/>
        <v>51546.667000000001</v>
      </c>
      <c r="D137" s="17" t="str">
        <f t="shared" si="21"/>
        <v>vis</v>
      </c>
      <c r="E137" s="49">
        <f>VLOOKUP(C137,Active!C$21:E$966,3,FALSE)</f>
        <v>14456.998293962373</v>
      </c>
      <c r="F137" s="20" t="s">
        <v>140</v>
      </c>
      <c r="G137" s="17" t="str">
        <f t="shared" si="22"/>
        <v>51546.667</v>
      </c>
      <c r="H137" s="41">
        <f t="shared" si="23"/>
        <v>14457</v>
      </c>
      <c r="I137" s="50" t="s">
        <v>491</v>
      </c>
      <c r="J137" s="51" t="s">
        <v>492</v>
      </c>
      <c r="K137" s="50">
        <v>14457</v>
      </c>
      <c r="L137" s="50" t="s">
        <v>201</v>
      </c>
      <c r="M137" s="51" t="s">
        <v>147</v>
      </c>
      <c r="N137" s="51"/>
      <c r="O137" s="52" t="s">
        <v>183</v>
      </c>
      <c r="P137" s="52" t="s">
        <v>493</v>
      </c>
    </row>
    <row r="138" spans="1:16" ht="12.75" customHeight="1" thickBot="1" x14ac:dyDescent="0.25">
      <c r="A138" s="41" t="str">
        <f t="shared" si="18"/>
        <v> AOEB 10 </v>
      </c>
      <c r="B138" s="20" t="str">
        <f t="shared" si="19"/>
        <v>I</v>
      </c>
      <c r="C138" s="41">
        <f t="shared" si="20"/>
        <v>51607.748</v>
      </c>
      <c r="D138" s="17" t="str">
        <f t="shared" si="21"/>
        <v>vis</v>
      </c>
      <c r="E138" s="49">
        <f>VLOOKUP(C138,Active!C$21:E$966,3,FALSE)</f>
        <v>14544.003791258023</v>
      </c>
      <c r="F138" s="20" t="s">
        <v>140</v>
      </c>
      <c r="G138" s="17" t="str">
        <f t="shared" si="22"/>
        <v>51607.748</v>
      </c>
      <c r="H138" s="41">
        <f t="shared" si="23"/>
        <v>14544</v>
      </c>
      <c r="I138" s="50" t="s">
        <v>494</v>
      </c>
      <c r="J138" s="51" t="s">
        <v>495</v>
      </c>
      <c r="K138" s="50">
        <v>14544</v>
      </c>
      <c r="L138" s="50" t="s">
        <v>263</v>
      </c>
      <c r="M138" s="51" t="s">
        <v>147</v>
      </c>
      <c r="N138" s="51"/>
      <c r="O138" s="52" t="s">
        <v>413</v>
      </c>
      <c r="P138" s="52" t="s">
        <v>477</v>
      </c>
    </row>
    <row r="139" spans="1:16" ht="12.75" customHeight="1" thickBot="1" x14ac:dyDescent="0.25">
      <c r="A139" s="41" t="str">
        <f t="shared" ref="A139:A164" si="24">P139</f>
        <v> AOEB 10 </v>
      </c>
      <c r="B139" s="20" t="str">
        <f t="shared" ref="B139:B164" si="25">IF(H139=INT(H139),"I","II")</f>
        <v>I</v>
      </c>
      <c r="C139" s="41">
        <f t="shared" ref="C139:C164" si="26">1*G139</f>
        <v>51664.604500000001</v>
      </c>
      <c r="D139" s="17" t="str">
        <f t="shared" ref="D139:D164" si="27">VLOOKUP(F139,I$1:J$5,2,FALSE)</f>
        <v>vis</v>
      </c>
      <c r="E139" s="49">
        <f>VLOOKUP(C139,Active!C$21:E$966,3,FALSE)</f>
        <v>14624.991791732646</v>
      </c>
      <c r="F139" s="20" t="s">
        <v>140</v>
      </c>
      <c r="G139" s="17" t="str">
        <f t="shared" ref="G139:G164" si="28">MID(I139,3,LEN(I139)-3)</f>
        <v>51664.6045</v>
      </c>
      <c r="H139" s="41">
        <f t="shared" ref="H139:H164" si="29">1*K139</f>
        <v>14625</v>
      </c>
      <c r="I139" s="50" t="s">
        <v>496</v>
      </c>
      <c r="J139" s="51" t="s">
        <v>497</v>
      </c>
      <c r="K139" s="50">
        <v>14625</v>
      </c>
      <c r="L139" s="50" t="s">
        <v>498</v>
      </c>
      <c r="M139" s="51" t="s">
        <v>499</v>
      </c>
      <c r="N139" s="51" t="s">
        <v>500</v>
      </c>
      <c r="O139" s="52" t="s">
        <v>501</v>
      </c>
      <c r="P139" s="52" t="s">
        <v>477</v>
      </c>
    </row>
    <row r="140" spans="1:16" ht="12.75" customHeight="1" thickBot="1" x14ac:dyDescent="0.25">
      <c r="A140" s="41" t="str">
        <f t="shared" si="24"/>
        <v> AOEB 10 </v>
      </c>
      <c r="B140" s="20" t="str">
        <f t="shared" si="25"/>
        <v>I</v>
      </c>
      <c r="C140" s="41">
        <f t="shared" si="26"/>
        <v>51685.665699999998</v>
      </c>
      <c r="D140" s="17" t="str">
        <f t="shared" si="27"/>
        <v>vis</v>
      </c>
      <c r="E140" s="49">
        <f>VLOOKUP(C140,Active!C$21:E$966,3,FALSE)</f>
        <v>14654.991958390738</v>
      </c>
      <c r="F140" s="20" t="s">
        <v>140</v>
      </c>
      <c r="G140" s="17" t="str">
        <f t="shared" si="28"/>
        <v>51685.6657</v>
      </c>
      <c r="H140" s="41">
        <f t="shared" si="29"/>
        <v>14655</v>
      </c>
      <c r="I140" s="50" t="s">
        <v>502</v>
      </c>
      <c r="J140" s="51" t="s">
        <v>503</v>
      </c>
      <c r="K140" s="50">
        <v>14655</v>
      </c>
      <c r="L140" s="50" t="s">
        <v>504</v>
      </c>
      <c r="M140" s="51" t="s">
        <v>499</v>
      </c>
      <c r="N140" s="51" t="s">
        <v>500</v>
      </c>
      <c r="O140" s="52" t="s">
        <v>330</v>
      </c>
      <c r="P140" s="52" t="s">
        <v>477</v>
      </c>
    </row>
    <row r="141" spans="1:16" ht="12.75" customHeight="1" thickBot="1" x14ac:dyDescent="0.25">
      <c r="A141" s="41" t="str">
        <f t="shared" si="24"/>
        <v> BBS 124 </v>
      </c>
      <c r="B141" s="20" t="str">
        <f t="shared" si="25"/>
        <v>I</v>
      </c>
      <c r="C141" s="41">
        <f t="shared" si="26"/>
        <v>51864.692000000003</v>
      </c>
      <c r="D141" s="17" t="str">
        <f t="shared" si="27"/>
        <v>vis</v>
      </c>
      <c r="E141" s="49">
        <f>VLOOKUP(C141,Active!C$21:E$966,3,FALSE)</f>
        <v>14910.002063996424</v>
      </c>
      <c r="F141" s="20" t="s">
        <v>140</v>
      </c>
      <c r="G141" s="17" t="str">
        <f t="shared" si="28"/>
        <v>51864.692</v>
      </c>
      <c r="H141" s="41">
        <f t="shared" si="29"/>
        <v>14910</v>
      </c>
      <c r="I141" s="50" t="s">
        <v>505</v>
      </c>
      <c r="J141" s="51" t="s">
        <v>506</v>
      </c>
      <c r="K141" s="50">
        <v>14910</v>
      </c>
      <c r="L141" s="50" t="s">
        <v>182</v>
      </c>
      <c r="M141" s="51" t="s">
        <v>147</v>
      </c>
      <c r="N141" s="51"/>
      <c r="O141" s="52" t="s">
        <v>183</v>
      </c>
      <c r="P141" s="52" t="s">
        <v>507</v>
      </c>
    </row>
    <row r="142" spans="1:16" ht="12.75" customHeight="1" thickBot="1" x14ac:dyDescent="0.25">
      <c r="A142" s="41" t="str">
        <f t="shared" si="24"/>
        <v>VSB 39 </v>
      </c>
      <c r="B142" s="20" t="str">
        <f t="shared" si="25"/>
        <v>I</v>
      </c>
      <c r="C142" s="41">
        <f t="shared" si="26"/>
        <v>51984.030299999999</v>
      </c>
      <c r="D142" s="17" t="str">
        <f t="shared" si="27"/>
        <v>vis</v>
      </c>
      <c r="E142" s="49">
        <f>VLOOKUP(C142,Active!C$21:E$966,3,FALSE)</f>
        <v>15079.990900752819</v>
      </c>
      <c r="F142" s="20" t="s">
        <v>140</v>
      </c>
      <c r="G142" s="17" t="str">
        <f t="shared" si="28"/>
        <v>51984.0303</v>
      </c>
      <c r="H142" s="41">
        <f t="shared" si="29"/>
        <v>15080</v>
      </c>
      <c r="I142" s="50" t="s">
        <v>508</v>
      </c>
      <c r="J142" s="51" t="s">
        <v>509</v>
      </c>
      <c r="K142" s="50">
        <v>15080</v>
      </c>
      <c r="L142" s="50" t="s">
        <v>510</v>
      </c>
      <c r="M142" s="51" t="s">
        <v>231</v>
      </c>
      <c r="N142" s="51" t="s">
        <v>232</v>
      </c>
      <c r="O142" s="52" t="s">
        <v>511</v>
      </c>
      <c r="P142" s="53" t="s">
        <v>512</v>
      </c>
    </row>
    <row r="143" spans="1:16" ht="12.75" customHeight="1" thickBot="1" x14ac:dyDescent="0.25">
      <c r="A143" s="41" t="str">
        <f t="shared" si="24"/>
        <v> AOEB 10 </v>
      </c>
      <c r="B143" s="20" t="str">
        <f t="shared" si="25"/>
        <v>I</v>
      </c>
      <c r="C143" s="41">
        <f t="shared" si="26"/>
        <v>51989.646399999998</v>
      </c>
      <c r="D143" s="17" t="str">
        <f t="shared" si="27"/>
        <v>vis</v>
      </c>
      <c r="E143" s="49">
        <f>VLOOKUP(C143,Active!C$21:E$966,3,FALSE)</f>
        <v>15087.990631820778</v>
      </c>
      <c r="F143" s="20" t="s">
        <v>140</v>
      </c>
      <c r="G143" s="17" t="str">
        <f t="shared" si="28"/>
        <v>51989.6464</v>
      </c>
      <c r="H143" s="41">
        <f t="shared" si="29"/>
        <v>15088</v>
      </c>
      <c r="I143" s="50" t="s">
        <v>513</v>
      </c>
      <c r="J143" s="51" t="s">
        <v>514</v>
      </c>
      <c r="K143" s="50">
        <v>15088</v>
      </c>
      <c r="L143" s="50" t="s">
        <v>435</v>
      </c>
      <c r="M143" s="51" t="s">
        <v>499</v>
      </c>
      <c r="N143" s="51" t="s">
        <v>500</v>
      </c>
      <c r="O143" s="52" t="s">
        <v>330</v>
      </c>
      <c r="P143" s="52" t="s">
        <v>477</v>
      </c>
    </row>
    <row r="144" spans="1:16" ht="12.75" customHeight="1" thickBot="1" x14ac:dyDescent="0.25">
      <c r="A144" s="41" t="str">
        <f t="shared" si="24"/>
        <v> AOEB 10 </v>
      </c>
      <c r="B144" s="20" t="str">
        <f t="shared" si="25"/>
        <v>I</v>
      </c>
      <c r="C144" s="41">
        <f t="shared" si="26"/>
        <v>52015.614000000001</v>
      </c>
      <c r="D144" s="17" t="str">
        <f t="shared" si="27"/>
        <v>vis</v>
      </c>
      <c r="E144" s="49">
        <f>VLOOKUP(C144,Active!C$21:E$966,3,FALSE)</f>
        <v>15124.979612871757</v>
      </c>
      <c r="F144" s="20" t="s">
        <v>140</v>
      </c>
      <c r="G144" s="17" t="str">
        <f t="shared" si="28"/>
        <v>52015.614</v>
      </c>
      <c r="H144" s="41">
        <f t="shared" si="29"/>
        <v>15125</v>
      </c>
      <c r="I144" s="50" t="s">
        <v>515</v>
      </c>
      <c r="J144" s="51" t="s">
        <v>516</v>
      </c>
      <c r="K144" s="50">
        <v>15125</v>
      </c>
      <c r="L144" s="50" t="s">
        <v>517</v>
      </c>
      <c r="M144" s="51" t="s">
        <v>147</v>
      </c>
      <c r="N144" s="51"/>
      <c r="O144" s="52" t="s">
        <v>413</v>
      </c>
      <c r="P144" s="52" t="s">
        <v>477</v>
      </c>
    </row>
    <row r="145" spans="1:16" ht="12.75" customHeight="1" thickBot="1" x14ac:dyDescent="0.25">
      <c r="A145" s="41" t="str">
        <f t="shared" si="24"/>
        <v> AOEB 10 </v>
      </c>
      <c r="B145" s="20" t="str">
        <f t="shared" si="25"/>
        <v>I</v>
      </c>
      <c r="C145" s="41">
        <f t="shared" si="26"/>
        <v>52041.595999999998</v>
      </c>
      <c r="D145" s="17" t="str">
        <f t="shared" si="27"/>
        <v>vis</v>
      </c>
      <c r="E145" s="49">
        <f>VLOOKUP(C145,Active!C$21:E$966,3,FALSE)</f>
        <v>15161.989105688433</v>
      </c>
      <c r="F145" s="20" t="s">
        <v>140</v>
      </c>
      <c r="G145" s="17" t="str">
        <f t="shared" si="28"/>
        <v>52041.5960</v>
      </c>
      <c r="H145" s="41">
        <f t="shared" si="29"/>
        <v>15162</v>
      </c>
      <c r="I145" s="50" t="s">
        <v>518</v>
      </c>
      <c r="J145" s="51" t="s">
        <v>519</v>
      </c>
      <c r="K145" s="50">
        <v>15162</v>
      </c>
      <c r="L145" s="50" t="s">
        <v>520</v>
      </c>
      <c r="M145" s="51" t="s">
        <v>499</v>
      </c>
      <c r="N145" s="51" t="s">
        <v>500</v>
      </c>
      <c r="O145" s="52" t="s">
        <v>501</v>
      </c>
      <c r="P145" s="52" t="s">
        <v>477</v>
      </c>
    </row>
    <row r="146" spans="1:16" ht="12.75" customHeight="1" thickBot="1" x14ac:dyDescent="0.25">
      <c r="A146" s="41" t="str">
        <f t="shared" si="24"/>
        <v> BBS 127 </v>
      </c>
      <c r="B146" s="20" t="str">
        <f t="shared" si="25"/>
        <v>I</v>
      </c>
      <c r="C146" s="41">
        <f t="shared" si="26"/>
        <v>52241.677000000003</v>
      </c>
      <c r="D146" s="17" t="str">
        <f t="shared" si="27"/>
        <v>vis</v>
      </c>
      <c r="E146" s="49">
        <f>VLOOKUP(C146,Active!C$21:E$966,3,FALSE)</f>
        <v>15446.990119169086</v>
      </c>
      <c r="F146" s="20" t="s">
        <v>140</v>
      </c>
      <c r="G146" s="17" t="str">
        <f t="shared" si="28"/>
        <v>52241.677</v>
      </c>
      <c r="H146" s="41">
        <f t="shared" si="29"/>
        <v>15447</v>
      </c>
      <c r="I146" s="50" t="s">
        <v>521</v>
      </c>
      <c r="J146" s="51" t="s">
        <v>522</v>
      </c>
      <c r="K146" s="50">
        <v>15447</v>
      </c>
      <c r="L146" s="50" t="s">
        <v>339</v>
      </c>
      <c r="M146" s="51" t="s">
        <v>147</v>
      </c>
      <c r="N146" s="51"/>
      <c r="O146" s="52" t="s">
        <v>183</v>
      </c>
      <c r="P146" s="52" t="s">
        <v>523</v>
      </c>
    </row>
    <row r="147" spans="1:16" ht="12.75" customHeight="1" thickBot="1" x14ac:dyDescent="0.25">
      <c r="A147" s="41" t="str">
        <f t="shared" si="24"/>
        <v> AOEB 10 </v>
      </c>
      <c r="B147" s="20" t="str">
        <f t="shared" si="25"/>
        <v>I</v>
      </c>
      <c r="C147" s="41">
        <f t="shared" si="26"/>
        <v>52349.794000000002</v>
      </c>
      <c r="D147" s="17" t="str">
        <f t="shared" si="27"/>
        <v>vis</v>
      </c>
      <c r="E147" s="49">
        <f>VLOOKUP(C147,Active!C$21:E$966,3,FALSE)</f>
        <v>15600.99502005666</v>
      </c>
      <c r="F147" s="20" t="s">
        <v>140</v>
      </c>
      <c r="G147" s="17" t="str">
        <f t="shared" si="28"/>
        <v>52349.794</v>
      </c>
      <c r="H147" s="41">
        <f t="shared" si="29"/>
        <v>15601</v>
      </c>
      <c r="I147" s="50" t="s">
        <v>524</v>
      </c>
      <c r="J147" s="51" t="s">
        <v>525</v>
      </c>
      <c r="K147" s="50">
        <v>15601</v>
      </c>
      <c r="L147" s="50" t="s">
        <v>142</v>
      </c>
      <c r="M147" s="51" t="s">
        <v>147</v>
      </c>
      <c r="N147" s="51"/>
      <c r="O147" s="52" t="s">
        <v>413</v>
      </c>
      <c r="P147" s="52" t="s">
        <v>477</v>
      </c>
    </row>
    <row r="148" spans="1:16" ht="12.75" customHeight="1" thickBot="1" x14ac:dyDescent="0.25">
      <c r="A148" s="41" t="str">
        <f t="shared" si="24"/>
        <v> AOEB 10 </v>
      </c>
      <c r="B148" s="20" t="str">
        <f t="shared" si="25"/>
        <v>I</v>
      </c>
      <c r="C148" s="41">
        <f t="shared" si="26"/>
        <v>52783.6515</v>
      </c>
      <c r="D148" s="17" t="str">
        <f t="shared" si="27"/>
        <v>vis</v>
      </c>
      <c r="E148" s="49">
        <f>VLOOKUP(C148,Active!C$21:E$966,3,FALSE)</f>
        <v>16218.993866554722</v>
      </c>
      <c r="F148" s="20" t="s">
        <v>140</v>
      </c>
      <c r="G148" s="17" t="str">
        <f t="shared" si="28"/>
        <v>52783.6515</v>
      </c>
      <c r="H148" s="41">
        <f t="shared" si="29"/>
        <v>16219</v>
      </c>
      <c r="I148" s="50" t="s">
        <v>529</v>
      </c>
      <c r="J148" s="51" t="s">
        <v>530</v>
      </c>
      <c r="K148" s="50">
        <v>16219</v>
      </c>
      <c r="L148" s="50" t="s">
        <v>531</v>
      </c>
      <c r="M148" s="51" t="s">
        <v>499</v>
      </c>
      <c r="N148" s="51" t="s">
        <v>500</v>
      </c>
      <c r="O148" s="52" t="s">
        <v>532</v>
      </c>
      <c r="P148" s="52" t="s">
        <v>477</v>
      </c>
    </row>
    <row r="149" spans="1:16" ht="12.75" customHeight="1" thickBot="1" x14ac:dyDescent="0.25">
      <c r="A149" s="41" t="str">
        <f t="shared" si="24"/>
        <v> AOEB 10 </v>
      </c>
      <c r="B149" s="20" t="str">
        <f t="shared" si="25"/>
        <v>I</v>
      </c>
      <c r="C149" s="41">
        <f t="shared" si="26"/>
        <v>53077.803200000002</v>
      </c>
      <c r="D149" s="17" t="str">
        <f t="shared" si="27"/>
        <v>vis</v>
      </c>
      <c r="E149" s="49">
        <f>VLOOKUP(C149,Active!C$21:E$966,3,FALSE)</f>
        <v>16637.991835462592</v>
      </c>
      <c r="F149" s="20" t="s">
        <v>140</v>
      </c>
      <c r="G149" s="17" t="str">
        <f t="shared" si="28"/>
        <v>53077.8032</v>
      </c>
      <c r="H149" s="41">
        <f t="shared" si="29"/>
        <v>16638</v>
      </c>
      <c r="I149" s="50" t="s">
        <v>536</v>
      </c>
      <c r="J149" s="51" t="s">
        <v>537</v>
      </c>
      <c r="K149" s="50">
        <v>16638</v>
      </c>
      <c r="L149" s="50" t="s">
        <v>538</v>
      </c>
      <c r="M149" s="51" t="s">
        <v>499</v>
      </c>
      <c r="N149" s="51" t="s">
        <v>500</v>
      </c>
      <c r="O149" s="52" t="s">
        <v>330</v>
      </c>
      <c r="P149" s="52" t="s">
        <v>477</v>
      </c>
    </row>
    <row r="150" spans="1:16" ht="12.75" customHeight="1" thickBot="1" x14ac:dyDescent="0.25">
      <c r="A150" s="41" t="str">
        <f t="shared" si="24"/>
        <v> AOEB 10 </v>
      </c>
      <c r="B150" s="20" t="str">
        <f t="shared" si="25"/>
        <v>I</v>
      </c>
      <c r="C150" s="41">
        <f t="shared" si="26"/>
        <v>53435.841099999998</v>
      </c>
      <c r="D150" s="17" t="str">
        <f t="shared" si="27"/>
        <v>vis</v>
      </c>
      <c r="E150" s="49">
        <f>VLOOKUP(C150,Active!C$21:E$966,3,FALSE)</f>
        <v>17147.99110757979</v>
      </c>
      <c r="F150" s="20" t="s">
        <v>140</v>
      </c>
      <c r="G150" s="17" t="str">
        <f t="shared" si="28"/>
        <v>53435.8411</v>
      </c>
      <c r="H150" s="41">
        <f t="shared" si="29"/>
        <v>17148</v>
      </c>
      <c r="I150" s="50" t="s">
        <v>539</v>
      </c>
      <c r="J150" s="51" t="s">
        <v>540</v>
      </c>
      <c r="K150" s="50">
        <v>17148</v>
      </c>
      <c r="L150" s="50" t="s">
        <v>438</v>
      </c>
      <c r="M150" s="51" t="s">
        <v>499</v>
      </c>
      <c r="N150" s="51" t="s">
        <v>500</v>
      </c>
      <c r="O150" s="52" t="s">
        <v>330</v>
      </c>
      <c r="P150" s="52" t="s">
        <v>477</v>
      </c>
    </row>
    <row r="151" spans="1:16" ht="12.75" customHeight="1" thickBot="1" x14ac:dyDescent="0.25">
      <c r="A151" s="41" t="str">
        <f t="shared" si="24"/>
        <v> AOEB 10 </v>
      </c>
      <c r="B151" s="20" t="str">
        <f t="shared" si="25"/>
        <v>I</v>
      </c>
      <c r="C151" s="41">
        <f t="shared" si="26"/>
        <v>53478.663</v>
      </c>
      <c r="D151" s="17" t="str">
        <f t="shared" si="27"/>
        <v>vis</v>
      </c>
      <c r="E151" s="49">
        <f>VLOOKUP(C151,Active!C$21:E$966,3,FALSE)</f>
        <v>17208.987828403693</v>
      </c>
      <c r="F151" s="20" t="s">
        <v>140</v>
      </c>
      <c r="G151" s="17" t="str">
        <f t="shared" si="28"/>
        <v>53478.663</v>
      </c>
      <c r="H151" s="41">
        <f t="shared" si="29"/>
        <v>17209</v>
      </c>
      <c r="I151" s="50" t="s">
        <v>545</v>
      </c>
      <c r="J151" s="51" t="s">
        <v>546</v>
      </c>
      <c r="K151" s="50">
        <v>17209</v>
      </c>
      <c r="L151" s="50" t="s">
        <v>208</v>
      </c>
      <c r="M151" s="51" t="s">
        <v>499</v>
      </c>
      <c r="N151" s="51" t="s">
        <v>500</v>
      </c>
      <c r="O151" s="52" t="s">
        <v>396</v>
      </c>
      <c r="P151" s="52" t="s">
        <v>477</v>
      </c>
    </row>
    <row r="152" spans="1:16" ht="12.75" customHeight="1" thickBot="1" x14ac:dyDescent="0.25">
      <c r="A152" s="41" t="str">
        <f t="shared" si="24"/>
        <v> AOEB 10 </v>
      </c>
      <c r="B152" s="20" t="str">
        <f t="shared" si="25"/>
        <v>I</v>
      </c>
      <c r="C152" s="41">
        <f t="shared" si="26"/>
        <v>53485.686800000003</v>
      </c>
      <c r="D152" s="17" t="str">
        <f t="shared" si="27"/>
        <v>vis</v>
      </c>
      <c r="E152" s="49">
        <f>VLOOKUP(C152,Active!C$21:E$966,3,FALSE)</f>
        <v>17218.992727012188</v>
      </c>
      <c r="F152" s="20" t="s">
        <v>140</v>
      </c>
      <c r="G152" s="17" t="str">
        <f t="shared" si="28"/>
        <v>53485.6868</v>
      </c>
      <c r="H152" s="41">
        <f t="shared" si="29"/>
        <v>17219</v>
      </c>
      <c r="I152" s="50" t="s">
        <v>547</v>
      </c>
      <c r="J152" s="51" t="s">
        <v>548</v>
      </c>
      <c r="K152" s="50">
        <v>17219</v>
      </c>
      <c r="L152" s="50" t="s">
        <v>549</v>
      </c>
      <c r="M152" s="51" t="s">
        <v>499</v>
      </c>
      <c r="N152" s="51" t="s">
        <v>500</v>
      </c>
      <c r="O152" s="52" t="s">
        <v>550</v>
      </c>
      <c r="P152" s="52" t="s">
        <v>477</v>
      </c>
    </row>
    <row r="153" spans="1:16" ht="12.75" customHeight="1" thickBot="1" x14ac:dyDescent="0.25">
      <c r="A153" s="41" t="str">
        <f t="shared" si="24"/>
        <v> AOEB 10 </v>
      </c>
      <c r="B153" s="20" t="str">
        <f t="shared" si="25"/>
        <v>I</v>
      </c>
      <c r="C153" s="41">
        <f t="shared" si="26"/>
        <v>53504.646000000001</v>
      </c>
      <c r="D153" s="17" t="str">
        <f t="shared" si="27"/>
        <v>vis</v>
      </c>
      <c r="E153" s="49">
        <f>VLOOKUP(C153,Active!C$21:E$966,3,FALSE)</f>
        <v>17245.998745648547</v>
      </c>
      <c r="F153" s="20" t="s">
        <v>140</v>
      </c>
      <c r="G153" s="17" t="str">
        <f t="shared" si="28"/>
        <v>53504.646</v>
      </c>
      <c r="H153" s="41">
        <f t="shared" si="29"/>
        <v>17246</v>
      </c>
      <c r="I153" s="50" t="s">
        <v>551</v>
      </c>
      <c r="J153" s="51" t="s">
        <v>552</v>
      </c>
      <c r="K153" s="50">
        <v>17246</v>
      </c>
      <c r="L153" s="50" t="s">
        <v>201</v>
      </c>
      <c r="M153" s="51" t="s">
        <v>499</v>
      </c>
      <c r="N153" s="51" t="s">
        <v>500</v>
      </c>
      <c r="O153" s="52" t="s">
        <v>396</v>
      </c>
      <c r="P153" s="52" t="s">
        <v>477</v>
      </c>
    </row>
    <row r="154" spans="1:16" ht="12.75" customHeight="1" thickBot="1" x14ac:dyDescent="0.25">
      <c r="A154" s="41" t="str">
        <f t="shared" si="24"/>
        <v> AOEB 12 </v>
      </c>
      <c r="B154" s="20" t="str">
        <f t="shared" si="25"/>
        <v>I</v>
      </c>
      <c r="C154" s="41">
        <f t="shared" si="26"/>
        <v>53834.5988</v>
      </c>
      <c r="D154" s="17" t="str">
        <f t="shared" si="27"/>
        <v>vis</v>
      </c>
      <c r="E154" s="49">
        <f>VLOOKUP(C154,Active!C$21:E$966,3,FALSE)</f>
        <v>17715.992810056345</v>
      </c>
      <c r="F154" s="20" t="s">
        <v>140</v>
      </c>
      <c r="G154" s="17" t="str">
        <f t="shared" si="28"/>
        <v>53834.5988</v>
      </c>
      <c r="H154" s="41">
        <f t="shared" si="29"/>
        <v>17716</v>
      </c>
      <c r="I154" s="50" t="s">
        <v>553</v>
      </c>
      <c r="J154" s="51" t="s">
        <v>554</v>
      </c>
      <c r="K154" s="50">
        <v>17716</v>
      </c>
      <c r="L154" s="50" t="s">
        <v>555</v>
      </c>
      <c r="M154" s="51" t="s">
        <v>499</v>
      </c>
      <c r="N154" s="51" t="s">
        <v>500</v>
      </c>
      <c r="O154" s="52" t="s">
        <v>330</v>
      </c>
      <c r="P154" s="52" t="s">
        <v>556</v>
      </c>
    </row>
    <row r="155" spans="1:16" ht="12.75" customHeight="1" thickBot="1" x14ac:dyDescent="0.25">
      <c r="A155" s="41" t="str">
        <f t="shared" si="24"/>
        <v>VSB 45 </v>
      </c>
      <c r="B155" s="20" t="str">
        <f t="shared" si="25"/>
        <v>I</v>
      </c>
      <c r="C155" s="41">
        <f t="shared" si="26"/>
        <v>53843.022900000004</v>
      </c>
      <c r="D155" s="17" t="str">
        <f t="shared" si="27"/>
        <v>vis</v>
      </c>
      <c r="E155" s="49">
        <f>VLOOKUP(C155,Active!C$21:E$966,3,FALSE)</f>
        <v>17727.992335436884</v>
      </c>
      <c r="F155" s="20" t="s">
        <v>140</v>
      </c>
      <c r="G155" s="17" t="str">
        <f t="shared" si="28"/>
        <v>53843.0229</v>
      </c>
      <c r="H155" s="41">
        <f t="shared" si="29"/>
        <v>17728</v>
      </c>
      <c r="I155" s="50" t="s">
        <v>557</v>
      </c>
      <c r="J155" s="51" t="s">
        <v>558</v>
      </c>
      <c r="K155" s="50">
        <v>17728</v>
      </c>
      <c r="L155" s="50" t="s">
        <v>559</v>
      </c>
      <c r="M155" s="51" t="s">
        <v>231</v>
      </c>
      <c r="N155" s="51" t="s">
        <v>232</v>
      </c>
      <c r="O155" s="52" t="s">
        <v>560</v>
      </c>
      <c r="P155" s="53" t="s">
        <v>561</v>
      </c>
    </row>
    <row r="156" spans="1:16" ht="12.75" customHeight="1" thickBot="1" x14ac:dyDescent="0.25">
      <c r="A156" s="41" t="str">
        <f t="shared" si="24"/>
        <v>VSB 45 </v>
      </c>
      <c r="B156" s="20" t="str">
        <f t="shared" si="25"/>
        <v>II</v>
      </c>
      <c r="C156" s="41">
        <f t="shared" si="26"/>
        <v>53851.097199999997</v>
      </c>
      <c r="D156" s="17" t="str">
        <f t="shared" si="27"/>
        <v>vis</v>
      </c>
      <c r="E156" s="49">
        <f>VLOOKUP(C156,Active!C$21:E$966,3,FALSE)</f>
        <v>17739.493595842141</v>
      </c>
      <c r="F156" s="20" t="s">
        <v>140</v>
      </c>
      <c r="G156" s="17" t="str">
        <f t="shared" si="28"/>
        <v>53851.0972</v>
      </c>
      <c r="H156" s="41">
        <f t="shared" si="29"/>
        <v>17739.5</v>
      </c>
      <c r="I156" s="50" t="s">
        <v>562</v>
      </c>
      <c r="J156" s="51" t="s">
        <v>563</v>
      </c>
      <c r="K156" s="50">
        <v>17739.5</v>
      </c>
      <c r="L156" s="50" t="s">
        <v>564</v>
      </c>
      <c r="M156" s="51" t="s">
        <v>231</v>
      </c>
      <c r="N156" s="51" t="s">
        <v>232</v>
      </c>
      <c r="O156" s="52" t="s">
        <v>560</v>
      </c>
      <c r="P156" s="53" t="s">
        <v>561</v>
      </c>
    </row>
    <row r="157" spans="1:16" ht="12.75" customHeight="1" thickBot="1" x14ac:dyDescent="0.25">
      <c r="A157" s="41" t="str">
        <f t="shared" si="24"/>
        <v> AOEB 12 </v>
      </c>
      <c r="B157" s="20" t="str">
        <f t="shared" si="25"/>
        <v>I</v>
      </c>
      <c r="C157" s="41">
        <f t="shared" si="26"/>
        <v>54168.770199999999</v>
      </c>
      <c r="D157" s="17" t="str">
        <f t="shared" si="27"/>
        <v>vis</v>
      </c>
      <c r="E157" s="49">
        <f>VLOOKUP(C157,Active!C$21:E$966,3,FALSE)</f>
        <v>18191.995967158949</v>
      </c>
      <c r="F157" s="20" t="s">
        <v>140</v>
      </c>
      <c r="G157" s="17" t="str">
        <f t="shared" si="28"/>
        <v>54168.7702</v>
      </c>
      <c r="H157" s="41">
        <f t="shared" si="29"/>
        <v>18192</v>
      </c>
      <c r="I157" s="50" t="s">
        <v>565</v>
      </c>
      <c r="J157" s="51" t="s">
        <v>566</v>
      </c>
      <c r="K157" s="50">
        <v>18192</v>
      </c>
      <c r="L157" s="50" t="s">
        <v>567</v>
      </c>
      <c r="M157" s="51" t="s">
        <v>499</v>
      </c>
      <c r="N157" s="51" t="s">
        <v>500</v>
      </c>
      <c r="O157" s="52" t="s">
        <v>550</v>
      </c>
      <c r="P157" s="52" t="s">
        <v>556</v>
      </c>
    </row>
    <row r="158" spans="1:16" ht="12.75" customHeight="1" thickBot="1" x14ac:dyDescent="0.25">
      <c r="A158" s="41" t="str">
        <f t="shared" si="24"/>
        <v> AOEB 12 </v>
      </c>
      <c r="B158" s="20" t="str">
        <f t="shared" si="25"/>
        <v>I</v>
      </c>
      <c r="C158" s="41">
        <f t="shared" si="26"/>
        <v>54208.786399999997</v>
      </c>
      <c r="D158" s="17" t="str">
        <f t="shared" si="27"/>
        <v>vis</v>
      </c>
      <c r="E158" s="49">
        <f>VLOOKUP(C158,Active!C$21:E$966,3,FALSE)</f>
        <v>18248.996169855076</v>
      </c>
      <c r="F158" s="20" t="s">
        <v>140</v>
      </c>
      <c r="G158" s="17" t="str">
        <f t="shared" si="28"/>
        <v>54208.7864</v>
      </c>
      <c r="H158" s="41">
        <f t="shared" si="29"/>
        <v>18249</v>
      </c>
      <c r="I158" s="50" t="s">
        <v>568</v>
      </c>
      <c r="J158" s="51" t="s">
        <v>569</v>
      </c>
      <c r="K158" s="50">
        <v>18249</v>
      </c>
      <c r="L158" s="50" t="s">
        <v>570</v>
      </c>
      <c r="M158" s="51" t="s">
        <v>499</v>
      </c>
      <c r="N158" s="51" t="s">
        <v>500</v>
      </c>
      <c r="O158" s="52" t="s">
        <v>550</v>
      </c>
      <c r="P158" s="52" t="s">
        <v>556</v>
      </c>
    </row>
    <row r="159" spans="1:16" ht="12.75" customHeight="1" thickBot="1" x14ac:dyDescent="0.25">
      <c r="A159" s="41" t="str">
        <f t="shared" si="24"/>
        <v> AOEB 12 </v>
      </c>
      <c r="B159" s="20" t="str">
        <f t="shared" si="25"/>
        <v>I</v>
      </c>
      <c r="C159" s="41">
        <f t="shared" si="26"/>
        <v>54213.699099999998</v>
      </c>
      <c r="D159" s="17" t="str">
        <f t="shared" si="27"/>
        <v>vis</v>
      </c>
      <c r="E159" s="49">
        <f>VLOOKUP(C159,Active!C$21:E$966,3,FALSE)</f>
        <v>18255.993958145449</v>
      </c>
      <c r="F159" s="20" t="s">
        <v>140</v>
      </c>
      <c r="G159" s="17" t="str">
        <f t="shared" si="28"/>
        <v>54213.6991</v>
      </c>
      <c r="H159" s="41">
        <f t="shared" si="29"/>
        <v>18256</v>
      </c>
      <c r="I159" s="50" t="s">
        <v>571</v>
      </c>
      <c r="J159" s="51" t="s">
        <v>572</v>
      </c>
      <c r="K159" s="50">
        <v>18256</v>
      </c>
      <c r="L159" s="50" t="s">
        <v>573</v>
      </c>
      <c r="M159" s="51" t="s">
        <v>499</v>
      </c>
      <c r="N159" s="51" t="s">
        <v>500</v>
      </c>
      <c r="O159" s="52" t="s">
        <v>574</v>
      </c>
      <c r="P159" s="52" t="s">
        <v>556</v>
      </c>
    </row>
    <row r="160" spans="1:16" ht="12.75" customHeight="1" thickBot="1" x14ac:dyDescent="0.25">
      <c r="A160" s="41" t="str">
        <f t="shared" si="24"/>
        <v>VSB 53 </v>
      </c>
      <c r="B160" s="20" t="str">
        <f t="shared" si="25"/>
        <v>I</v>
      </c>
      <c r="C160" s="41">
        <f t="shared" si="26"/>
        <v>55660.597999999998</v>
      </c>
      <c r="D160" s="17" t="str">
        <f t="shared" si="27"/>
        <v>vis</v>
      </c>
      <c r="E160" s="49">
        <f>VLOOKUP(C160,Active!C$21:E$966,3,FALSE)</f>
        <v>20316.997516224586</v>
      </c>
      <c r="F160" s="20" t="s">
        <v>140</v>
      </c>
      <c r="G160" s="17" t="str">
        <f t="shared" si="28"/>
        <v>55660.598</v>
      </c>
      <c r="H160" s="41">
        <f t="shared" si="29"/>
        <v>20317</v>
      </c>
      <c r="I160" s="50" t="s">
        <v>602</v>
      </c>
      <c r="J160" s="51" t="s">
        <v>603</v>
      </c>
      <c r="K160" s="50">
        <v>20317</v>
      </c>
      <c r="L160" s="50" t="s">
        <v>152</v>
      </c>
      <c r="M160" s="51" t="s">
        <v>147</v>
      </c>
      <c r="N160" s="51"/>
      <c r="O160" s="52" t="s">
        <v>413</v>
      </c>
      <c r="P160" s="53" t="s">
        <v>604</v>
      </c>
    </row>
    <row r="161" spans="1:16" ht="12.75" customHeight="1" thickBot="1" x14ac:dyDescent="0.25">
      <c r="A161" s="41" t="str">
        <f t="shared" si="24"/>
        <v>VSB 56 </v>
      </c>
      <c r="B161" s="20" t="str">
        <f t="shared" si="25"/>
        <v>I</v>
      </c>
      <c r="C161" s="41">
        <f t="shared" si="26"/>
        <v>56362.631000000001</v>
      </c>
      <c r="D161" s="17" t="str">
        <f t="shared" si="27"/>
        <v>vis</v>
      </c>
      <c r="E161" s="49">
        <f>VLOOKUP(C161,Active!C$21:E$966,3,FALSE)</f>
        <v>21316.99310049725</v>
      </c>
      <c r="F161" s="20" t="s">
        <v>140</v>
      </c>
      <c r="G161" s="17" t="str">
        <f t="shared" si="28"/>
        <v>56362.631</v>
      </c>
      <c r="H161" s="41">
        <f t="shared" si="29"/>
        <v>21317</v>
      </c>
      <c r="I161" s="50" t="s">
        <v>615</v>
      </c>
      <c r="J161" s="51" t="s">
        <v>616</v>
      </c>
      <c r="K161" s="50">
        <v>21317</v>
      </c>
      <c r="L161" s="50" t="s">
        <v>306</v>
      </c>
      <c r="M161" s="51" t="s">
        <v>147</v>
      </c>
      <c r="N161" s="51"/>
      <c r="O161" s="52" t="s">
        <v>413</v>
      </c>
      <c r="P161" s="53" t="s">
        <v>617</v>
      </c>
    </row>
    <row r="162" spans="1:16" ht="12.75" customHeight="1" thickBot="1" x14ac:dyDescent="0.25">
      <c r="A162" s="41" t="str">
        <f t="shared" si="24"/>
        <v>VSB 59 </v>
      </c>
      <c r="B162" s="20" t="str">
        <f t="shared" si="25"/>
        <v>I</v>
      </c>
      <c r="C162" s="41">
        <f t="shared" si="26"/>
        <v>56724.179300000003</v>
      </c>
      <c r="D162" s="17" t="str">
        <f t="shared" si="27"/>
        <v>vis</v>
      </c>
      <c r="E162" s="49">
        <f>VLOOKUP(C162,Active!C$21:E$966,3,FALSE)</f>
        <v>21831.99268527644</v>
      </c>
      <c r="F162" s="20" t="s">
        <v>140</v>
      </c>
      <c r="G162" s="17" t="str">
        <f t="shared" si="28"/>
        <v>56724.1793</v>
      </c>
      <c r="H162" s="41">
        <f t="shared" si="29"/>
        <v>21832</v>
      </c>
      <c r="I162" s="50" t="s">
        <v>618</v>
      </c>
      <c r="J162" s="51" t="s">
        <v>619</v>
      </c>
      <c r="K162" s="50">
        <v>21832</v>
      </c>
      <c r="L162" s="50" t="s">
        <v>549</v>
      </c>
      <c r="M162" s="51" t="s">
        <v>499</v>
      </c>
      <c r="N162" s="51" t="s">
        <v>140</v>
      </c>
      <c r="O162" s="52" t="s">
        <v>620</v>
      </c>
      <c r="P162" s="53" t="s">
        <v>621</v>
      </c>
    </row>
    <row r="163" spans="1:16" ht="12.75" customHeight="1" thickBot="1" x14ac:dyDescent="0.25">
      <c r="A163" s="41" t="str">
        <f t="shared" si="24"/>
        <v>VSB 59 </v>
      </c>
      <c r="B163" s="20" t="str">
        <f t="shared" si="25"/>
        <v>II</v>
      </c>
      <c r="C163" s="41">
        <f t="shared" si="26"/>
        <v>56754.019</v>
      </c>
      <c r="D163" s="17" t="str">
        <f t="shared" si="27"/>
        <v>vis</v>
      </c>
      <c r="E163" s="49">
        <f>VLOOKUP(C163,Active!C$21:E$966,3,FALSE)</f>
        <v>21874.497194659929</v>
      </c>
      <c r="F163" s="20" t="s">
        <v>140</v>
      </c>
      <c r="G163" s="17" t="str">
        <f t="shared" si="28"/>
        <v>56754.019</v>
      </c>
      <c r="H163" s="41">
        <f t="shared" si="29"/>
        <v>21874.5</v>
      </c>
      <c r="I163" s="50" t="s">
        <v>626</v>
      </c>
      <c r="J163" s="51" t="s">
        <v>627</v>
      </c>
      <c r="K163" s="50">
        <v>21874.5</v>
      </c>
      <c r="L163" s="50" t="s">
        <v>152</v>
      </c>
      <c r="M163" s="51" t="s">
        <v>499</v>
      </c>
      <c r="N163" s="51" t="s">
        <v>628</v>
      </c>
      <c r="O163" s="52" t="s">
        <v>629</v>
      </c>
      <c r="P163" s="53" t="s">
        <v>621</v>
      </c>
    </row>
    <row r="164" spans="1:16" ht="12.75" customHeight="1" thickBot="1" x14ac:dyDescent="0.25">
      <c r="A164" s="41" t="str">
        <f t="shared" si="24"/>
        <v> JAAVSO 43-1 </v>
      </c>
      <c r="B164" s="20" t="str">
        <f t="shared" si="25"/>
        <v>I</v>
      </c>
      <c r="C164" s="41">
        <f t="shared" si="26"/>
        <v>57080.813399999999</v>
      </c>
      <c r="D164" s="17" t="str">
        <f t="shared" si="27"/>
        <v>vis</v>
      </c>
      <c r="E164" s="49">
        <f>VLOOKUP(C164,Active!C$21:E$966,3,FALSE)</f>
        <v>22339.992345122988</v>
      </c>
      <c r="F164" s="20" t="s">
        <v>140</v>
      </c>
      <c r="G164" s="17" t="str">
        <f t="shared" si="28"/>
        <v>57080.8134</v>
      </c>
      <c r="H164" s="41">
        <f t="shared" si="29"/>
        <v>22340</v>
      </c>
      <c r="I164" s="50" t="s">
        <v>630</v>
      </c>
      <c r="J164" s="51" t="s">
        <v>631</v>
      </c>
      <c r="K164" s="50">
        <v>22340</v>
      </c>
      <c r="L164" s="50" t="s">
        <v>559</v>
      </c>
      <c r="M164" s="51" t="s">
        <v>499</v>
      </c>
      <c r="N164" s="51" t="s">
        <v>140</v>
      </c>
      <c r="O164" s="52" t="s">
        <v>330</v>
      </c>
      <c r="P164" s="52" t="s">
        <v>632</v>
      </c>
    </row>
    <row r="165" spans="1:16" x14ac:dyDescent="0.2">
      <c r="B165" s="20"/>
      <c r="E165" s="49"/>
      <c r="F165" s="20"/>
    </row>
    <row r="166" spans="1:16" x14ac:dyDescent="0.2">
      <c r="B166" s="20"/>
      <c r="E166" s="49"/>
      <c r="F166" s="20"/>
    </row>
    <row r="167" spans="1:16" x14ac:dyDescent="0.2">
      <c r="B167" s="20"/>
      <c r="E167" s="49"/>
      <c r="F167" s="20"/>
    </row>
    <row r="168" spans="1:16" x14ac:dyDescent="0.2">
      <c r="B168" s="20"/>
      <c r="E168" s="49"/>
      <c r="F168" s="20"/>
    </row>
    <row r="169" spans="1:16" x14ac:dyDescent="0.2">
      <c r="B169" s="20"/>
      <c r="E169" s="49"/>
      <c r="F169" s="20"/>
    </row>
    <row r="170" spans="1:16" x14ac:dyDescent="0.2">
      <c r="B170" s="20"/>
      <c r="E170" s="49"/>
      <c r="F170" s="20"/>
    </row>
    <row r="171" spans="1:16" x14ac:dyDescent="0.2">
      <c r="B171" s="20"/>
      <c r="E171" s="49"/>
      <c r="F171" s="20"/>
    </row>
    <row r="172" spans="1:16" x14ac:dyDescent="0.2">
      <c r="B172" s="20"/>
      <c r="E172" s="49"/>
      <c r="F172" s="20"/>
    </row>
    <row r="173" spans="1:16" x14ac:dyDescent="0.2">
      <c r="B173" s="20"/>
      <c r="E173" s="49"/>
      <c r="F173" s="20"/>
    </row>
    <row r="174" spans="1:16" x14ac:dyDescent="0.2">
      <c r="B174" s="20"/>
      <c r="E174" s="49"/>
      <c r="F174" s="20"/>
    </row>
    <row r="175" spans="1:16" x14ac:dyDescent="0.2">
      <c r="B175" s="20"/>
      <c r="E175" s="49"/>
      <c r="F175" s="20"/>
    </row>
    <row r="176" spans="1:16" x14ac:dyDescent="0.2">
      <c r="B176" s="20"/>
      <c r="E176" s="49"/>
      <c r="F176" s="20"/>
    </row>
    <row r="177" spans="2:6" x14ac:dyDescent="0.2">
      <c r="B177" s="20"/>
      <c r="E177" s="49"/>
      <c r="F177" s="20"/>
    </row>
    <row r="178" spans="2:6" x14ac:dyDescent="0.2">
      <c r="B178" s="20"/>
      <c r="E178" s="49"/>
      <c r="F178" s="20"/>
    </row>
    <row r="179" spans="2:6" x14ac:dyDescent="0.2">
      <c r="B179" s="20"/>
      <c r="E179" s="49"/>
      <c r="F179" s="20"/>
    </row>
    <row r="180" spans="2:6" x14ac:dyDescent="0.2">
      <c r="B180" s="20"/>
      <c r="E180" s="49"/>
      <c r="F180" s="20"/>
    </row>
    <row r="181" spans="2:6" x14ac:dyDescent="0.2">
      <c r="B181" s="20"/>
      <c r="E181" s="49"/>
      <c r="F181" s="20"/>
    </row>
    <row r="182" spans="2:6" x14ac:dyDescent="0.2">
      <c r="B182" s="20"/>
      <c r="E182" s="49"/>
      <c r="F182" s="20"/>
    </row>
    <row r="183" spans="2:6" x14ac:dyDescent="0.2">
      <c r="B183" s="20"/>
      <c r="E183" s="49"/>
      <c r="F183" s="20"/>
    </row>
    <row r="184" spans="2:6" x14ac:dyDescent="0.2">
      <c r="B184" s="20"/>
      <c r="E184" s="49"/>
      <c r="F184" s="20"/>
    </row>
    <row r="185" spans="2:6" x14ac:dyDescent="0.2">
      <c r="B185" s="20"/>
      <c r="E185" s="49"/>
      <c r="F185" s="20"/>
    </row>
    <row r="186" spans="2:6" x14ac:dyDescent="0.2">
      <c r="B186" s="20"/>
      <c r="E186" s="49"/>
      <c r="F186" s="20"/>
    </row>
    <row r="187" spans="2:6" x14ac:dyDescent="0.2">
      <c r="B187" s="20"/>
      <c r="E187" s="49"/>
      <c r="F187" s="20"/>
    </row>
    <row r="188" spans="2:6" x14ac:dyDescent="0.2">
      <c r="B188" s="20"/>
      <c r="E188" s="49"/>
      <c r="F188" s="20"/>
    </row>
    <row r="189" spans="2:6" x14ac:dyDescent="0.2">
      <c r="B189" s="20"/>
      <c r="E189" s="49"/>
      <c r="F189" s="20"/>
    </row>
    <row r="190" spans="2:6" x14ac:dyDescent="0.2">
      <c r="B190" s="20"/>
      <c r="E190" s="49"/>
      <c r="F190" s="20"/>
    </row>
    <row r="191" spans="2:6" x14ac:dyDescent="0.2">
      <c r="B191" s="20"/>
      <c r="E191" s="49"/>
      <c r="F191" s="20"/>
    </row>
    <row r="192" spans="2:6" x14ac:dyDescent="0.2">
      <c r="B192" s="20"/>
      <c r="E192" s="49"/>
      <c r="F192" s="20"/>
    </row>
    <row r="193" spans="2:6" x14ac:dyDescent="0.2">
      <c r="B193" s="20"/>
      <c r="E193" s="49"/>
      <c r="F193" s="20"/>
    </row>
    <row r="194" spans="2:6" x14ac:dyDescent="0.2">
      <c r="B194" s="20"/>
      <c r="E194" s="49"/>
      <c r="F194" s="20"/>
    </row>
    <row r="195" spans="2:6" x14ac:dyDescent="0.2">
      <c r="B195" s="20"/>
      <c r="E195" s="49"/>
      <c r="F195" s="20"/>
    </row>
    <row r="196" spans="2:6" x14ac:dyDescent="0.2">
      <c r="B196" s="20"/>
      <c r="E196" s="49"/>
      <c r="F196" s="20"/>
    </row>
    <row r="197" spans="2:6" x14ac:dyDescent="0.2">
      <c r="B197" s="20"/>
      <c r="E197" s="49"/>
      <c r="F197" s="20"/>
    </row>
    <row r="198" spans="2:6" x14ac:dyDescent="0.2">
      <c r="B198" s="20"/>
      <c r="E198" s="49"/>
      <c r="F198" s="20"/>
    </row>
    <row r="199" spans="2:6" x14ac:dyDescent="0.2">
      <c r="B199" s="20"/>
      <c r="E199" s="49"/>
      <c r="F199" s="20"/>
    </row>
    <row r="200" spans="2:6" x14ac:dyDescent="0.2">
      <c r="B200" s="20"/>
      <c r="E200" s="49"/>
      <c r="F200" s="20"/>
    </row>
    <row r="201" spans="2:6" x14ac:dyDescent="0.2">
      <c r="B201" s="20"/>
      <c r="E201" s="49"/>
      <c r="F201" s="20"/>
    </row>
    <row r="202" spans="2:6" x14ac:dyDescent="0.2">
      <c r="B202" s="20"/>
      <c r="E202" s="49"/>
      <c r="F202" s="20"/>
    </row>
    <row r="203" spans="2:6" x14ac:dyDescent="0.2">
      <c r="B203" s="20"/>
      <c r="E203" s="49"/>
      <c r="F203" s="20"/>
    </row>
    <row r="204" spans="2:6" x14ac:dyDescent="0.2">
      <c r="B204" s="20"/>
      <c r="E204" s="49"/>
      <c r="F204" s="20"/>
    </row>
    <row r="205" spans="2:6" x14ac:dyDescent="0.2">
      <c r="B205" s="20"/>
      <c r="E205" s="49"/>
      <c r="F205" s="20"/>
    </row>
    <row r="206" spans="2:6" x14ac:dyDescent="0.2">
      <c r="B206" s="20"/>
      <c r="E206" s="49"/>
      <c r="F206" s="20"/>
    </row>
    <row r="207" spans="2:6" x14ac:dyDescent="0.2">
      <c r="B207" s="20"/>
      <c r="E207" s="49"/>
      <c r="F207" s="20"/>
    </row>
    <row r="208" spans="2:6" x14ac:dyDescent="0.2">
      <c r="B208" s="20"/>
      <c r="E208" s="49"/>
      <c r="F208" s="20"/>
    </row>
    <row r="209" spans="2:6" x14ac:dyDescent="0.2">
      <c r="B209" s="20"/>
      <c r="E209" s="49"/>
      <c r="F209" s="20"/>
    </row>
    <row r="210" spans="2:6" x14ac:dyDescent="0.2">
      <c r="B210" s="20"/>
      <c r="E210" s="49"/>
      <c r="F210" s="20"/>
    </row>
    <row r="211" spans="2:6" x14ac:dyDescent="0.2">
      <c r="B211" s="20"/>
      <c r="E211" s="49"/>
      <c r="F211" s="20"/>
    </row>
    <row r="212" spans="2:6" x14ac:dyDescent="0.2">
      <c r="B212" s="20"/>
      <c r="E212" s="49"/>
      <c r="F212" s="20"/>
    </row>
    <row r="213" spans="2:6" x14ac:dyDescent="0.2">
      <c r="B213" s="20"/>
      <c r="E213" s="49"/>
      <c r="F213" s="20"/>
    </row>
    <row r="214" spans="2:6" x14ac:dyDescent="0.2">
      <c r="B214" s="20"/>
      <c r="E214" s="49"/>
      <c r="F214" s="20"/>
    </row>
    <row r="215" spans="2:6" x14ac:dyDescent="0.2">
      <c r="B215" s="20"/>
      <c r="E215" s="49"/>
      <c r="F215" s="20"/>
    </row>
    <row r="216" spans="2:6" x14ac:dyDescent="0.2">
      <c r="B216" s="20"/>
      <c r="E216" s="49"/>
      <c r="F216" s="20"/>
    </row>
    <row r="217" spans="2:6" x14ac:dyDescent="0.2">
      <c r="B217" s="20"/>
      <c r="E217" s="49"/>
      <c r="F217" s="20"/>
    </row>
    <row r="218" spans="2:6" x14ac:dyDescent="0.2">
      <c r="B218" s="20"/>
      <c r="E218" s="49"/>
      <c r="F218" s="20"/>
    </row>
    <row r="219" spans="2:6" x14ac:dyDescent="0.2">
      <c r="B219" s="20"/>
      <c r="E219" s="49"/>
      <c r="F219" s="20"/>
    </row>
    <row r="220" spans="2:6" x14ac:dyDescent="0.2">
      <c r="B220" s="20"/>
      <c r="E220" s="49"/>
      <c r="F220" s="20"/>
    </row>
    <row r="221" spans="2:6" x14ac:dyDescent="0.2">
      <c r="B221" s="20"/>
      <c r="E221" s="49"/>
      <c r="F221" s="20"/>
    </row>
    <row r="222" spans="2:6" x14ac:dyDescent="0.2">
      <c r="B222" s="20"/>
      <c r="E222" s="49"/>
      <c r="F222" s="20"/>
    </row>
    <row r="223" spans="2:6" x14ac:dyDescent="0.2">
      <c r="B223" s="20"/>
      <c r="E223" s="49"/>
      <c r="F223" s="20"/>
    </row>
    <row r="224" spans="2:6" x14ac:dyDescent="0.2">
      <c r="B224" s="20"/>
      <c r="E224" s="49"/>
      <c r="F224" s="20"/>
    </row>
    <row r="225" spans="2:6" x14ac:dyDescent="0.2">
      <c r="B225" s="20"/>
      <c r="E225" s="49"/>
      <c r="F225" s="20"/>
    </row>
    <row r="226" spans="2:6" x14ac:dyDescent="0.2">
      <c r="B226" s="20"/>
      <c r="E226" s="49"/>
      <c r="F226" s="20"/>
    </row>
    <row r="227" spans="2:6" x14ac:dyDescent="0.2">
      <c r="B227" s="20"/>
      <c r="E227" s="49"/>
      <c r="F227" s="20"/>
    </row>
    <row r="228" spans="2:6" x14ac:dyDescent="0.2">
      <c r="B228" s="20"/>
      <c r="E228" s="49"/>
      <c r="F228" s="20"/>
    </row>
    <row r="229" spans="2:6" x14ac:dyDescent="0.2">
      <c r="B229" s="20"/>
      <c r="E229" s="49"/>
      <c r="F229" s="20"/>
    </row>
    <row r="230" spans="2:6" x14ac:dyDescent="0.2">
      <c r="B230" s="20"/>
      <c r="E230" s="49"/>
      <c r="F230" s="20"/>
    </row>
    <row r="231" spans="2:6" x14ac:dyDescent="0.2">
      <c r="B231" s="20"/>
      <c r="E231" s="49"/>
      <c r="F231" s="20"/>
    </row>
    <row r="232" spans="2:6" x14ac:dyDescent="0.2">
      <c r="B232" s="20"/>
      <c r="E232" s="49"/>
      <c r="F232" s="20"/>
    </row>
    <row r="233" spans="2:6" x14ac:dyDescent="0.2">
      <c r="B233" s="20"/>
      <c r="E233" s="49"/>
      <c r="F233" s="20"/>
    </row>
    <row r="234" spans="2:6" x14ac:dyDescent="0.2">
      <c r="B234" s="20"/>
      <c r="E234" s="49"/>
      <c r="F234" s="20"/>
    </row>
    <row r="235" spans="2:6" x14ac:dyDescent="0.2">
      <c r="B235" s="20"/>
      <c r="E235" s="49"/>
      <c r="F235" s="20"/>
    </row>
    <row r="236" spans="2:6" x14ac:dyDescent="0.2">
      <c r="B236" s="20"/>
      <c r="E236" s="49"/>
      <c r="F236" s="20"/>
    </row>
    <row r="237" spans="2:6" x14ac:dyDescent="0.2">
      <c r="B237" s="20"/>
      <c r="E237" s="49"/>
      <c r="F237" s="20"/>
    </row>
    <row r="238" spans="2:6" x14ac:dyDescent="0.2">
      <c r="B238" s="20"/>
      <c r="E238" s="49"/>
      <c r="F238" s="20"/>
    </row>
    <row r="239" spans="2:6" x14ac:dyDescent="0.2">
      <c r="B239" s="20"/>
      <c r="E239" s="49"/>
      <c r="F239" s="20"/>
    </row>
    <row r="240" spans="2:6" x14ac:dyDescent="0.2">
      <c r="B240" s="20"/>
      <c r="E240" s="49"/>
      <c r="F240" s="20"/>
    </row>
    <row r="241" spans="2:6" x14ac:dyDescent="0.2">
      <c r="B241" s="20"/>
      <c r="E241" s="49"/>
      <c r="F241" s="20"/>
    </row>
    <row r="242" spans="2:6" x14ac:dyDescent="0.2">
      <c r="B242" s="20"/>
      <c r="E242" s="49"/>
      <c r="F242" s="20"/>
    </row>
    <row r="243" spans="2:6" x14ac:dyDescent="0.2">
      <c r="B243" s="20"/>
      <c r="E243" s="49"/>
      <c r="F243" s="20"/>
    </row>
    <row r="244" spans="2:6" x14ac:dyDescent="0.2">
      <c r="B244" s="20"/>
      <c r="E244" s="49"/>
      <c r="F244" s="20"/>
    </row>
    <row r="245" spans="2:6" x14ac:dyDescent="0.2">
      <c r="B245" s="20"/>
      <c r="E245" s="49"/>
      <c r="F245" s="20"/>
    </row>
    <row r="246" spans="2:6" x14ac:dyDescent="0.2">
      <c r="B246" s="20"/>
      <c r="E246" s="49"/>
      <c r="F246" s="20"/>
    </row>
    <row r="247" spans="2:6" x14ac:dyDescent="0.2">
      <c r="B247" s="20"/>
      <c r="E247" s="49"/>
      <c r="F247" s="20"/>
    </row>
    <row r="248" spans="2:6" x14ac:dyDescent="0.2">
      <c r="B248" s="20"/>
      <c r="E248" s="49"/>
      <c r="F248" s="20"/>
    </row>
    <row r="249" spans="2:6" x14ac:dyDescent="0.2">
      <c r="B249" s="20"/>
      <c r="E249" s="49"/>
      <c r="F249" s="20"/>
    </row>
    <row r="250" spans="2:6" x14ac:dyDescent="0.2">
      <c r="B250" s="20"/>
      <c r="E250" s="49"/>
      <c r="F250" s="20"/>
    </row>
    <row r="251" spans="2:6" x14ac:dyDescent="0.2">
      <c r="B251" s="20"/>
      <c r="E251" s="49"/>
      <c r="F251" s="20"/>
    </row>
    <row r="252" spans="2:6" x14ac:dyDescent="0.2">
      <c r="B252" s="20"/>
      <c r="E252" s="49"/>
      <c r="F252" s="20"/>
    </row>
    <row r="253" spans="2:6" x14ac:dyDescent="0.2">
      <c r="B253" s="20"/>
      <c r="E253" s="49"/>
      <c r="F253" s="20"/>
    </row>
    <row r="254" spans="2:6" x14ac:dyDescent="0.2">
      <c r="B254" s="20"/>
      <c r="E254" s="49"/>
      <c r="F254" s="20"/>
    </row>
    <row r="255" spans="2:6" x14ac:dyDescent="0.2">
      <c r="B255" s="20"/>
      <c r="E255" s="49"/>
      <c r="F255" s="20"/>
    </row>
    <row r="256" spans="2:6" x14ac:dyDescent="0.2">
      <c r="B256" s="20"/>
      <c r="E256" s="49"/>
      <c r="F256" s="20"/>
    </row>
    <row r="257" spans="2:6" x14ac:dyDescent="0.2">
      <c r="B257" s="20"/>
      <c r="E257" s="49"/>
      <c r="F257" s="20"/>
    </row>
    <row r="258" spans="2:6" x14ac:dyDescent="0.2">
      <c r="B258" s="20"/>
      <c r="E258" s="49"/>
      <c r="F258" s="20"/>
    </row>
    <row r="259" spans="2:6" x14ac:dyDescent="0.2">
      <c r="B259" s="20"/>
      <c r="E259" s="49"/>
      <c r="F259" s="20"/>
    </row>
    <row r="260" spans="2:6" x14ac:dyDescent="0.2">
      <c r="B260" s="20"/>
      <c r="E260" s="49"/>
      <c r="F260" s="20"/>
    </row>
    <row r="261" spans="2:6" x14ac:dyDescent="0.2">
      <c r="B261" s="20"/>
      <c r="E261" s="49"/>
      <c r="F261" s="20"/>
    </row>
    <row r="262" spans="2:6" x14ac:dyDescent="0.2">
      <c r="B262" s="20"/>
      <c r="E262" s="49"/>
      <c r="F262" s="20"/>
    </row>
    <row r="263" spans="2:6" x14ac:dyDescent="0.2">
      <c r="B263" s="20"/>
      <c r="E263" s="49"/>
      <c r="F263" s="20"/>
    </row>
    <row r="264" spans="2:6" x14ac:dyDescent="0.2">
      <c r="B264" s="20"/>
      <c r="E264" s="49"/>
      <c r="F264" s="20"/>
    </row>
    <row r="265" spans="2:6" x14ac:dyDescent="0.2">
      <c r="B265" s="20"/>
      <c r="E265" s="49"/>
      <c r="F265" s="20"/>
    </row>
    <row r="266" spans="2:6" x14ac:dyDescent="0.2">
      <c r="B266" s="20"/>
      <c r="E266" s="49"/>
      <c r="F266" s="20"/>
    </row>
    <row r="267" spans="2:6" x14ac:dyDescent="0.2">
      <c r="B267" s="20"/>
      <c r="E267" s="49"/>
      <c r="F267" s="20"/>
    </row>
    <row r="268" spans="2:6" x14ac:dyDescent="0.2">
      <c r="B268" s="20"/>
      <c r="E268" s="49"/>
      <c r="F268" s="20"/>
    </row>
    <row r="269" spans="2:6" x14ac:dyDescent="0.2">
      <c r="B269" s="20"/>
      <c r="E269" s="49"/>
      <c r="F269" s="20"/>
    </row>
    <row r="270" spans="2:6" x14ac:dyDescent="0.2">
      <c r="B270" s="20"/>
      <c r="E270" s="49"/>
      <c r="F270" s="20"/>
    </row>
    <row r="271" spans="2:6" x14ac:dyDescent="0.2">
      <c r="B271" s="20"/>
      <c r="E271" s="49"/>
      <c r="F271" s="20"/>
    </row>
    <row r="272" spans="2:6" x14ac:dyDescent="0.2">
      <c r="B272" s="20"/>
      <c r="E272" s="49"/>
      <c r="F272" s="20"/>
    </row>
    <row r="273" spans="2:6" x14ac:dyDescent="0.2">
      <c r="B273" s="20"/>
      <c r="E273" s="49"/>
      <c r="F273" s="20"/>
    </row>
    <row r="274" spans="2:6" x14ac:dyDescent="0.2">
      <c r="B274" s="20"/>
      <c r="E274" s="49"/>
      <c r="F274" s="20"/>
    </row>
    <row r="275" spans="2:6" x14ac:dyDescent="0.2">
      <c r="B275" s="20"/>
      <c r="E275" s="49"/>
      <c r="F275" s="20"/>
    </row>
    <row r="276" spans="2:6" x14ac:dyDescent="0.2">
      <c r="B276" s="20"/>
      <c r="E276" s="49"/>
      <c r="F276" s="20"/>
    </row>
    <row r="277" spans="2:6" x14ac:dyDescent="0.2">
      <c r="B277" s="20"/>
      <c r="E277" s="49"/>
      <c r="F277" s="20"/>
    </row>
    <row r="278" spans="2:6" x14ac:dyDescent="0.2">
      <c r="B278" s="20"/>
      <c r="E278" s="49"/>
      <c r="F278" s="20"/>
    </row>
    <row r="279" spans="2:6" x14ac:dyDescent="0.2">
      <c r="B279" s="20"/>
      <c r="E279" s="49"/>
      <c r="F279" s="20"/>
    </row>
    <row r="280" spans="2:6" x14ac:dyDescent="0.2">
      <c r="B280" s="20"/>
      <c r="E280" s="49"/>
      <c r="F280" s="20"/>
    </row>
    <row r="281" spans="2:6" x14ac:dyDescent="0.2">
      <c r="B281" s="20"/>
      <c r="E281" s="49"/>
      <c r="F281" s="20"/>
    </row>
    <row r="282" spans="2:6" x14ac:dyDescent="0.2">
      <c r="B282" s="20"/>
      <c r="E282" s="49"/>
      <c r="F282" s="20"/>
    </row>
    <row r="283" spans="2:6" x14ac:dyDescent="0.2">
      <c r="B283" s="20"/>
      <c r="E283" s="49"/>
      <c r="F283" s="20"/>
    </row>
    <row r="284" spans="2:6" x14ac:dyDescent="0.2">
      <c r="B284" s="20"/>
      <c r="E284" s="49"/>
      <c r="F284" s="20"/>
    </row>
    <row r="285" spans="2:6" x14ac:dyDescent="0.2">
      <c r="B285" s="20"/>
      <c r="E285" s="49"/>
      <c r="F285" s="20"/>
    </row>
    <row r="286" spans="2:6" x14ac:dyDescent="0.2">
      <c r="B286" s="20"/>
      <c r="E286" s="49"/>
      <c r="F286" s="20"/>
    </row>
    <row r="287" spans="2:6" x14ac:dyDescent="0.2">
      <c r="B287" s="20"/>
      <c r="E287" s="49"/>
      <c r="F287" s="20"/>
    </row>
    <row r="288" spans="2:6" x14ac:dyDescent="0.2">
      <c r="B288" s="20"/>
      <c r="E288" s="49"/>
      <c r="F288" s="20"/>
    </row>
    <row r="289" spans="2:6" x14ac:dyDescent="0.2">
      <c r="B289" s="20"/>
      <c r="E289" s="49"/>
      <c r="F289" s="20"/>
    </row>
    <row r="290" spans="2:6" x14ac:dyDescent="0.2">
      <c r="B290" s="20"/>
      <c r="E290" s="49"/>
      <c r="F290" s="20"/>
    </row>
    <row r="291" spans="2:6" x14ac:dyDescent="0.2">
      <c r="B291" s="20"/>
      <c r="E291" s="49"/>
      <c r="F291" s="20"/>
    </row>
    <row r="292" spans="2:6" x14ac:dyDescent="0.2">
      <c r="B292" s="20"/>
      <c r="E292" s="49"/>
      <c r="F292" s="20"/>
    </row>
    <row r="293" spans="2:6" x14ac:dyDescent="0.2">
      <c r="B293" s="20"/>
      <c r="E293" s="49"/>
      <c r="F293" s="20"/>
    </row>
    <row r="294" spans="2:6" x14ac:dyDescent="0.2">
      <c r="B294" s="20"/>
      <c r="E294" s="49"/>
      <c r="F294" s="20"/>
    </row>
    <row r="295" spans="2:6" x14ac:dyDescent="0.2">
      <c r="B295" s="20"/>
      <c r="E295" s="49"/>
      <c r="F295" s="20"/>
    </row>
    <row r="296" spans="2:6" x14ac:dyDescent="0.2">
      <c r="B296" s="20"/>
      <c r="E296" s="49"/>
      <c r="F296" s="20"/>
    </row>
    <row r="297" spans="2:6" x14ac:dyDescent="0.2">
      <c r="B297" s="20"/>
      <c r="E297" s="49"/>
      <c r="F297" s="20"/>
    </row>
    <row r="298" spans="2:6" x14ac:dyDescent="0.2">
      <c r="B298" s="20"/>
      <c r="E298" s="49"/>
      <c r="F298" s="20"/>
    </row>
    <row r="299" spans="2:6" x14ac:dyDescent="0.2">
      <c r="B299" s="20"/>
      <c r="E299" s="49"/>
      <c r="F299" s="20"/>
    </row>
    <row r="300" spans="2:6" x14ac:dyDescent="0.2">
      <c r="B300" s="20"/>
      <c r="E300" s="49"/>
      <c r="F300" s="20"/>
    </row>
    <row r="301" spans="2:6" x14ac:dyDescent="0.2">
      <c r="B301" s="20"/>
      <c r="E301" s="49"/>
      <c r="F301" s="20"/>
    </row>
    <row r="302" spans="2:6" x14ac:dyDescent="0.2">
      <c r="B302" s="20"/>
      <c r="E302" s="49"/>
      <c r="F302" s="20"/>
    </row>
    <row r="303" spans="2:6" x14ac:dyDescent="0.2">
      <c r="B303" s="20"/>
      <c r="E303" s="49"/>
      <c r="F303" s="20"/>
    </row>
    <row r="304" spans="2:6" x14ac:dyDescent="0.2">
      <c r="B304" s="20"/>
      <c r="E304" s="49"/>
      <c r="F304" s="20"/>
    </row>
    <row r="305" spans="2:6" x14ac:dyDescent="0.2">
      <c r="B305" s="20"/>
      <c r="E305" s="49"/>
      <c r="F305" s="20"/>
    </row>
    <row r="306" spans="2:6" x14ac:dyDescent="0.2">
      <c r="B306" s="20"/>
      <c r="E306" s="49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</sheetData>
  <phoneticPr fontId="8" type="noConversion"/>
  <hyperlinks>
    <hyperlink ref="P24" r:id="rId1" display="http://www.konkoly.hu/cgi-bin/IBVS?779" xr:uid="{00000000-0004-0000-0100-000000000000}"/>
    <hyperlink ref="P25" r:id="rId2" display="http://www.konkoly.hu/cgi-bin/IBVS?719" xr:uid="{00000000-0004-0000-0100-000001000000}"/>
    <hyperlink ref="P40" r:id="rId3" display="http://www.konkoly.hu/cgi-bin/IBVS?1249" xr:uid="{00000000-0004-0000-0100-000002000000}"/>
    <hyperlink ref="P47" r:id="rId4" display="http://www.konkoly.hu/cgi-bin/IBVS?1249" xr:uid="{00000000-0004-0000-0100-000003000000}"/>
    <hyperlink ref="P142" r:id="rId5" display="http://vsolj.cetus-net.org/no39.pdf" xr:uid="{00000000-0004-0000-0100-000004000000}"/>
    <hyperlink ref="P114" r:id="rId6" display="http://var.astro.cz/oejv/issues/oejv0003.pdf" xr:uid="{00000000-0004-0000-0100-000005000000}"/>
    <hyperlink ref="P155" r:id="rId7" display="http://vsolj.cetus-net.org/no45.pdf" xr:uid="{00000000-0004-0000-0100-000006000000}"/>
    <hyperlink ref="P156" r:id="rId8" display="http://vsolj.cetus-net.org/no45.pdf" xr:uid="{00000000-0004-0000-0100-000007000000}"/>
    <hyperlink ref="P115" r:id="rId9" display="http://www.aavso.org/sites/default/files/jaavso/v36n2/186.pdf" xr:uid="{00000000-0004-0000-0100-000008000000}"/>
    <hyperlink ref="P116" r:id="rId10" display="http://www.konkoly.hu/cgi-bin/IBVS?5870" xr:uid="{00000000-0004-0000-0100-000009000000}"/>
    <hyperlink ref="P117" r:id="rId11" display="http://www.aavso.org/sites/default/files/jaavso/v36n2/186.pdf" xr:uid="{00000000-0004-0000-0100-00000A000000}"/>
    <hyperlink ref="P121" r:id="rId12" display="http://www.konkoly.hu/cgi-bin/IBVS?5992" xr:uid="{00000000-0004-0000-0100-00000B000000}"/>
    <hyperlink ref="P160" r:id="rId13" display="http://vsolj.cetus-net.org/vsoljno53.pdf" xr:uid="{00000000-0004-0000-0100-00000C000000}"/>
    <hyperlink ref="P122" r:id="rId14" display="http://www.konkoly.hu/cgi-bin/IBVS?6029" xr:uid="{00000000-0004-0000-0100-00000D000000}"/>
    <hyperlink ref="P124" r:id="rId15" display="http://www.konkoly.hu/cgi-bin/IBVS?6029" xr:uid="{00000000-0004-0000-0100-00000E000000}"/>
    <hyperlink ref="P161" r:id="rId16" display="http://vsolj.cetus-net.org/vsoljno56.pdf" xr:uid="{00000000-0004-0000-0100-00000F000000}"/>
    <hyperlink ref="P162" r:id="rId17" display="http://vsolj.cetus-net.org/vsoljno59.pdf" xr:uid="{00000000-0004-0000-0100-000010000000}"/>
    <hyperlink ref="P163" r:id="rId18" display="http://vsolj.cetus-net.org/vsoljno59.pdf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2023-12-29T05:58:13Z</dcterms:modified>
</cp:coreProperties>
</file>