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E49C862-502A-49E2-9F67-225CC8D1200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Q23" i="1"/>
  <c r="C7" i="1"/>
  <c r="G21" i="1"/>
  <c r="H21" i="1"/>
  <c r="C8" i="1"/>
  <c r="E22" i="1"/>
  <c r="F22" i="1"/>
  <c r="G22" i="1"/>
  <c r="I22" i="1"/>
  <c r="E21" i="1"/>
  <c r="F21" i="1"/>
  <c r="G11" i="1"/>
  <c r="Q21" i="1"/>
  <c r="E15" i="1"/>
  <c r="C17" i="1"/>
  <c r="E23" i="1"/>
  <c r="F23" i="1"/>
  <c r="G23" i="1"/>
  <c r="I23" i="1"/>
  <c r="C12" i="1"/>
  <c r="C16" i="1" l="1"/>
  <c r="D18" i="1" s="1"/>
  <c r="C11" i="1"/>
  <c r="C15" i="1" l="1"/>
  <c r="O23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<sst xmlns="http://schemas.openxmlformats.org/spreadsheetml/2006/main" count="46" uniqueCount="44">
  <si>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</si>
  <si>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</si>
  <si>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</si>
  <si>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</si>
  <si>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</si>
  <si>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</si>
  <si>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</si>
  <si>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</si>
  <si>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</si>
  <si>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</si>
  <si>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</si>
  <si>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</si>
  <si>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</si>
  <si>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</si>
  <si>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</si>
  <si>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</si>
  <si>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</si>
  <si>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</si>
  <si>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</si>
  <si>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</si>
  <si>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</si>
  <si>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</si>
  <si>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</si>
  <si>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</si>
  <si>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</si>
  <si>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</si>
  <si>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</si>
  <si>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</si>
  <si>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</si>
  <si>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</si>
  <si>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</si>
  <si>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</si>
  <si>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</si>
  <si>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</si>
  <si>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</si>
  <si>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</si>
  <si>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</si>
  <si>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</si>
  <si>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</si>
  <si>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</si>
  <si>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AB Cru / GSC 8645-0335               </t>
  </si>
  <si>
    <t>EA/DM</t>
  </si>
  <si>
    <t>IBVS 5809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</si>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</sst>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B7-4190-9BAC-753BE7C131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-6.7479999997885898E-3</c:v>
                </c:pt>
                <c:pt idx="2">
                  <c:v>4.9360000048181973E-3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B7-4190-9BAC-753BE7C131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B7-4190-9BAC-753BE7C131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B7-4190-9BAC-753BE7C131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B7-4190-9BAC-753BE7C131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B7-4190-9BAC-753BE7C131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B7-4190-9BAC-753BE7C131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303</c:v>
                </c:pt>
                <c:pt idx="2">
                  <c:v>304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-1.9253525568571194E-5</c:v>
                </c:pt>
                <c:pt idx="1">
                  <c:v>-8.9492822694286719E-4</c:v>
                </c:pt>
                <c:pt idx="2">
                  <c:v>-8.9781824245895405E-4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B7-4190-9BAC-753BE7C13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964920"/>
        <c:axId val="1"/>
      </c:scatterChart>
      <c:valAx>
        <c:axId val="48596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96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0</xdr:rowOff>
    </xdr:from>
    <xdr:to>
      <xdr:col>16</xdr:col>
      <xdr:colOff>600075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218047E-BF5A-4F2C-03CB-D3C30E7C8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52500.165999999997</v>
      </c>
      <c r="D4" s="9">
        <v>3.413316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52500.165999999997</v>
      </c>
    </row>
    <row r="8" spans="1:7" x14ac:dyDescent="0.2">
      <c r="A8" t="s">
        <v>2</v>
      </c>
      <c r="C8">
        <f>D4</f>
        <v>3.413316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INTERCEPT(INDIRECT($G$11):G975,INDIRECT($F$11):F975)</f>
        <v>-1.9253525568571194E-5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SLOPE(INDIRECT($G$11):G975,INDIRECT($F$11):F975)</f>
        <v>-2.8900155160867855E-6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(C7+C11)+(C8+C12)*INT(MAX(F21:F3516))</f>
        <v>53537.813166181761</v>
      </c>
      <c r="D15" s="16" t="s">
        <v>31</v>
      </c>
      <c r="E15" s="17">
        <f ca="1">TODAY()+15018.5-B9/24</f>
        <v>60326.5</v>
      </c>
    </row>
    <row r="16" spans="1:7" x14ac:dyDescent="0.2">
      <c r="A16" s="18" t="s">
        <v>3</v>
      </c>
      <c r="B16" s="12"/>
      <c r="C16" s="19">
        <f ca="1">+C8+C12</f>
        <v>3.4133131099844838</v>
      </c>
      <c r="D16" s="16" t="s">
        <v>32</v>
      </c>
      <c r="E16" s="17">
        <f ca="1">ROUND(2*(E15-C15)/C16,0)/2+1</f>
        <v>1990</v>
      </c>
    </row>
    <row r="17" spans="1:17" ht="13.5" thickBot="1" x14ac:dyDescent="0.25">
      <c r="A17" s="16" t="s">
        <v>28</v>
      </c>
      <c r="B17" s="12"/>
      <c r="C17" s="12">
        <f>COUNT(C21:C2174)</f>
        <v>3</v>
      </c>
      <c r="D17" s="16" t="s">
        <v>33</v>
      </c>
      <c r="E17" s="20">
        <f ca="1">+C15+C16*E16-15018.5-C9/24</f>
        <v>45312.20208838422</v>
      </c>
    </row>
    <row r="18" spans="1:17" ht="14.25" thickTop="1" thickBot="1" x14ac:dyDescent="0.25">
      <c r="A18" s="18" t="s">
        <v>4</v>
      </c>
      <c r="B18" s="12"/>
      <c r="C18" s="21">
        <f ca="1">+C15</f>
        <v>53537.813166181761</v>
      </c>
      <c r="D18" s="22">
        <f ca="1">+C16</f>
        <v>3.4133131099844838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52500.165999999997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-1.9253525568571194E-5</v>
      </c>
      <c r="Q21" s="2">
        <f>+C21-15018.5</f>
        <v>37481.665999999997</v>
      </c>
    </row>
    <row r="22" spans="1:17" x14ac:dyDescent="0.2">
      <c r="A22" s="34" t="s">
        <v>42</v>
      </c>
      <c r="B22" s="35"/>
      <c r="C22" s="34">
        <v>53534.394</v>
      </c>
      <c r="D22" s="34">
        <v>1E-3</v>
      </c>
      <c r="E22">
        <f>+(C22-C$7)/C$8</f>
        <v>302.99802303683657</v>
      </c>
      <c r="F22">
        <f>ROUND(2*E22,0)/2</f>
        <v>303</v>
      </c>
      <c r="G22">
        <f>+C22-(C$7+F22*C$8)</f>
        <v>-6.7479999997885898E-3</v>
      </c>
      <c r="I22">
        <f>+G22</f>
        <v>-6.7479999997885898E-3</v>
      </c>
      <c r="O22">
        <f ca="1">+C$11+C$12*$F22</f>
        <v>-8.9492822694286719E-4</v>
      </c>
      <c r="Q22" s="2">
        <f>+C22-15018.5</f>
        <v>38515.894</v>
      </c>
    </row>
    <row r="23" spans="1:17" x14ac:dyDescent="0.2">
      <c r="A23" s="34" t="s">
        <v>42</v>
      </c>
      <c r="B23" s="35"/>
      <c r="C23" s="34">
        <v>53537.819000000003</v>
      </c>
      <c r="D23" s="34">
        <v>2E-3</v>
      </c>
      <c r="E23">
        <f>+(C23-C$7)/C$8</f>
        <v>304.00144610109515</v>
      </c>
      <c r="F23">
        <f>ROUND(2*E23,0)/2</f>
        <v>304</v>
      </c>
      <c r="G23">
        <f>+C23-(C$7+F23*C$8)</f>
        <v>4.9360000048181973E-3</v>
      </c>
      <c r="I23">
        <f>+G23</f>
        <v>4.9360000048181973E-3</v>
      </c>
      <c r="O23">
        <f ca="1">+C$11+C$12*$F23</f>
        <v>-8.9781824245895405E-4</v>
      </c>
      <c r="Q23" s="2">
        <f>+C23-15018.5</f>
        <v>38519.319000000003</v>
      </c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2024-01-16T23:44:50Z</dcterms:modified>
</cp:coreProperties>
</file>