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06A51B8-C143-4E4E-A290-5202D77F43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Q24" i="1"/>
  <c r="Q22" i="1"/>
  <c r="Q23" i="1"/>
  <c r="C8" i="1"/>
  <c r="C7" i="1"/>
  <c r="Q21" i="1"/>
  <c r="G23" i="1"/>
  <c r="I23" i="1"/>
  <c r="E23" i="1"/>
  <c r="F23" i="1"/>
  <c r="E21" i="1"/>
  <c r="F21" i="1"/>
  <c r="G21" i="1"/>
  <c r="H21" i="1"/>
  <c r="E22" i="1"/>
  <c r="F22" i="1"/>
  <c r="G22" i="1"/>
  <c r="E24" i="1"/>
  <c r="F24" i="1"/>
  <c r="G24" i="1"/>
  <c r="I24" i="1"/>
  <c r="J22" i="1"/>
  <c r="C11" i="1"/>
  <c r="C12" i="1"/>
  <c r="C16" i="1" l="1"/>
  <c r="D18" i="1" s="1"/>
  <c r="O23" i="1"/>
  <c r="C15" i="1"/>
  <c r="O21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<sst xmlns="http://schemas.openxmlformats.org/spreadsheetml/2006/main" count="50" uniqueCount="47">
  <si>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</si>
  <si>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</si>
  <si>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</si>
  <si>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</si>
  <si>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</si>
  <si>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</si>
  <si>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</si>
  <si>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</si>
  <si>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</si>
  <si>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</si>
  <si>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</si>
  <si>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</si>
  <si>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</si>
  <si>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</si>
  <si>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</si>
  <si>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</si>
  <si>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</si>
  <si>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</si>
  <si>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</si>
  <si>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</si>
  <si>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</si>
  <si>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</si>
  <si>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</si>
  <si>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</si>
  <si>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</si>
  <si>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</si>
  <si>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</si>
  <si>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</si>
  <si>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</si>
  <si>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Bull.79</t>
  </si>
  <si>
    <t>B</t>
  </si>
  <si>
    <t>BBSAG</t>
  </si>
  <si>
    <t>I</t>
  </si>
  <si>
    <t>IBVS 4018</t>
  </si>
  <si>
    <t>IBVS</t>
  </si>
  <si>
    <t># of data points:</t>
  </si>
  <si>
    <t>EA/D</t>
  </si>
  <si>
    <t>AE Cru / gsc 8973-2825</t>
  </si>
  <si>
    <t>IBVS 5931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</si>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</sst>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Cru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B-4D6C-BBCC-9334973C43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-3.8417499999923166E-2</c:v>
                </c:pt>
                <c:pt idx="3">
                  <c:v>-6.7112500008079223E-2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B-4D6C-BBCC-9334973C43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-2.8270000002521556E-2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B-4D6C-BBCC-9334973C43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6B-4D6C-BBCC-9334973C43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6B-4D6C-BBCC-9334973C43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6B-4D6C-BBCC-9334973C43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6B-4D6C-BBCC-9334973C43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3.4340339685180542E-2</c:v>
                </c:pt>
                <c:pt idx="1">
                  <c:v>-3.0097007363027999E-2</c:v>
                </c:pt>
                <c:pt idx="2">
                  <c:v>-3.6231712055889258E-2</c:v>
                </c:pt>
                <c:pt idx="3">
                  <c:v>-6.7471280591606675E-2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6B-4D6C-BBCC-9334973C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96312"/>
        <c:axId val="1"/>
      </c:scatterChart>
      <c:valAx>
        <c:axId val="548096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9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0</xdr:row>
      <xdr:rowOff>9525</xdr:rowOff>
    </xdr:from>
    <xdr:to>
      <xdr:col>17</xdr:col>
      <xdr:colOff>400049</xdr:colOff>
      <xdr:row>18</xdr:row>
      <xdr:rowOff>57149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DB0F26-2012-C2B8-68DE-FB629B94C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10" t="s">
        <v>36</v>
      </c>
    </row>
    <row r="4" spans="1:7" x14ac:dyDescent="0.2">
      <c r="A4" s="6" t="s">
        <v>0</v>
      </c>
      <c r="C4" s="3">
        <v>30399.114000000001</v>
      </c>
      <c r="D4" s="4">
        <v>3.4781474999999999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30399.114000000001</v>
      </c>
    </row>
    <row r="8" spans="1:7" x14ac:dyDescent="0.2">
      <c r="A8" t="s">
        <v>3</v>
      </c>
      <c r="C8">
        <f>+D4</f>
        <v>3.4781474999999999</v>
      </c>
    </row>
    <row r="9" spans="1:7" x14ac:dyDescent="0.2">
      <c r="A9" s="13" t="s">
        <v>39</v>
      </c>
      <c r="B9" s="14"/>
      <c r="C9" s="15">
        <v>-9.5</v>
      </c>
      <c r="D9" s="14" t="s">
        <v>40</v>
      </c>
      <c r="E9" s="14"/>
    </row>
    <row r="10" spans="1:7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3.4340339685180542E-2</v>
      </c>
      <c r="D11" s="17"/>
      <c r="E11" s="14"/>
      <c r="F11" s="18" t="str">
        <f>"F"&amp;E19</f>
        <v>F22</v>
      </c>
      <c r="G11" s="19" t="str">
        <f>"G"&amp;E19</f>
        <v>G22</v>
      </c>
    </row>
    <row r="12" spans="1:7" x14ac:dyDescent="0.2">
      <c r="A12" s="14" t="s">
        <v>17</v>
      </c>
      <c r="B12" s="14"/>
      <c r="C12" s="16">
        <f ca="1">SLOPE(INDIRECT($G$11):G992,INDIRECT($F$11):F992)</f>
        <v>-1.5298515443544287E-5</v>
      </c>
      <c r="D12" s="17"/>
      <c r="E12" s="14"/>
    </row>
    <row r="13" spans="1:7" x14ac:dyDescent="0.2">
      <c r="A13" s="14" t="s">
        <v>19</v>
      </c>
      <c r="B13" s="14"/>
      <c r="C13" s="17" t="s">
        <v>14</v>
      </c>
      <c r="D13" s="17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20" t="s">
        <v>18</v>
      </c>
      <c r="B15" s="14"/>
      <c r="C15" s="21">
        <f ca="1">(C7+C11)+(C8+C12)*INT(MAX(F21:F3533))</f>
        <v>53546.118141219413</v>
      </c>
      <c r="D15" s="22" t="s">
        <v>41</v>
      </c>
      <c r="E15" s="23">
        <f ca="1">TODAY()+15018.5-B9/24</f>
        <v>60326.5</v>
      </c>
    </row>
    <row r="16" spans="1:7" x14ac:dyDescent="0.2">
      <c r="A16" s="24" t="s">
        <v>4</v>
      </c>
      <c r="B16" s="14"/>
      <c r="C16" s="25">
        <f ca="1">+C8+C12</f>
        <v>3.4781322014845566</v>
      </c>
      <c r="D16" s="22" t="s">
        <v>42</v>
      </c>
      <c r="E16" s="23">
        <f ca="1">ROUND(2*(E15-C15)/C16,0)/2+1</f>
        <v>1950.5</v>
      </c>
    </row>
    <row r="17" spans="1:30" ht="13.5" thickBot="1" x14ac:dyDescent="0.25">
      <c r="A17" s="22" t="s">
        <v>35</v>
      </c>
      <c r="B17" s="14"/>
      <c r="C17" s="14">
        <f>COUNT(C21:C2191)</f>
        <v>4</v>
      </c>
      <c r="D17" s="22" t="s">
        <v>43</v>
      </c>
      <c r="E17" s="26">
        <f ca="1">+C15+C16*E16-15018.5-C9/24</f>
        <v>45312.110833548373</v>
      </c>
    </row>
    <row r="18" spans="1:30" x14ac:dyDescent="0.2">
      <c r="A18" s="24" t="s">
        <v>5</v>
      </c>
      <c r="B18" s="14"/>
      <c r="C18" s="27">
        <f ca="1">+C15</f>
        <v>53546.118141219413</v>
      </c>
      <c r="D18" s="28">
        <f ca="1">+C16</f>
        <v>3.4781322014845566</v>
      </c>
      <c r="E18" s="29" t="s">
        <v>44</v>
      </c>
    </row>
    <row r="19" spans="1:30" ht="13.5" thickTop="1" x14ac:dyDescent="0.2">
      <c r="A19" s="30" t="s">
        <v>45</v>
      </c>
      <c r="E19" s="31">
        <v>22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31</v>
      </c>
      <c r="J20" s="8" t="s">
        <v>34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 s="32" customFormat="1" x14ac:dyDescent="0.2">
      <c r="A21" s="32" t="s">
        <v>12</v>
      </c>
      <c r="C21" s="33">
        <v>30399.114000000001</v>
      </c>
      <c r="D21" s="33" t="s">
        <v>14</v>
      </c>
      <c r="E21" s="32">
        <f>+(C21-C$7)/C$8</f>
        <v>0</v>
      </c>
      <c r="F21" s="32">
        <f>ROUND(2*E21,0)/2</f>
        <v>0</v>
      </c>
      <c r="G21" s="32">
        <f>+C21-(C$7+F21*C$8)</f>
        <v>0</v>
      </c>
      <c r="H21" s="32">
        <f>+G21</f>
        <v>0</v>
      </c>
      <c r="O21" s="32">
        <f ca="1">+C$11+C$12*$F21</f>
        <v>3.4340339685180542E-2</v>
      </c>
      <c r="Q21" s="34">
        <f>+C21-15018.5</f>
        <v>15380.614000000001</v>
      </c>
    </row>
    <row r="22" spans="1:30" s="32" customFormat="1" x14ac:dyDescent="0.2">
      <c r="A22" s="32" t="s">
        <v>33</v>
      </c>
      <c r="B22" s="35" t="s">
        <v>32</v>
      </c>
      <c r="C22" s="33">
        <v>45049.042999999998</v>
      </c>
      <c r="D22" s="33">
        <v>1E-3</v>
      </c>
      <c r="E22" s="32">
        <f>+(C22-C$7)/C$8</f>
        <v>4211.9918721100803</v>
      </c>
      <c r="F22" s="32">
        <f>ROUND(2*E22,0)/2</f>
        <v>4212</v>
      </c>
      <c r="G22" s="32">
        <f>+C22-(C$7+F22*C$8)</f>
        <v>-2.8270000002521556E-2</v>
      </c>
      <c r="J22" s="32">
        <f>+G22</f>
        <v>-2.8270000002521556E-2</v>
      </c>
      <c r="O22" s="32">
        <f ca="1">+C$11+C$12*$F22</f>
        <v>-3.0097007363027999E-2</v>
      </c>
      <c r="Q22" s="34">
        <f>+C22-15018.5</f>
        <v>30030.542999999998</v>
      </c>
    </row>
    <row r="23" spans="1:30" s="32" customFormat="1" x14ac:dyDescent="0.2">
      <c r="A23" s="32" t="s">
        <v>29</v>
      </c>
      <c r="C23" s="33">
        <v>46443.77</v>
      </c>
      <c r="D23" s="33"/>
      <c r="E23" s="32">
        <f>+(C23-C$7)/C$8</f>
        <v>4612.9889546087379</v>
      </c>
      <c r="F23" s="32">
        <f>ROUND(2*E23,0)/2</f>
        <v>4613</v>
      </c>
      <c r="G23" s="32">
        <f>+C23-(C$7+F23*C$8)</f>
        <v>-3.8417499999923166E-2</v>
      </c>
      <c r="I23" s="32">
        <f>+G23</f>
        <v>-3.8417499999923166E-2</v>
      </c>
      <c r="O23" s="32">
        <f ca="1">+C$11+C$12*$F23</f>
        <v>-3.6231712055889258E-2</v>
      </c>
      <c r="Q23" s="34">
        <f>+C23-15018.5</f>
        <v>31425.269999999997</v>
      </c>
      <c r="AA23" s="32">
        <v>9</v>
      </c>
      <c r="AB23" s="32" t="s">
        <v>28</v>
      </c>
      <c r="AD23" s="32" t="s">
        <v>30</v>
      </c>
    </row>
    <row r="24" spans="1:30" s="32" customFormat="1" x14ac:dyDescent="0.2">
      <c r="A24" s="11" t="s">
        <v>38</v>
      </c>
      <c r="B24" s="12" t="s">
        <v>32</v>
      </c>
      <c r="C24" s="11">
        <v>53546.118499999997</v>
      </c>
      <c r="D24" s="11">
        <v>5.7999999999999996E-3</v>
      </c>
      <c r="E24" s="32">
        <f>+(C24-C$7)/C$8</f>
        <v>6654.9807045273374</v>
      </c>
      <c r="F24" s="32">
        <f>ROUND(2*E24,0)/2</f>
        <v>6655</v>
      </c>
      <c r="G24" s="32">
        <f>+C24-(C$7+F24*C$8)</f>
        <v>-6.7112500008079223E-2</v>
      </c>
      <c r="I24" s="32">
        <f>+G24</f>
        <v>-6.7112500008079223E-2</v>
      </c>
      <c r="O24" s="32">
        <f ca="1">+C$11+C$12*$F24</f>
        <v>-6.7471280591606675E-2</v>
      </c>
      <c r="Q24" s="34">
        <f>+C24-15018.5</f>
        <v>38527.618499999997</v>
      </c>
    </row>
    <row r="25" spans="1:30" x14ac:dyDescent="0.2">
      <c r="C25" s="9"/>
      <c r="D25" s="9"/>
      <c r="Q25" s="2"/>
    </row>
    <row r="26" spans="1:30" x14ac:dyDescent="0.2">
      <c r="C26" s="9"/>
      <c r="D26" s="9"/>
      <c r="Q26" s="2"/>
    </row>
    <row r="27" spans="1:30" x14ac:dyDescent="0.2">
      <c r="C27" s="9"/>
      <c r="D27" s="9"/>
      <c r="Q27" s="2"/>
    </row>
    <row r="28" spans="1:30" x14ac:dyDescent="0.2">
      <c r="C28" s="9"/>
      <c r="D28" s="9"/>
    </row>
    <row r="29" spans="1:30" x14ac:dyDescent="0.2">
      <c r="C29" s="9"/>
      <c r="D29" s="9"/>
    </row>
    <row r="30" spans="1:30" x14ac:dyDescent="0.2">
      <c r="C30" s="9"/>
      <c r="D30" s="9"/>
    </row>
    <row r="31" spans="1:30" x14ac:dyDescent="0.2">
      <c r="C31" s="9"/>
      <c r="D31" s="9"/>
    </row>
    <row r="32" spans="1:30" x14ac:dyDescent="0.2">
      <c r="C32" s="9"/>
      <c r="D32" s="9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2024-01-16T23:46:40Z</dcterms:modified>
</cp:coreProperties>
</file>