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C46EC5E-AB0B-4FB3-B7A3-0187B2C1E3C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Q22" i="1"/>
  <c r="C7" i="1"/>
  <c r="E21" i="1"/>
  <c r="F21" i="1"/>
  <c r="G21" i="1"/>
  <c r="H21" i="1"/>
  <c r="C8" i="1"/>
  <c r="G11" i="1"/>
  <c r="Q21" i="1"/>
  <c r="E15" i="1"/>
  <c r="C17" i="1"/>
  <c r="E22" i="1"/>
  <c r="F22" i="1"/>
  <c r="G22" i="1"/>
  <c r="I22" i="1"/>
  <c r="C11" i="1"/>
  <c r="C12" i="1"/>
  <c r="C16" i="1" l="1"/>
  <c r="D18" i="1" s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<sst xmlns="http://schemas.openxmlformats.org/spreadsheetml/2006/main" count="45" uniqueCount="44">
  <si>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</si>
  <si>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</si>
  <si>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</si>
  <si>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</si>
  <si>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</si>
  <si>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</si>
  <si>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</si>
  <si>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</si>
  <si>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</si>
  <si>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</si>
  <si>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</si>
  <si>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</si>
  <si>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</si>
  <si>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</si>
  <si>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</si>
  <si>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</si>
  <si>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</si>
  <si>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</si>
  <si>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</si>
  <si>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</si>
  <si>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</si>
  <si>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</si>
  <si>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</si>
  <si>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</si>
  <si>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</si>
  <si>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</si>
  <si>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</si>
  <si>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</si>
  <si>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</si>
  <si>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</si>
  <si>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</si>
  <si>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</si>
  <si>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</si>
  <si>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</si>
  <si>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</si>
  <si>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</si>
  <si>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</si>
  <si>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</si>
  <si>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</si>
  <si>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</si>
  <si>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AN Cru / GSC 8659-0869               </t>
  </si>
  <si>
    <t xml:space="preserve">EA/SD     </t>
  </si>
  <si>
    <t>IBVS 5809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</si>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</sst>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AN Cru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8.0000000000000004E-4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322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5C-4C73-BB5D-F72787E445E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322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-5.1020000028074719E-3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5C-4C73-BB5D-F72787E445E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322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5C-4C73-BB5D-F72787E445E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322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5C-4C73-BB5D-F72787E445E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322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D5C-4C73-BB5D-F72787E445E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322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D5C-4C73-BB5D-F72787E445E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322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D5C-4C73-BB5D-F72787E445E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322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0</c:v>
                </c:pt>
                <c:pt idx="1">
                  <c:v>-5.1020000028074719E-3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D5C-4C73-BB5D-F72787E44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361624"/>
        <c:axId val="1"/>
      </c:scatterChart>
      <c:valAx>
        <c:axId val="486361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361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571500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4F6EAE8-08EA-7071-3899-E41BB31BC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22</v>
      </c>
      <c r="B2" t="s">
        <v>41</v>
      </c>
      <c r="C2" s="3"/>
      <c r="D2" s="3"/>
    </row>
    <row r="3" spans="1:7" ht="13.5" thickBot="1" x14ac:dyDescent="0.25"/>
    <row r="4" spans="1:7" ht="14.25" thickTop="1" thickBot="1" x14ac:dyDescent="0.25">
      <c r="A4" s="5" t="s">
        <v>39</v>
      </c>
      <c r="C4" s="8">
        <v>52500.88</v>
      </c>
      <c r="D4" s="9">
        <v>3.2575409999999998</v>
      </c>
    </row>
    <row r="5" spans="1:7" x14ac:dyDescent="0.2">
      <c r="C5" s="31" t="s">
        <v>37</v>
      </c>
    </row>
    <row r="6" spans="1:7" x14ac:dyDescent="0.2">
      <c r="A6" s="5" t="s">
        <v>0</v>
      </c>
    </row>
    <row r="7" spans="1:7" x14ac:dyDescent="0.2">
      <c r="A7" t="s">
        <v>1</v>
      </c>
      <c r="C7">
        <f>C4</f>
        <v>52500.88</v>
      </c>
    </row>
    <row r="8" spans="1:7" x14ac:dyDescent="0.2">
      <c r="A8" t="s">
        <v>2</v>
      </c>
      <c r="C8">
        <f>D4</f>
        <v>3.2575409999999998</v>
      </c>
      <c r="D8" s="30"/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7" x14ac:dyDescent="0.2">
      <c r="A11" s="12" t="s">
        <v>14</v>
      </c>
      <c r="B11" s="12"/>
      <c r="C11" s="24">
        <f ca="1">INTERCEPT(INDIRECT($G$11):G975,INDIRECT($F$11):F975)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15</v>
      </c>
      <c r="B12" s="12"/>
      <c r="C12" s="24">
        <f ca="1">SLOPE(INDIRECT($G$11):G975,INDIRECT($F$11):F975)</f>
        <v>-1.5844720505613267E-5</v>
      </c>
      <c r="D12" s="3"/>
      <c r="E12" s="12"/>
    </row>
    <row r="13" spans="1:7" x14ac:dyDescent="0.2">
      <c r="A13" s="12" t="s">
        <v>17</v>
      </c>
      <c r="B13" s="12"/>
      <c r="C13" s="3" t="s">
        <v>12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16</v>
      </c>
      <c r="B15" s="12"/>
      <c r="C15" s="15">
        <f ca="1">(C7+C11)+(C8+C12)*INT(MAX(F21:F3516))</f>
        <v>53549.803099999997</v>
      </c>
      <c r="D15" s="16" t="s">
        <v>31</v>
      </c>
      <c r="E15" s="17">
        <f ca="1">TODAY()+15018.5-B9/24</f>
        <v>60326.5</v>
      </c>
    </row>
    <row r="16" spans="1:7" x14ac:dyDescent="0.2">
      <c r="A16" s="18" t="s">
        <v>3</v>
      </c>
      <c r="B16" s="12"/>
      <c r="C16" s="19">
        <f ca="1">+C8+C12</f>
        <v>3.2575251552794944</v>
      </c>
      <c r="D16" s="16" t="s">
        <v>32</v>
      </c>
      <c r="E16" s="17">
        <f ca="1">ROUND(2*(E15-C15)/C16,0)/2+1</f>
        <v>2081.5</v>
      </c>
    </row>
    <row r="17" spans="1:17" ht="13.5" thickBot="1" x14ac:dyDescent="0.25">
      <c r="A17" s="16" t="s">
        <v>28</v>
      </c>
      <c r="B17" s="12"/>
      <c r="C17" s="12">
        <f>COUNT(C21:C2174)</f>
        <v>2</v>
      </c>
      <c r="D17" s="16" t="s">
        <v>33</v>
      </c>
      <c r="E17" s="20">
        <f ca="1">+C15+C16*E16-15018.5-C9/24</f>
        <v>45312.237544047603</v>
      </c>
    </row>
    <row r="18" spans="1:17" ht="14.25" thickTop="1" thickBot="1" x14ac:dyDescent="0.25">
      <c r="A18" s="18" t="s">
        <v>4</v>
      </c>
      <c r="B18" s="12"/>
      <c r="C18" s="21">
        <f ca="1">+C15</f>
        <v>53549.803099999997</v>
      </c>
      <c r="D18" s="22">
        <f ca="1">+C16</f>
        <v>3.2575251552794944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38</v>
      </c>
      <c r="I20" s="7" t="s">
        <v>27</v>
      </c>
      <c r="J20" s="7" t="s">
        <v>43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7" x14ac:dyDescent="0.2">
      <c r="A21" s="33" t="s">
        <v>38</v>
      </c>
      <c r="B21" s="32" t="s">
        <v>36</v>
      </c>
      <c r="C21" s="33">
        <v>52500.88</v>
      </c>
      <c r="D21" s="29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37482.379999999997</v>
      </c>
    </row>
    <row r="22" spans="1:17" x14ac:dyDescent="0.2">
      <c r="A22" s="34" t="s">
        <v>42</v>
      </c>
      <c r="B22" s="35"/>
      <c r="C22" s="34">
        <v>53549.803099999997</v>
      </c>
      <c r="D22" s="34">
        <v>8.0000000000000004E-4</v>
      </c>
      <c r="E22">
        <f>+(C22-C$7)/C$8</f>
        <v>321.99843378794003</v>
      </c>
      <c r="F22">
        <f>ROUND(2*E22,0)/2</f>
        <v>322</v>
      </c>
      <c r="G22">
        <f>+C22-(C$7+F22*C$8)</f>
        <v>-5.1020000028074719E-3</v>
      </c>
      <c r="I22">
        <f>+G22</f>
        <v>-5.1020000028074719E-3</v>
      </c>
      <c r="O22">
        <f ca="1">+C$11+C$12*$F22</f>
        <v>-5.1020000028074719E-3</v>
      </c>
      <c r="Q22" s="2">
        <f>+C22-15018.5</f>
        <v>38531.303099999997</v>
      </c>
    </row>
    <row r="23" spans="1:17" x14ac:dyDescent="0.2">
      <c r="C23" s="10"/>
      <c r="D23" s="10"/>
    </row>
    <row r="24" spans="1:17" x14ac:dyDescent="0.2">
      <c r="C24" s="10"/>
      <c r="D24" s="10"/>
    </row>
    <row r="25" spans="1:17" x14ac:dyDescent="0.2">
      <c r="C25" s="10"/>
      <c r="D25" s="10"/>
    </row>
    <row r="26" spans="1:17" x14ac:dyDescent="0.2">
      <c r="C26" s="10"/>
      <c r="D26" s="10"/>
    </row>
    <row r="27" spans="1:17" x14ac:dyDescent="0.2">
      <c r="C27" s="10"/>
      <c r="D27" s="10"/>
    </row>
    <row r="28" spans="1:17" x14ac:dyDescent="0.2">
      <c r="C28" s="10"/>
      <c r="D28" s="10"/>
    </row>
    <row r="29" spans="1:17" x14ac:dyDescent="0.2">
      <c r="C29" s="10"/>
      <c r="D29" s="10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2024-01-16T23:49:18Z</dcterms:modified>
</cp:coreProperties>
</file>