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FA44F37-168C-457A-AF44-1E1781A6068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9" i="1" l="1"/>
  <c r="D9" i="1"/>
  <c r="Q21" i="1"/>
  <c r="Q23" i="1"/>
  <c r="C8" i="1"/>
  <c r="C7" i="1"/>
  <c r="E21" i="1"/>
  <c r="F21" i="1"/>
  <c r="B2" i="1"/>
  <c r="A1" i="1"/>
  <c r="C22" i="1"/>
  <c r="D8" i="1"/>
  <c r="F16" i="1"/>
  <c r="C17" i="1"/>
  <c r="Q22" i="1"/>
  <c r="G22" i="1"/>
  <c r="E22" i="1"/>
  <c r="F22" i="1"/>
  <c r="E23" i="1"/>
  <c r="F23" i="1"/>
  <c r="G23" i="1"/>
  <c r="K23" i="1"/>
  <c r="G21" i="1"/>
  <c r="H21" i="1"/>
  <c r="I22" i="1"/>
  <c r="C11" i="1"/>
  <c r="C12" i="1"/>
  <c r="C16" i="1" l="1"/>
  <c r="D18" i="1" s="1"/>
  <c r="O22" i="1"/>
  <c r="O23" i="1"/>
  <c r="O21" i="1"/>
  <c r="C15" i="1"/>
  <c r="F18" i="1" s="1"/>
  <c r="F17" i="1"/>
  <c r="C18" i="1" l="1"/>
  <c r="F19" i="1"/>
</calcChain>
</file>

<file path=xl/sharedStrings.xml><?xml version="1.0" encoding="utf-8"?>
<sst xmlns="http://schemas.openxmlformats.org/spreadsheetml/2006/main" count="51" uniqueCount="48">
  <si>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</si>
  <si>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</si>
  <si>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</si>
  <si>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</si>
  <si>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</si>
  <si>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</si>
  <si>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</si>
  <si>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</si>
  <si>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</si>
  <si>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</si>
  <si>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</si>
  <si>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</si>
  <si>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</si>
  <si>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</si>
  <si>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</si>
  <si>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</si>
  <si>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</si>
  <si>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</si>
  <si>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</si>
  <si>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</si>
  <si>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</si>
  <si>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</si>
  <si>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</si>
  <si>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</si>
  <si>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</si>
  <si>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</si>
  <si>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</si>
  <si>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</si>
  <si>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</si>
  <si>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</si>
  <si>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</si>
  <si>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</si>
  <si>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</si>
  <si>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</si>
  <si>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</si>
  <si>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</si>
  <si>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</si>
  <si>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AQ Cru</t>
  </si>
  <si>
    <t>G8981-1880</t>
  </si>
  <si>
    <t>EB/KE</t>
  </si>
  <si>
    <t>Kreiner</t>
  </si>
  <si>
    <t>GCVS 4</t>
  </si>
  <si>
    <t>Pavlov 2015, pc</t>
  </si>
  <si>
    <t>II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</si>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</sst>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0" fillId="0" borderId="0" xfId="0" applyAlignment="1">
      <alignment vertical="center"/>
    </xf>
    <xf numFmtId="0" fontId="18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left"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AQ Cru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-23085.5</c:v>
                </c:pt>
                <c:pt idx="1">
                  <c:v>0</c:v>
                </c:pt>
                <c:pt idx="2">
                  <c:v>4034.5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-1.317849997576559E-3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0E-4D1C-87C0-3506945F03D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-23085.5</c:v>
                </c:pt>
                <c:pt idx="1">
                  <c:v>0</c:v>
                </c:pt>
                <c:pt idx="2">
                  <c:v>4034.5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0E-4D1C-87C0-3506945F03D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-23085.5</c:v>
                </c:pt>
                <c:pt idx="1">
                  <c:v>0</c:v>
                </c:pt>
                <c:pt idx="2">
                  <c:v>4034.5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0E-4D1C-87C0-3506945F03D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-23085.5</c:v>
                </c:pt>
                <c:pt idx="1">
                  <c:v>0</c:v>
                </c:pt>
                <c:pt idx="2">
                  <c:v>4034.5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-8.2138499928987585E-3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0E-4D1C-87C0-3506945F03D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-23085.5</c:v>
                </c:pt>
                <c:pt idx="1">
                  <c:v>0</c:v>
                </c:pt>
                <c:pt idx="2">
                  <c:v>4034.5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0E-4D1C-87C0-3506945F03D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-23085.5</c:v>
                </c:pt>
                <c:pt idx="1">
                  <c:v>0</c:v>
                </c:pt>
                <c:pt idx="2">
                  <c:v>4034.5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0E-4D1C-87C0-3506945F03D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-23085.5</c:v>
                </c:pt>
                <c:pt idx="1">
                  <c:v>0</c:v>
                </c:pt>
                <c:pt idx="2">
                  <c:v>4034.5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0E-4D1C-87C0-3506945F03D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-23085.5</c:v>
                </c:pt>
                <c:pt idx="1">
                  <c:v>0</c:v>
                </c:pt>
                <c:pt idx="2">
                  <c:v>4034.5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4.6999834926524799E-2</c:v>
                </c:pt>
                <c:pt idx="1">
                  <c:v>0</c:v>
                </c:pt>
                <c:pt idx="2">
                  <c:v>-8.2138499928987585E-3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0E-4D1C-87C0-3506945F03D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-23085.5</c:v>
                </c:pt>
                <c:pt idx="1">
                  <c:v>0</c:v>
                </c:pt>
                <c:pt idx="2">
                  <c:v>4034.5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0E-4D1C-87C0-3506945F0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795384"/>
        <c:axId val="1"/>
      </c:scatterChart>
      <c:valAx>
        <c:axId val="48279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279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7424397-A594-6926-76AC-D2E533CA8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5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tr">
        <f>F1&amp;" / GSC "&amp;RIGHT(I1,9)</f>
        <v>AQ Cru / GSC 8981-1880</v>
      </c>
      <c r="F1" s="31" t="s">
        <v>37</v>
      </c>
      <c r="G1" s="32">
        <v>0</v>
      </c>
      <c r="H1" s="33"/>
      <c r="I1" s="34" t="s">
        <v>38</v>
      </c>
      <c r="J1" s="35" t="s">
        <v>37</v>
      </c>
      <c r="K1" s="36">
        <v>11.56451</v>
      </c>
      <c r="L1" s="37">
        <v>-64.023399999999995</v>
      </c>
      <c r="M1" s="38">
        <v>52500.023999999998</v>
      </c>
      <c r="N1" s="38">
        <v>1.1550033</v>
      </c>
      <c r="O1" s="34" t="s">
        <v>39</v>
      </c>
    </row>
    <row r="2" spans="1:15" x14ac:dyDescent="0.2">
      <c r="A2" t="s">
        <v>23</v>
      </c>
      <c r="B2" t="str">
        <f>O1</f>
        <v>EB/KE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25836.194</v>
      </c>
      <c r="D4" s="28">
        <v>1.1550028000000001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f>M1</f>
        <v>52500.023999999998</v>
      </c>
      <c r="D7" s="34" t="s">
        <v>40</v>
      </c>
    </row>
    <row r="8" spans="1:15" x14ac:dyDescent="0.2">
      <c r="A8" t="s">
        <v>3</v>
      </c>
      <c r="C8" s="8">
        <f>N1</f>
        <v>1.1550033</v>
      </c>
      <c r="D8" s="29" t="str">
        <f>D7</f>
        <v>Kreiner</v>
      </c>
    </row>
    <row r="9" spans="1:15" x14ac:dyDescent="0.2">
      <c r="A9" s="24" t="s">
        <v>32</v>
      </c>
      <c r="C9" s="25">
        <v>22</v>
      </c>
      <c r="D9" s="22" t="str">
        <f>"F"&amp;C9</f>
        <v>F22</v>
      </c>
      <c r="E9" s="23" t="str">
        <f>"G"&amp;C9</f>
        <v>G22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-2.0359028362619305E-6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57159.299099367956</v>
      </c>
      <c r="E15" s="14" t="s">
        <v>34</v>
      </c>
      <c r="F15" s="39">
        <v>1</v>
      </c>
    </row>
    <row r="16" spans="1:15" x14ac:dyDescent="0.2">
      <c r="A16" s="16" t="s">
        <v>4</v>
      </c>
      <c r="B16" s="10"/>
      <c r="C16" s="17">
        <f ca="1">+C8+C12</f>
        <v>1.1550012640971636</v>
      </c>
      <c r="E16" s="14" t="s">
        <v>30</v>
      </c>
      <c r="F16" s="40">
        <f ca="1">NOW()+15018.5+$C$5/24</f>
        <v>60326.53478159722</v>
      </c>
    </row>
    <row r="17" spans="1:18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6777</v>
      </c>
    </row>
    <row r="18" spans="1:18" ht="14.25" thickTop="1" thickBot="1" x14ac:dyDescent="0.25">
      <c r="A18" s="16" t="s">
        <v>5</v>
      </c>
      <c r="B18" s="10"/>
      <c r="C18" s="19">
        <f ca="1">+C15</f>
        <v>57159.299099367956</v>
      </c>
      <c r="D18" s="20">
        <f ca="1">+C16</f>
        <v>1.1550012640971636</v>
      </c>
      <c r="E18" s="14" t="s">
        <v>36</v>
      </c>
      <c r="F18" s="23">
        <f ca="1">ROUND(2*(F16-$C$15)/$C$16,0)/2+F15</f>
        <v>2743</v>
      </c>
    </row>
    <row r="19" spans="1:18" ht="13.5" thickTop="1" x14ac:dyDescent="0.2">
      <c r="E19" s="14" t="s">
        <v>31</v>
      </c>
      <c r="F19" s="18">
        <f ca="1">+$C$15+$C$16*F18-15018.5-$C$5/24</f>
        <v>45309.363400119815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41</v>
      </c>
      <c r="C21" s="8">
        <v>25836.194</v>
      </c>
      <c r="D21" s="8"/>
      <c r="E21">
        <f>+(C21-C$7)/C$8</f>
        <v>-23085.501140992412</v>
      </c>
      <c r="F21">
        <f>ROUND(2*E21,0)/2</f>
        <v>-23085.5</v>
      </c>
      <c r="G21">
        <f>+C21-(C$7+F21*C$8)</f>
        <v>-1.317849997576559E-3</v>
      </c>
      <c r="H21">
        <f>+G21</f>
        <v>-1.317849997576559E-3</v>
      </c>
      <c r="O21">
        <f ca="1">+C$11+C$12*$F21</f>
        <v>4.6999834926524799E-2</v>
      </c>
      <c r="Q21" s="2">
        <f>+C21-15018.5</f>
        <v>10817.694</v>
      </c>
    </row>
    <row r="22" spans="1:18" x14ac:dyDescent="0.2">
      <c r="A22" t="s">
        <v>40</v>
      </c>
      <c r="C22" s="8">
        <f>C$7</f>
        <v>52500.023999999998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0</v>
      </c>
      <c r="Q22" s="2">
        <f>+C22-15018.5</f>
        <v>37481.523999999998</v>
      </c>
    </row>
    <row r="23" spans="1:18" ht="15" x14ac:dyDescent="0.2">
      <c r="A23" s="41" t="s">
        <v>42</v>
      </c>
      <c r="B23" s="42" t="s">
        <v>43</v>
      </c>
      <c r="C23" s="8">
        <v>57159.876600000003</v>
      </c>
      <c r="D23" s="43">
        <v>5.0000000000000001E-4</v>
      </c>
      <c r="E23">
        <f>+(C23-C$7)/C$8</f>
        <v>4034.4928884618821</v>
      </c>
      <c r="F23">
        <f>ROUND(2*E23,0)/2</f>
        <v>4034.5</v>
      </c>
      <c r="G23">
        <f>+C23-(C$7+F23*C$8)</f>
        <v>-8.2138499928987585E-3</v>
      </c>
      <c r="K23">
        <f>+G23</f>
        <v>-8.2138499928987585E-3</v>
      </c>
      <c r="O23">
        <f ca="1">+C$11+C$12*$F23</f>
        <v>-8.2138499928987585E-3</v>
      </c>
      <c r="Q23" s="2">
        <f>+C23-15018.5</f>
        <v>42141.376600000003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2024-01-16T23:50:05Z</dcterms:modified>
</cp:coreProperties>
</file>