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FD7462C-DC82-4CF8-B18C-F18A1A02AAD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Q22" i="1"/>
  <c r="C7" i="1"/>
  <c r="E22" i="1"/>
  <c r="F22" i="1"/>
  <c r="C8" i="1"/>
  <c r="E21" i="1"/>
  <c r="F21" i="1"/>
  <c r="G21" i="1"/>
  <c r="H21" i="1"/>
  <c r="G11" i="1"/>
  <c r="Q21" i="1"/>
  <c r="E15" i="1"/>
  <c r="C17" i="1"/>
  <c r="G22" i="1"/>
  <c r="I22" i="1"/>
  <c r="C12" i="1"/>
  <c r="C11" i="1"/>
  <c r="O21" i="1" l="1"/>
  <c r="C15" i="1"/>
  <c r="O22" i="1"/>
  <c r="C16" i="1"/>
  <c r="D18" i="1" s="1"/>
  <c r="E16" i="1" l="1"/>
  <c r="E17" i="1" s="1"/>
  <c r="C18" i="1"/>
</calcChain>
</file>

<file path=xl/sharedStrings.xml><?xml version="1.0" encoding="utf-8"?>
<sst xmlns="http://schemas.openxmlformats.org/spreadsheetml/2006/main" count="45" uniqueCount="44">
  <si>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</si>
  <si>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</si>
  <si>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</si>
  <si>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</si>
  <si>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</si>
  <si>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</si>
  <si>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</si>
  <si>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</si>
  <si>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</si>
  <si>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</si>
  <si>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</si>
  <si>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</si>
  <si>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</si>
  <si>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</si>
  <si>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</si>
  <si>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</si>
  <si>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</si>
  <si>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</si>
  <si>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</si>
  <si>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</si>
  <si>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</si>
  <si>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</si>
  <si>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</si>
  <si>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</si>
  <si>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</si>
  <si>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</si>
  <si>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</si>
  <si>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</si>
  <si>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</si>
  <si>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</si>
  <si>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</si>
  <si>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</si>
  <si>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</si>
  <si>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</si>
  <si>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</si>
  <si>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</si>
  <si>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</si>
  <si>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</si>
  <si>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</si>
  <si>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</si>
  <si>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AR Cru / GSC 8639-2797               </t>
  </si>
  <si>
    <t xml:space="preserve">EA/SD     </t>
  </si>
  <si>
    <t>IBVS 5809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</si>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</sst>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/>
    <xf numFmtId="14" fontId="16" fillId="0" borderId="0" xfId="0" applyNumberFormat="1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Cru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4.0000000000000001E-3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178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DE-4A3B-8F72-3F878318A9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178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-2.6919999800156802E-4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DE-4A3B-8F72-3F878318A9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178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DE-4A3B-8F72-3F878318A9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178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DE-4A3B-8F72-3F878318A9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178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DE-4A3B-8F72-3F878318A9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178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DE-4A3B-8F72-3F878318A9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178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DE-4A3B-8F72-3F878318A9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178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</c:v>
                </c:pt>
                <c:pt idx="1">
                  <c:v>-2.6919999800156802E-4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DE-4A3B-8F72-3F878318A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629224"/>
        <c:axId val="1"/>
      </c:scatterChart>
      <c:valAx>
        <c:axId val="552629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629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0</xdr:row>
      <xdr:rowOff>47625</xdr:rowOff>
    </xdr:from>
    <xdr:to>
      <xdr:col>18</xdr:col>
      <xdr:colOff>266700</xdr:colOff>
      <xdr:row>18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A93D981-8E1C-781D-92D8-E6ADA8D2C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22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39</v>
      </c>
      <c r="C4" s="8">
        <v>52500.669000000002</v>
      </c>
      <c r="D4" s="9">
        <v>5.8455914</v>
      </c>
    </row>
    <row r="5" spans="1:7" x14ac:dyDescent="0.2">
      <c r="C5" s="31" t="s">
        <v>37</v>
      </c>
    </row>
    <row r="6" spans="1:7" x14ac:dyDescent="0.2">
      <c r="A6" s="5" t="s">
        <v>0</v>
      </c>
    </row>
    <row r="7" spans="1:7" x14ac:dyDescent="0.2">
      <c r="A7" t="s">
        <v>1</v>
      </c>
      <c r="C7">
        <f>C4</f>
        <v>52500.669000000002</v>
      </c>
    </row>
    <row r="8" spans="1:7" x14ac:dyDescent="0.2">
      <c r="A8" t="s">
        <v>2</v>
      </c>
      <c r="C8">
        <f>D4</f>
        <v>5.8455914</v>
      </c>
      <c r="D8" s="30"/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4">
        <f ca="1">INTERCEPT(INDIRECT($G$11):G975,INDIRECT($F$11):F975)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15</v>
      </c>
      <c r="B12" s="12"/>
      <c r="C12" s="24">
        <f ca="1">SLOPE(INDIRECT($G$11):G975,INDIRECT($F$11):F975)</f>
        <v>-1.5123595393346517E-6</v>
      </c>
      <c r="D12" s="3"/>
      <c r="E12" s="12"/>
    </row>
    <row r="13" spans="1:7" x14ac:dyDescent="0.2">
      <c r="A13" s="12" t="s">
        <v>17</v>
      </c>
      <c r="B13" s="12"/>
      <c r="C13" s="3" t="s">
        <v>12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16</v>
      </c>
      <c r="B15" s="12"/>
      <c r="C15" s="15">
        <f ca="1">(C7+C11)+(C8+C12)*INT(MAX(F21:F3516))</f>
        <v>53541.184000000001</v>
      </c>
      <c r="D15" s="16" t="s">
        <v>31</v>
      </c>
      <c r="E15" s="17">
        <f ca="1">TODAY()+15018.5-B9/24</f>
        <v>60326.5</v>
      </c>
    </row>
    <row r="16" spans="1:7" x14ac:dyDescent="0.2">
      <c r="A16" s="18" t="s">
        <v>3</v>
      </c>
      <c r="B16" s="12"/>
      <c r="C16" s="19">
        <f ca="1">+C8+C12</f>
        <v>5.8455898876404611</v>
      </c>
      <c r="D16" s="16" t="s">
        <v>32</v>
      </c>
      <c r="E16" s="17">
        <f ca="1">ROUND(2*(E15-C15)/C16,0)/2+1</f>
        <v>1162</v>
      </c>
    </row>
    <row r="17" spans="1:17" ht="13.5" thickBot="1" x14ac:dyDescent="0.25">
      <c r="A17" s="16" t="s">
        <v>28</v>
      </c>
      <c r="B17" s="12"/>
      <c r="C17" s="12">
        <f>COUNT(C21:C2174)</f>
        <v>2</v>
      </c>
      <c r="D17" s="16" t="s">
        <v>33</v>
      </c>
      <c r="E17" s="20">
        <f ca="1">+C15+C16*E16-15018.5-C9/24</f>
        <v>45315.65528277155</v>
      </c>
    </row>
    <row r="18" spans="1:17" ht="14.25" thickTop="1" thickBot="1" x14ac:dyDescent="0.25">
      <c r="A18" s="18" t="s">
        <v>4</v>
      </c>
      <c r="B18" s="12"/>
      <c r="C18" s="21">
        <f ca="1">+C15</f>
        <v>53541.184000000001</v>
      </c>
      <c r="D18" s="22">
        <f ca="1">+C16</f>
        <v>5.8455898876404611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43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x14ac:dyDescent="0.2">
      <c r="A21" s="33" t="s">
        <v>38</v>
      </c>
      <c r="B21" s="32" t="s">
        <v>36</v>
      </c>
      <c r="C21" s="33">
        <v>52500.669000000002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37482.169000000002</v>
      </c>
    </row>
    <row r="22" spans="1:17" s="36" customFormat="1" x14ac:dyDescent="0.2">
      <c r="A22" s="35" t="s">
        <v>42</v>
      </c>
      <c r="B22" s="34"/>
      <c r="C22" s="35">
        <v>53541.184000000001</v>
      </c>
      <c r="D22" s="35">
        <v>4.0000000000000001E-3</v>
      </c>
      <c r="E22" s="36">
        <f>+(C22-C$7)/C$8</f>
        <v>177.99995394820093</v>
      </c>
      <c r="F22" s="36">
        <f>ROUND(2*E22,0)/2</f>
        <v>178</v>
      </c>
      <c r="G22" s="36">
        <f>+C22-(C$7+F22*C$8)</f>
        <v>-2.6919999800156802E-4</v>
      </c>
      <c r="I22" s="36">
        <f>+G22</f>
        <v>-2.6919999800156802E-4</v>
      </c>
      <c r="O22" s="36">
        <f ca="1">+C$11+C$12*$F22</f>
        <v>-2.6919999800156802E-4</v>
      </c>
      <c r="Q22" s="37">
        <f>+C22-15018.5</f>
        <v>38522.684000000001</v>
      </c>
    </row>
    <row r="23" spans="1:17" x14ac:dyDescent="0.2">
      <c r="C23" s="10"/>
      <c r="D23" s="10"/>
    </row>
    <row r="24" spans="1:17" x14ac:dyDescent="0.2">
      <c r="C24" s="10"/>
      <c r="D24" s="10"/>
    </row>
    <row r="25" spans="1:17" x14ac:dyDescent="0.2">
      <c r="C25" s="10"/>
      <c r="D25" s="10"/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2024-01-16T23:50:51Z</dcterms:modified>
</cp:coreProperties>
</file>