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A0D5716-FE6C-4F8F-937D-122A241ECF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Q23" i="1"/>
  <c r="Q24" i="1"/>
  <c r="Q25" i="1"/>
  <c r="Q26" i="1"/>
  <c r="C7" i="1"/>
  <c r="C8" i="1"/>
  <c r="G11" i="1"/>
  <c r="Q21" i="1"/>
  <c r="E15" i="1"/>
  <c r="C17" i="1"/>
  <c r="E24" i="1"/>
  <c r="F24" i="1"/>
  <c r="E22" i="1"/>
  <c r="F22" i="1"/>
  <c r="G22" i="1"/>
  <c r="I22" i="1"/>
  <c r="E26" i="1"/>
  <c r="F26" i="1"/>
  <c r="G26" i="1"/>
  <c r="I26" i="1"/>
  <c r="E23" i="1"/>
  <c r="F23" i="1"/>
  <c r="G23" i="1"/>
  <c r="I23" i="1"/>
  <c r="G24" i="1"/>
  <c r="I24" i="1"/>
  <c r="E21" i="1"/>
  <c r="F21" i="1"/>
  <c r="G21" i="1"/>
  <c r="E25" i="1"/>
  <c r="F25" i="1"/>
  <c r="G25" i="1"/>
  <c r="I25" i="1"/>
  <c r="H21" i="1"/>
  <c r="C11" i="1"/>
  <c r="C12" i="1"/>
  <c r="C16" i="1" l="1"/>
  <c r="D18" i="1" s="1"/>
  <c r="O21" i="1"/>
  <c r="O24" i="1"/>
  <c r="O25" i="1"/>
  <c r="O26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<sst xmlns="http://schemas.openxmlformats.org/spreadsheetml/2006/main" count="49" uniqueCount="44">
  <si>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</si>
  <si>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</si>
  <si>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</si>
  <si>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</si>
  <si>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</si>
  <si>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</si>
  <si>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</si>
  <si>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</si>
  <si>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</si>
  <si>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</si>
  <si>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</si>
  <si>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</si>
  <si>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</si>
  <si>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</si>
  <si>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</si>
  <si>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</si>
  <si>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</si>
  <si>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</si>
  <si>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</si>
  <si>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</si>
  <si>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</si>
  <si>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</si>
  <si>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</si>
  <si>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</si>
  <si>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</si>
  <si>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</si>
  <si>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</si>
  <si>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</si>
  <si>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</si>
  <si>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</si>
  <si>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</si>
  <si>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</si>
  <si>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</si>
  <si>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</si>
  <si>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</si>
  <si>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</si>
  <si>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</si>
  <si>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</si>
  <si>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</si>
  <si>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</si>
  <si>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AY Cru / GSC 8644-1401               </t>
  </si>
  <si>
    <t xml:space="preserve">EA/SD     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</si>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</sst>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/>
    <xf numFmtId="14" fontId="16" fillId="0" borderId="0" xfId="0" applyNumberFormat="1" applyFont="1" applyAlignment="1"/>
    <xf numFmtId="0" fontId="16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AY Cru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64-4123-83A5-1A5713B2FB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-2.0148000039625913E-3</c:v>
                </c:pt>
                <c:pt idx="2">
                  <c:v>2.1396000011009164E-3</c:v>
                </c:pt>
                <c:pt idx="3">
                  <c:v>3.7999999767635018E-4</c:v>
                </c:pt>
                <c:pt idx="4">
                  <c:v>3.344000069773756E-4</c:v>
                </c:pt>
                <c:pt idx="5">
                  <c:v>7.6432000059867278E-3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64-4123-83A5-1A5713B2FB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764-4123-83A5-1A5713B2FB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764-4123-83A5-1A5713B2FB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764-4123-83A5-1A5713B2FB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764-4123-83A5-1A5713B2FB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1E-3</c:v>
                  </c:pt>
                  <c:pt idx="2">
                    <c:v>1E-3</c:v>
                  </c:pt>
                  <c:pt idx="3">
                    <c:v>8.9999999999999998E-4</c:v>
                  </c:pt>
                  <c:pt idx="4">
                    <c:v>2E-3</c:v>
                  </c:pt>
                  <c:pt idx="5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764-4123-83A5-1A5713B2FB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641</c:v>
                </c:pt>
                <c:pt idx="2">
                  <c:v>643</c:v>
                </c:pt>
                <c:pt idx="3">
                  <c:v>650</c:v>
                </c:pt>
                <c:pt idx="4">
                  <c:v>652</c:v>
                </c:pt>
                <c:pt idx="5">
                  <c:v>656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-9.6879018101020268E-5</c:v>
                </c:pt>
                <c:pt idx="1">
                  <c:v>1.6951675915851984E-3</c:v>
                </c:pt>
                <c:pt idx="2">
                  <c:v>1.7007590006637827E-3</c:v>
                </c:pt>
                <c:pt idx="3">
                  <c:v>1.720328932438827E-3</c:v>
                </c:pt>
                <c:pt idx="4">
                  <c:v>1.7259203415174113E-3</c:v>
                </c:pt>
                <c:pt idx="5">
                  <c:v>1.7371031596745796E-3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764-4123-83A5-1A5713B2F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2624544"/>
        <c:axId val="1"/>
      </c:scatterChart>
      <c:valAx>
        <c:axId val="552624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26245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9012B80-4554-137D-7EA5-E7D0C08D9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22</v>
      </c>
      <c r="B2" t="s">
        <v>41</v>
      </c>
      <c r="C2" s="3"/>
      <c r="D2" s="3"/>
    </row>
    <row r="3" spans="1:7" ht="13.5" thickBot="1" x14ac:dyDescent="0.25"/>
    <row r="4" spans="1:7" ht="14.25" thickTop="1" thickBot="1" x14ac:dyDescent="0.25">
      <c r="A4" s="5" t="s">
        <v>39</v>
      </c>
      <c r="C4" s="8">
        <v>52501.146999999997</v>
      </c>
      <c r="D4" s="9">
        <v>1.5984228</v>
      </c>
    </row>
    <row r="5" spans="1:7" x14ac:dyDescent="0.2">
      <c r="C5" s="31" t="s">
        <v>37</v>
      </c>
    </row>
    <row r="6" spans="1:7" x14ac:dyDescent="0.2">
      <c r="A6" s="5" t="s">
        <v>0</v>
      </c>
    </row>
    <row r="7" spans="1:7" x14ac:dyDescent="0.2">
      <c r="A7" t="s">
        <v>1</v>
      </c>
      <c r="C7">
        <f>C4</f>
        <v>52501.146999999997</v>
      </c>
    </row>
    <row r="8" spans="1:7" x14ac:dyDescent="0.2">
      <c r="A8" t="s">
        <v>2</v>
      </c>
      <c r="C8">
        <f>D4</f>
        <v>1.5984228</v>
      </c>
      <c r="D8" s="30"/>
    </row>
    <row r="9" spans="1:7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7" ht="13.5" thickBot="1" x14ac:dyDescent="0.25">
      <c r="A10" s="12"/>
      <c r="B10" s="12"/>
      <c r="C10" s="4" t="s">
        <v>18</v>
      </c>
      <c r="D10" s="4" t="s">
        <v>19</v>
      </c>
      <c r="E10" s="12"/>
    </row>
    <row r="11" spans="1:7" x14ac:dyDescent="0.2">
      <c r="A11" s="12" t="s">
        <v>14</v>
      </c>
      <c r="B11" s="12"/>
      <c r="C11" s="24">
        <f ca="1">INTERCEPT(INDIRECT($G$11):G975,INDIRECT($F$11):F975)</f>
        <v>-9.6879018101020268E-5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15</v>
      </c>
      <c r="B12" s="12"/>
      <c r="C12" s="24">
        <f ca="1">SLOPE(INDIRECT($G$11):G975,INDIRECT($F$11):F975)</f>
        <v>2.7957045392920729E-6</v>
      </c>
      <c r="D12" s="3"/>
      <c r="E12" s="12"/>
    </row>
    <row r="13" spans="1:7" x14ac:dyDescent="0.2">
      <c r="A13" s="12" t="s">
        <v>17</v>
      </c>
      <c r="B13" s="12"/>
      <c r="C13" s="3" t="s">
        <v>12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16</v>
      </c>
      <c r="B15" s="12"/>
      <c r="C15" s="15">
        <f ca="1">(C7+C11)+(C8+C12)*INT(MAX(F21:F3516))</f>
        <v>53549.714093903152</v>
      </c>
      <c r="D15" s="16" t="s">
        <v>31</v>
      </c>
      <c r="E15" s="17">
        <f ca="1">TODAY()+15018.5-B9/24</f>
        <v>60326.5</v>
      </c>
    </row>
    <row r="16" spans="1:7" x14ac:dyDescent="0.2">
      <c r="A16" s="18" t="s">
        <v>3</v>
      </c>
      <c r="B16" s="12"/>
      <c r="C16" s="19">
        <f ca="1">+C8+C12</f>
        <v>1.5984255957045392</v>
      </c>
      <c r="D16" s="16" t="s">
        <v>32</v>
      </c>
      <c r="E16" s="17">
        <f ca="1">ROUND(2*(E15-C15)/C16,0)/2+1</f>
        <v>4240.5</v>
      </c>
    </row>
    <row r="17" spans="1:17" ht="13.5" thickBot="1" x14ac:dyDescent="0.25">
      <c r="A17" s="16" t="s">
        <v>28</v>
      </c>
      <c r="B17" s="12"/>
      <c r="C17" s="12">
        <f>COUNT(C21:C2174)</f>
        <v>6</v>
      </c>
      <c r="D17" s="16" t="s">
        <v>33</v>
      </c>
      <c r="E17" s="20">
        <f ca="1">+C15+C16*E16-15018.5-C9/24</f>
        <v>45309.733665821586</v>
      </c>
    </row>
    <row r="18" spans="1:17" ht="14.25" thickTop="1" thickBot="1" x14ac:dyDescent="0.25">
      <c r="A18" s="18" t="s">
        <v>4</v>
      </c>
      <c r="B18" s="12"/>
      <c r="C18" s="21">
        <f ca="1">+C15</f>
        <v>53549.714093903152</v>
      </c>
      <c r="D18" s="22">
        <f ca="1">+C16</f>
        <v>1.5984255957045392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27</v>
      </c>
      <c r="J20" s="7" t="s">
        <v>43</v>
      </c>
      <c r="K20" s="7" t="s">
        <v>23</v>
      </c>
      <c r="L20" s="7" t="s">
        <v>24</v>
      </c>
      <c r="M20" s="7" t="s">
        <v>25</v>
      </c>
      <c r="N20" s="7" t="s">
        <v>26</v>
      </c>
      <c r="O20" s="7" t="s">
        <v>21</v>
      </c>
      <c r="P20" s="6" t="s">
        <v>20</v>
      </c>
      <c r="Q20" s="4" t="s">
        <v>13</v>
      </c>
    </row>
    <row r="21" spans="1:17" x14ac:dyDescent="0.2">
      <c r="A21" s="33" t="s">
        <v>38</v>
      </c>
      <c r="B21" s="32" t="s">
        <v>36</v>
      </c>
      <c r="C21" s="33">
        <v>52501.146999999997</v>
      </c>
      <c r="D21" s="29"/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-9.6879018101020268E-5</v>
      </c>
      <c r="Q21" s="2">
        <f t="shared" ref="Q21:Q26" si="4">+C21-15018.5</f>
        <v>37482.646999999997</v>
      </c>
    </row>
    <row r="22" spans="1:17" s="36" customFormat="1" x14ac:dyDescent="0.2">
      <c r="A22" s="35" t="s">
        <v>42</v>
      </c>
      <c r="B22" s="34"/>
      <c r="C22" s="35">
        <v>53525.733999999997</v>
      </c>
      <c r="D22" s="35">
        <v>1E-3</v>
      </c>
      <c r="E22" s="36">
        <f t="shared" si="0"/>
        <v>640.99873950746917</v>
      </c>
      <c r="F22" s="36">
        <f t="shared" si="1"/>
        <v>641</v>
      </c>
      <c r="G22" s="36">
        <f t="shared" si="2"/>
        <v>-2.0148000039625913E-3</v>
      </c>
      <c r="I22" s="36">
        <f>+G22</f>
        <v>-2.0148000039625913E-3</v>
      </c>
      <c r="O22" s="36">
        <f t="shared" ca="1" si="3"/>
        <v>1.6951675915851984E-3</v>
      </c>
      <c r="Q22" s="37">
        <f t="shared" si="4"/>
        <v>38507.233999999997</v>
      </c>
    </row>
    <row r="23" spans="1:17" s="36" customFormat="1" x14ac:dyDescent="0.2">
      <c r="A23" s="35" t="s">
        <v>42</v>
      </c>
      <c r="B23" s="34"/>
      <c r="C23" s="35">
        <v>53528.934999999998</v>
      </c>
      <c r="D23" s="35">
        <v>1E-3</v>
      </c>
      <c r="E23" s="36">
        <f t="shared" si="0"/>
        <v>643.00133856949515</v>
      </c>
      <c r="F23" s="36">
        <f t="shared" si="1"/>
        <v>643</v>
      </c>
      <c r="G23" s="36">
        <f t="shared" si="2"/>
        <v>2.1396000011009164E-3</v>
      </c>
      <c r="I23" s="36">
        <f>+G23</f>
        <v>2.1396000011009164E-3</v>
      </c>
      <c r="O23" s="36">
        <f t="shared" ca="1" si="3"/>
        <v>1.7007590006637827E-3</v>
      </c>
      <c r="Q23" s="37">
        <f t="shared" si="4"/>
        <v>38510.434999999998</v>
      </c>
    </row>
    <row r="24" spans="1:17" s="36" customFormat="1" x14ac:dyDescent="0.2">
      <c r="A24" s="35" t="s">
        <v>42</v>
      </c>
      <c r="B24" s="34"/>
      <c r="C24" s="35">
        <v>53540.122199999998</v>
      </c>
      <c r="D24" s="35">
        <v>8.9999999999999998E-4</v>
      </c>
      <c r="E24" s="36">
        <f t="shared" si="0"/>
        <v>650.00023773434714</v>
      </c>
      <c r="F24" s="36">
        <f t="shared" si="1"/>
        <v>650</v>
      </c>
      <c r="G24" s="36">
        <f t="shared" si="2"/>
        <v>3.7999999767635018E-4</v>
      </c>
      <c r="I24" s="36">
        <f>+G24</f>
        <v>3.7999999767635018E-4</v>
      </c>
      <c r="O24" s="36">
        <f t="shared" ca="1" si="3"/>
        <v>1.720328932438827E-3</v>
      </c>
      <c r="Q24" s="37">
        <f t="shared" si="4"/>
        <v>38521.622199999998</v>
      </c>
    </row>
    <row r="25" spans="1:17" s="36" customFormat="1" x14ac:dyDescent="0.2">
      <c r="A25" s="35" t="s">
        <v>42</v>
      </c>
      <c r="B25" s="34"/>
      <c r="C25" s="35">
        <v>53543.319000000003</v>
      </c>
      <c r="D25" s="35">
        <v>2E-3</v>
      </c>
      <c r="E25" s="36">
        <f t="shared" si="0"/>
        <v>652.00020920622876</v>
      </c>
      <c r="F25" s="36">
        <f t="shared" si="1"/>
        <v>652</v>
      </c>
      <c r="G25" s="36">
        <f t="shared" si="2"/>
        <v>3.344000069773756E-4</v>
      </c>
      <c r="I25" s="36">
        <f>+G25</f>
        <v>3.344000069773756E-4</v>
      </c>
      <c r="O25" s="36">
        <f t="shared" ca="1" si="3"/>
        <v>1.7259203415174113E-3</v>
      </c>
      <c r="Q25" s="37">
        <f t="shared" si="4"/>
        <v>38524.819000000003</v>
      </c>
    </row>
    <row r="26" spans="1:17" s="36" customFormat="1" x14ac:dyDescent="0.2">
      <c r="A26" s="35" t="s">
        <v>42</v>
      </c>
      <c r="B26" s="34"/>
      <c r="C26" s="35">
        <v>53549.72</v>
      </c>
      <c r="D26" s="35">
        <v>2E-3</v>
      </c>
      <c r="E26" s="36">
        <f t="shared" si="0"/>
        <v>656.00478171357656</v>
      </c>
      <c r="F26" s="36">
        <f t="shared" si="1"/>
        <v>656</v>
      </c>
      <c r="G26" s="36">
        <f t="shared" si="2"/>
        <v>7.6432000059867278E-3</v>
      </c>
      <c r="I26" s="36">
        <f>+G26</f>
        <v>7.6432000059867278E-3</v>
      </c>
      <c r="O26" s="36">
        <f t="shared" ca="1" si="3"/>
        <v>1.7371031596745796E-3</v>
      </c>
      <c r="Q26" s="37">
        <f t="shared" si="4"/>
        <v>38531.22</v>
      </c>
    </row>
    <row r="27" spans="1:17" s="36" customFormat="1" x14ac:dyDescent="0.2">
      <c r="C27" s="38"/>
      <c r="D27" s="38"/>
    </row>
    <row r="28" spans="1:17" s="36" customFormat="1" x14ac:dyDescent="0.2">
      <c r="C28" s="38"/>
      <c r="D28" s="38"/>
    </row>
    <row r="29" spans="1:17" s="36" customFormat="1" x14ac:dyDescent="0.2">
      <c r="C29" s="38"/>
      <c r="D29" s="38"/>
    </row>
    <row r="30" spans="1:17" x14ac:dyDescent="0.2">
      <c r="C30" s="10"/>
      <c r="D30" s="10"/>
    </row>
    <row r="31" spans="1:17" x14ac:dyDescent="0.2">
      <c r="C31" s="10"/>
      <c r="D31" s="10"/>
    </row>
    <row r="32" spans="1:17" x14ac:dyDescent="0.2">
      <c r="C32" s="10"/>
      <c r="D32" s="10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2024-01-16T23:52:16Z</dcterms:modified>
</cp:coreProperties>
</file>