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717895D-74AA-4BF7-AEAA-1E5ADB22422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G11" i="1"/>
  <c r="F11" i="1"/>
  <c r="Q22" i="1"/>
  <c r="Q23" i="1"/>
  <c r="Q24" i="1"/>
  <c r="Q25" i="1"/>
  <c r="Q26" i="1"/>
  <c r="Q27" i="1"/>
  <c r="Q28" i="1"/>
  <c r="C21" i="1"/>
  <c r="G21" i="1"/>
  <c r="H21" i="1"/>
  <c r="E21" i="1"/>
  <c r="F21" i="1"/>
  <c r="A21" i="1"/>
  <c r="H20" i="1"/>
  <c r="E14" i="1"/>
  <c r="C17" i="1"/>
  <c r="Q21" i="1"/>
  <c r="C11" i="1"/>
  <c r="E15" i="1" l="1"/>
  <c r="C12" i="1"/>
  <c r="C16" i="1" l="1"/>
  <c r="D18" i="1" s="1"/>
  <c r="O28" i="1"/>
  <c r="S28" i="1" s="1"/>
  <c r="O24" i="1"/>
  <c r="S24" i="1" s="1"/>
  <c r="O26" i="1"/>
  <c r="S26" i="1" s="1"/>
  <c r="O23" i="1"/>
  <c r="S23" i="1" s="1"/>
  <c r="O27" i="1"/>
  <c r="S27" i="1" s="1"/>
  <c r="O22" i="1"/>
  <c r="S22" i="1" s="1"/>
  <c r="C15" i="1"/>
  <c r="O21" i="1"/>
  <c r="S21" i="1" s="1"/>
  <c r="O25" i="1"/>
  <c r="S25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<sst xmlns="http://schemas.openxmlformats.org/spreadsheetml/2006/main" count="68" uniqueCount="53">
  <si>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</si>
  <si>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</si>
  <si>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</si>
  <si>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</si>
  <si>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</si>
  <si>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</si>
  <si>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</si>
  <si>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</si>
  <si>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</si>
  <si>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</si>
  <si>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</si>
  <si>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</si>
  <si>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</si>
  <si>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</si>
  <si>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</si>
  <si>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</si>
  <si>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</si>
  <si>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</si>
  <si>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</si>
  <si>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</si>
  <si>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</si>
  <si>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</si>
  <si>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</si>
  <si>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</si>
  <si>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</si>
  <si>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</si>
  <si>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</si>
  <si>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</si>
  <si>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</si>
  <si>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</si>
  <si>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</si>
  <si>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</si>
  <si>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</si>
  <si>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</si>
  <si>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</si>
  <si>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</si>
  <si>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</si>
  <si>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</si>
  <si>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</si>
  <si>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</si>
  <si>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</si>
  <si>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BE Cru</t>
  </si>
  <si>
    <t>BE Cru / GSC 8658-0082</t>
  </si>
  <si>
    <t>Cru_BE.xls</t>
  </si>
  <si>
    <t>EA</t>
  </si>
  <si>
    <t>Cru</t>
  </si>
  <si>
    <t>G8658-0082</t>
  </si>
  <si>
    <t>Malkov</t>
  </si>
  <si>
    <t>VSS_2013-01-28</t>
  </si>
  <si>
    <t>I</t>
  </si>
  <si>
    <t>II</t>
  </si>
  <si>
    <t>CCD</t>
  </si>
  <si>
    <t>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</si>
</sst>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Cru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-0.40743549999751849</c:v>
                </c:pt>
                <c:pt idx="2">
                  <c:v>-0.40639849999570288</c:v>
                </c:pt>
                <c:pt idx="3">
                  <c:v>-0.40621349999855738</c:v>
                </c:pt>
                <c:pt idx="4">
                  <c:v>-0.39197899999271613</c:v>
                </c:pt>
                <c:pt idx="5">
                  <c:v>-0.42150199999741744</c:v>
                </c:pt>
                <c:pt idx="6">
                  <c:v>-0.39749949998804368</c:v>
                </c:pt>
                <c:pt idx="7">
                  <c:v>-0.37070599999424303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1F-4BC2-B86B-858E465E0E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1F-4BC2-B86B-858E465E0ED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1F-4BC2-B86B-858E465E0ED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1F-4BC2-B86B-858E465E0ED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1F-4BC2-B86B-858E465E0E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1F-4BC2-B86B-858E465E0E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1F-4BC2-B86B-858E465E0E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-1.5789664115754329</c:v>
                </c:pt>
                <c:pt idx="1">
                  <c:v>-0.40735907583432063</c:v>
                </c:pt>
                <c:pt idx="2">
                  <c:v>-0.40702244333473603</c:v>
                </c:pt>
                <c:pt idx="3">
                  <c:v>-0.40626502021067123</c:v>
                </c:pt>
                <c:pt idx="4">
                  <c:v>-0.39595564991089849</c:v>
                </c:pt>
                <c:pt idx="5">
                  <c:v>-0.39519822678683347</c:v>
                </c:pt>
                <c:pt idx="6">
                  <c:v>-0.39515614772438545</c:v>
                </c:pt>
                <c:pt idx="7">
                  <c:v>-0.39477743616235306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1F-4BC2-B86B-858E465E0ED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C1F-4BC2-B86B-858E465E0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822648"/>
        <c:axId val="1"/>
      </c:scatterChart>
      <c:valAx>
        <c:axId val="558822648"/>
        <c:scaling>
          <c:orientation val="minMax"/>
          <c:min val="138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35"/>
          <c:min val="-0.55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822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Cru - O-C Diagr.</a:t>
            </a:r>
          </a:p>
        </c:rich>
      </c:tx>
      <c:layout>
        <c:manualLayout>
          <c:xMode val="edge"/>
          <c:yMode val="edge"/>
          <c:x val="0.385886516437697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288300441506606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-0.40743549999751849</c:v>
                </c:pt>
                <c:pt idx="2">
                  <c:v>-0.40639849999570288</c:v>
                </c:pt>
                <c:pt idx="3">
                  <c:v>-0.40621349999855738</c:v>
                </c:pt>
                <c:pt idx="4">
                  <c:v>-0.39197899999271613</c:v>
                </c:pt>
                <c:pt idx="5">
                  <c:v>-0.42150199999741744</c:v>
                </c:pt>
                <c:pt idx="6">
                  <c:v>-0.39749949998804368</c:v>
                </c:pt>
                <c:pt idx="7">
                  <c:v>-0.37070599999424303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91-4FA9-973A-7A3EE9B4BA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91-4FA9-973A-7A3EE9B4BA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91-4FA9-973A-7A3EE9B4BA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91-4FA9-973A-7A3EE9B4BA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91-4FA9-973A-7A3EE9B4BA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91-4FA9-973A-7A3EE9B4BA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2.9E-5</c:v>
                  </c:pt>
                  <c:pt idx="2">
                    <c:v>3.6999999999999999E-4</c:v>
                  </c:pt>
                  <c:pt idx="3">
                    <c:v>1.2E-5</c:v>
                  </c:pt>
                  <c:pt idx="4">
                    <c:v>2E-3</c:v>
                  </c:pt>
                  <c:pt idx="5">
                    <c:v>0.01</c:v>
                  </c:pt>
                  <c:pt idx="6">
                    <c:v>2.99E-4</c:v>
                  </c:pt>
                  <c:pt idx="7">
                    <c:v>3.8499999999999998E-4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91-4FA9-973A-7A3EE9B4BA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-1.5789664115754329</c:v>
                </c:pt>
                <c:pt idx="1">
                  <c:v>-0.40735907583432063</c:v>
                </c:pt>
                <c:pt idx="2">
                  <c:v>-0.40702244333473603</c:v>
                </c:pt>
                <c:pt idx="3">
                  <c:v>-0.40626502021067123</c:v>
                </c:pt>
                <c:pt idx="4">
                  <c:v>-0.39595564991089849</c:v>
                </c:pt>
                <c:pt idx="5">
                  <c:v>-0.39519822678683347</c:v>
                </c:pt>
                <c:pt idx="6">
                  <c:v>-0.39515614772438545</c:v>
                </c:pt>
                <c:pt idx="7">
                  <c:v>-0.39477743616235306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91-4FA9-973A-7A3EE9B4BA9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13921.5</c:v>
                </c:pt>
                <c:pt idx="2">
                  <c:v>13925.5</c:v>
                </c:pt>
                <c:pt idx="3">
                  <c:v>13934.5</c:v>
                </c:pt>
                <c:pt idx="4">
                  <c:v>14057</c:v>
                </c:pt>
                <c:pt idx="5">
                  <c:v>14066</c:v>
                </c:pt>
                <c:pt idx="6">
                  <c:v>14066.5</c:v>
                </c:pt>
                <c:pt idx="7">
                  <c:v>14071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A91-4FA9-973A-7A3EE9B4B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823728"/>
        <c:axId val="1"/>
      </c:scatterChart>
      <c:valAx>
        <c:axId val="558823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823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69100596659649"/>
          <c:y val="0.92397937099967764"/>
          <c:w val="0.7492503527149196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38100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2E2D32C-5C92-27E4-37A9-80406E0BC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495300</xdr:colOff>
      <xdr:row>0</xdr:row>
      <xdr:rowOff>19050</xdr:rowOff>
    </xdr:from>
    <xdr:to>
      <xdr:col>26</xdr:col>
      <xdr:colOff>666750</xdr:colOff>
      <xdr:row>19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EF0D238B-DA71-6B5F-45E9-9A72242CF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J20" sqref="J2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46</v>
      </c>
    </row>
    <row r="3" spans="1:7" ht="13.5" thickBot="1" x14ac:dyDescent="0.25">
      <c r="E3" t="s">
        <v>46</v>
      </c>
    </row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25165.530999999999</v>
      </c>
      <c r="D7" s="30" t="s">
        <v>47</v>
      </c>
    </row>
    <row r="8" spans="1:7" x14ac:dyDescent="0.2">
      <c r="A8" t="s">
        <v>3</v>
      </c>
      <c r="C8" s="36">
        <v>2.2209469999999998</v>
      </c>
      <c r="D8" s="30" t="s">
        <v>47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-1.5789664115754329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8.4158124896104041E-5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60326.5371318287</v>
      </c>
    </row>
    <row r="15" spans="1:7" x14ac:dyDescent="0.2">
      <c r="A15" s="12" t="s">
        <v>17</v>
      </c>
      <c r="B15" s="10"/>
      <c r="C15" s="13">
        <f ca="1">(C7+C11)+(C8+C12)*INT(MAX(F21:F3533))</f>
        <v>56416.081459563837</v>
      </c>
      <c r="D15" s="14" t="s">
        <v>37</v>
      </c>
      <c r="E15" s="15">
        <f ca="1">ROUND(2*(E14-$C$7)/$C$8,0)/2+E13</f>
        <v>15832.5</v>
      </c>
    </row>
    <row r="16" spans="1:7" x14ac:dyDescent="0.2">
      <c r="A16" s="16" t="s">
        <v>4</v>
      </c>
      <c r="B16" s="10"/>
      <c r="C16" s="17">
        <f ca="1">+C8+C12</f>
        <v>2.2210311581248958</v>
      </c>
      <c r="D16" s="14" t="s">
        <v>38</v>
      </c>
      <c r="E16" s="24">
        <f ca="1">ROUND(2*(E14-$C$15)/$C$16,0)/2+E13</f>
        <v>1761.5</v>
      </c>
    </row>
    <row r="17" spans="1:19" ht="13.5" thickBot="1" x14ac:dyDescent="0.25">
      <c r="A17" s="14" t="s">
        <v>28</v>
      </c>
      <c r="B17" s="10"/>
      <c r="C17" s="10">
        <f>COUNT(C21:C2191)</f>
        <v>8</v>
      </c>
      <c r="D17" s="14" t="s">
        <v>32</v>
      </c>
      <c r="E17" s="18">
        <f ca="1">+$C$15+$C$16*E16-15018.5-$C$9/24</f>
        <v>45310.323677934175</v>
      </c>
    </row>
    <row r="18" spans="1:19" ht="14.25" thickTop="1" thickBot="1" x14ac:dyDescent="0.25">
      <c r="A18" s="16" t="s">
        <v>5</v>
      </c>
      <c r="B18" s="10"/>
      <c r="C18" s="19">
        <f ca="1">+C15</f>
        <v>56416.081459563837</v>
      </c>
      <c r="D18" s="20">
        <f ca="1">+C16</f>
        <v>2.2210311581248958</v>
      </c>
      <c r="E18" s="21" t="s">
        <v>33</v>
      </c>
    </row>
    <row r="19" spans="1:19" ht="13.5" thickTop="1" x14ac:dyDescent="0.2">
      <c r="A19" s="25" t="s">
        <v>34</v>
      </c>
      <c r="E19" s="26">
        <v>22</v>
      </c>
      <c r="S19">
        <f ca="1">SQRT(SUM(S21:S50)/(COUNT(S21:S50)-1))</f>
        <v>0.59694794631314707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52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Malkov</v>
      </c>
      <c r="C21" s="8">
        <f>C$7</f>
        <v>25165.530999999999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-1.5789664115754329</v>
      </c>
      <c r="Q21" s="2">
        <f>+C21-15018.5</f>
        <v>10147.030999999999</v>
      </c>
      <c r="S21">
        <f ca="1">+(O21-G21)^2</f>
        <v>2.4931349288833995</v>
      </c>
    </row>
    <row r="22" spans="1:19" x14ac:dyDescent="0.2">
      <c r="A22" s="33" t="s">
        <v>48</v>
      </c>
      <c r="B22" s="34" t="s">
        <v>49</v>
      </c>
      <c r="C22" s="35">
        <v>56084.037225</v>
      </c>
      <c r="D22" s="35">
        <v>2.9E-5</v>
      </c>
      <c r="E22">
        <f t="shared" ref="E22:E28" si="0">+(C22-C$7)/C$8</f>
        <v>13921.316548751503</v>
      </c>
      <c r="F22">
        <f t="shared" ref="F22:F28" si="1">ROUND(2*E22,0)/2</f>
        <v>13921.5</v>
      </c>
      <c r="G22">
        <f t="shared" ref="G22:G28" si="2">+C22-(C$7+F22*C$8)</f>
        <v>-0.40743549999751849</v>
      </c>
      <c r="H22">
        <f t="shared" ref="H22:H28" si="3">+G22</f>
        <v>-0.40743549999751849</v>
      </c>
      <c r="O22">
        <f t="shared" ref="O22:O28" ca="1" si="4">+C$11+C$12*$F22</f>
        <v>-0.40735907583432063</v>
      </c>
      <c r="Q22" s="2">
        <f t="shared" ref="Q22:Q28" si="5">+C22-15018.5</f>
        <v>41065.537225</v>
      </c>
      <c r="S22">
        <f t="shared" ref="S22:S28" ca="1" si="6">+(O22-G22)^2</f>
        <v>5.8406527204936728E-9</v>
      </c>
    </row>
    <row r="23" spans="1:19" x14ac:dyDescent="0.2">
      <c r="A23" s="33" t="s">
        <v>48</v>
      </c>
      <c r="B23" s="34" t="s">
        <v>49</v>
      </c>
      <c r="C23" s="35">
        <v>56092.922050000001</v>
      </c>
      <c r="D23" s="35">
        <v>3.6999999999999999E-4</v>
      </c>
      <c r="E23">
        <f t="shared" si="0"/>
        <v>13925.317015669445</v>
      </c>
      <c r="F23">
        <f t="shared" si="1"/>
        <v>13925.5</v>
      </c>
      <c r="G23">
        <f t="shared" si="2"/>
        <v>-0.40639849999570288</v>
      </c>
      <c r="H23">
        <f t="shared" si="3"/>
        <v>-0.40639849999570288</v>
      </c>
      <c r="O23">
        <f t="shared" ca="1" si="4"/>
        <v>-0.40702244333473603</v>
      </c>
      <c r="Q23" s="2">
        <f t="shared" si="5"/>
        <v>41074.422050000001</v>
      </c>
      <c r="S23">
        <f t="shared" ca="1" si="6"/>
        <v>3.893052903238371E-7</v>
      </c>
    </row>
    <row r="24" spans="1:19" x14ac:dyDescent="0.2">
      <c r="A24" s="33" t="s">
        <v>48</v>
      </c>
      <c r="B24" s="34" t="s">
        <v>49</v>
      </c>
      <c r="C24" s="35">
        <v>56112.910757999998</v>
      </c>
      <c r="D24" s="35">
        <v>1.2E-5</v>
      </c>
      <c r="E24">
        <f t="shared" si="0"/>
        <v>13934.317098967244</v>
      </c>
      <c r="F24">
        <f t="shared" si="1"/>
        <v>13934.5</v>
      </c>
      <c r="G24">
        <f t="shared" si="2"/>
        <v>-0.40621349999855738</v>
      </c>
      <c r="H24">
        <f t="shared" si="3"/>
        <v>-0.40621349999855738</v>
      </c>
      <c r="O24">
        <f t="shared" ca="1" si="4"/>
        <v>-0.40626502021067123</v>
      </c>
      <c r="Q24" s="2">
        <f t="shared" si="5"/>
        <v>41094.410757999998</v>
      </c>
      <c r="S24">
        <f t="shared" ca="1" si="6"/>
        <v>2.6543322562564676E-9</v>
      </c>
    </row>
    <row r="25" spans="1:19" x14ac:dyDescent="0.2">
      <c r="A25" s="33" t="s">
        <v>48</v>
      </c>
      <c r="B25" s="34" t="s">
        <v>50</v>
      </c>
      <c r="C25" s="35">
        <v>56384.991000000002</v>
      </c>
      <c r="D25" s="35">
        <v>2E-3</v>
      </c>
      <c r="E25">
        <f t="shared" si="0"/>
        <v>14056.823508170166</v>
      </c>
      <c r="F25">
        <f t="shared" si="1"/>
        <v>14057</v>
      </c>
      <c r="G25">
        <f t="shared" si="2"/>
        <v>-0.39197899999271613</v>
      </c>
      <c r="H25">
        <f t="shared" si="3"/>
        <v>-0.39197899999271613</v>
      </c>
      <c r="O25">
        <f t="shared" ca="1" si="4"/>
        <v>-0.39595564991089849</v>
      </c>
      <c r="Q25" s="2">
        <f t="shared" si="5"/>
        <v>41366.491000000002</v>
      </c>
      <c r="S25">
        <f t="shared" ca="1" si="6"/>
        <v>1.5813744571779787E-5</v>
      </c>
    </row>
    <row r="26" spans="1:19" x14ac:dyDescent="0.2">
      <c r="A26" s="33" t="s">
        <v>48</v>
      </c>
      <c r="B26" s="34" t="s">
        <v>50</v>
      </c>
      <c r="C26" s="35">
        <v>56404.95</v>
      </c>
      <c r="D26" s="35">
        <v>0.01</v>
      </c>
      <c r="E26">
        <f t="shared" si="0"/>
        <v>14065.810215191988</v>
      </c>
      <c r="F26">
        <f t="shared" si="1"/>
        <v>14066</v>
      </c>
      <c r="G26">
        <f t="shared" si="2"/>
        <v>-0.42150199999741744</v>
      </c>
      <c r="H26">
        <f t="shared" si="3"/>
        <v>-0.42150199999741744</v>
      </c>
      <c r="O26">
        <f t="shared" ca="1" si="4"/>
        <v>-0.39519822678683347</v>
      </c>
      <c r="Q26" s="2">
        <f t="shared" si="5"/>
        <v>41386.449999999997</v>
      </c>
      <c r="S26">
        <f t="shared" ca="1" si="6"/>
        <v>6.9188848511383494E-4</v>
      </c>
    </row>
    <row r="27" spans="1:19" x14ac:dyDescent="0.2">
      <c r="A27" s="33" t="s">
        <v>48</v>
      </c>
      <c r="B27" s="34" t="s">
        <v>49</v>
      </c>
      <c r="C27" s="35">
        <v>56406.084476000004</v>
      </c>
      <c r="D27" s="35">
        <v>2.99E-4</v>
      </c>
      <c r="E27">
        <f t="shared" si="0"/>
        <v>14066.321022518776</v>
      </c>
      <c r="F27">
        <f t="shared" si="1"/>
        <v>14066.5</v>
      </c>
      <c r="G27">
        <f t="shared" si="2"/>
        <v>-0.39749949998804368</v>
      </c>
      <c r="H27">
        <f t="shared" si="3"/>
        <v>-0.39749949998804368</v>
      </c>
      <c r="O27">
        <f t="shared" ca="1" si="4"/>
        <v>-0.39515614772438545</v>
      </c>
      <c r="Q27" s="2">
        <f t="shared" si="5"/>
        <v>41387.584476000004</v>
      </c>
      <c r="S27">
        <f t="shared" ca="1" si="6"/>
        <v>5.4912998315921372E-6</v>
      </c>
    </row>
    <row r="28" spans="1:19" x14ac:dyDescent="0.2">
      <c r="A28" s="33" t="s">
        <v>48</v>
      </c>
      <c r="B28" s="34" t="s">
        <v>50</v>
      </c>
      <c r="C28" s="35">
        <v>56416.105531000001</v>
      </c>
      <c r="D28" s="35">
        <v>3.8499999999999998E-4</v>
      </c>
      <c r="E28">
        <f t="shared" si="0"/>
        <v>14070.833086516699</v>
      </c>
      <c r="F28">
        <f t="shared" si="1"/>
        <v>14071</v>
      </c>
      <c r="G28">
        <f t="shared" si="2"/>
        <v>-0.37070599999424303</v>
      </c>
      <c r="H28">
        <f t="shared" si="3"/>
        <v>-0.37070599999424303</v>
      </c>
      <c r="O28">
        <f t="shared" ca="1" si="4"/>
        <v>-0.39477743616235306</v>
      </c>
      <c r="Q28" s="2">
        <f t="shared" si="5"/>
        <v>41397.605531000001</v>
      </c>
      <c r="S28">
        <f t="shared" ca="1" si="6"/>
        <v>5.7943403919539561E-4</v>
      </c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2024-01-16T23:53:28Z</dcterms:modified>
</cp:coreProperties>
</file>