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F1A1EDB-4C53-4B9C-BD5F-B9007084FB9E}" xr6:coauthVersionLast="47" xr6:coauthVersionMax="47" xr10:uidLastSave="{00000000-0000-0000-0000-000000000000}"/>
  <bookViews>
    <workbookView xWindow="11145" yWindow="795" windowWidth="14325" windowHeight="1506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J23" i="1"/>
  <c r="E24" i="1"/>
  <c r="F24" i="1"/>
  <c r="G24" i="1"/>
  <c r="J24" i="1"/>
  <c r="E25" i="1"/>
  <c r="F25" i="1"/>
  <c r="G25" i="1"/>
  <c r="J25" i="1"/>
  <c r="G11" i="1"/>
  <c r="F11" i="1"/>
  <c r="Q22" i="1"/>
  <c r="Q23" i="1"/>
  <c r="Q24" i="1"/>
  <c r="Q25" i="1"/>
  <c r="C21" i="1"/>
  <c r="E21" i="1"/>
  <c r="F21" i="1"/>
  <c r="G21" i="1"/>
  <c r="H21" i="1"/>
  <c r="A21" i="1"/>
  <c r="H20" i="1"/>
  <c r="E14" i="1"/>
  <c r="C17" i="1"/>
  <c r="Q21" i="1"/>
  <c r="C11" i="1"/>
  <c r="E15" i="1" l="1"/>
  <c r="C12" i="1"/>
  <c r="C16" i="1" l="1"/>
  <c r="D18" i="1" s="1"/>
  <c r="C15" i="1"/>
  <c r="C18" i="1" s="1"/>
  <c r="O24" i="1"/>
  <c r="S24" i="1" s="1"/>
  <c r="O21" i="1"/>
  <c r="S21" i="1" s="1"/>
  <c r="O25" i="1"/>
  <c r="S25" i="1" s="1"/>
  <c r="O23" i="1"/>
  <c r="S23" i="1" s="1"/>
  <c r="O22" i="1"/>
  <c r="S22" i="1" s="1"/>
  <c r="S19" i="1" l="1"/>
  <c r="E16" i="1"/>
  <c r="E17" i="1" s="1"/>
</calcChain>
</file>

<file path=xl/sharedStrings.xml><?xml version="1.0" encoding="utf-8"?>
<sst xmlns="http://schemas.openxmlformats.org/spreadsheetml/2006/main" count="62" uniqueCount="55">
  <si>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</si>
  <si>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</si>
  <si>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</si>
  <si>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</si>
  <si>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</si>
  <si>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</si>
  <si>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</si>
  <si>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</si>
  <si>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</si>
  <si>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</si>
  <si>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</si>
  <si>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</si>
  <si>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</si>
  <si>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</si>
  <si>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</si>
  <si>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</si>
  <si>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</si>
  <si>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</si>
  <si>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</si>
  <si>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</si>
  <si>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</si>
  <si>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</si>
  <si>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</si>
  <si>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</si>
  <si>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</si>
  <si>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</si>
  <si>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</si>
  <si>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</si>
  <si>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</si>
  <si>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</si>
  <si>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</si>
  <si>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</si>
  <si>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</si>
  <si>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</si>
  <si>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</si>
  <si>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</si>
  <si>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</si>
  <si>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</si>
  <si>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</si>
  <si>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</si>
  <si>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</si>
  <si>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</si>
  <si>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G6095-0294</t>
  </si>
  <si>
    <t>G6095-0294_Crv.xls</t>
  </si>
  <si>
    <t>EC</t>
  </si>
  <si>
    <t>Crv</t>
  </si>
  <si>
    <t>VSX</t>
  </si>
  <si>
    <t>OEJV 0155</t>
  </si>
  <si>
    <t>I</t>
  </si>
  <si>
    <t>0,0150</t>
  </si>
  <si>
    <t>IBVS 5992</t>
  </si>
  <si>
    <t>II</t>
  </si>
  <si>
    <t>IBVS 6029</t>
  </si>
  <si>
    <t>OEJV</t>
  </si>
  <si>
    <t>ASAS J120623-1604.5 / GSC 6095-0294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</si>
</sst>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6095-0294 -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7169.5</c:v>
                </c:pt>
                <c:pt idx="2">
                  <c:v>13451</c:v>
                </c:pt>
                <c:pt idx="3">
                  <c:v>14791</c:v>
                </c:pt>
                <c:pt idx="4">
                  <c:v>15017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4D-4586-A710-DE49409A1C6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7169.5</c:v>
                </c:pt>
                <c:pt idx="2">
                  <c:v>13451</c:v>
                </c:pt>
                <c:pt idx="3">
                  <c:v>14791</c:v>
                </c:pt>
                <c:pt idx="4">
                  <c:v>15017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-1.3048000000708271E-2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4D-4586-A710-DE49409A1C6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7169.5</c:v>
                </c:pt>
                <c:pt idx="2">
                  <c:v>13451</c:v>
                </c:pt>
                <c:pt idx="3">
                  <c:v>14791</c:v>
                </c:pt>
                <c:pt idx="4">
                  <c:v>15017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-5.0863999997091014E-2</c:v>
                </c:pt>
                <c:pt idx="3">
                  <c:v>-5.702400000882335E-2</c:v>
                </c:pt>
                <c:pt idx="4">
                  <c:v>-5.7788000005530193E-2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4D-4586-A710-DE49409A1C6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7169.5</c:v>
                </c:pt>
                <c:pt idx="2">
                  <c:v>13451</c:v>
                </c:pt>
                <c:pt idx="3">
                  <c:v>14791</c:v>
                </c:pt>
                <c:pt idx="4">
                  <c:v>15017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4D-4586-A710-DE49409A1C6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7169.5</c:v>
                </c:pt>
                <c:pt idx="2">
                  <c:v>13451</c:v>
                </c:pt>
                <c:pt idx="3">
                  <c:v>14791</c:v>
                </c:pt>
                <c:pt idx="4">
                  <c:v>15017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94D-4586-A710-DE49409A1C6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7169.5</c:v>
                </c:pt>
                <c:pt idx="2">
                  <c:v>13451</c:v>
                </c:pt>
                <c:pt idx="3">
                  <c:v>14791</c:v>
                </c:pt>
                <c:pt idx="4">
                  <c:v>15017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4D-4586-A710-DE49409A1C6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7169.5</c:v>
                </c:pt>
                <c:pt idx="2">
                  <c:v>13451</c:v>
                </c:pt>
                <c:pt idx="3">
                  <c:v>14791</c:v>
                </c:pt>
                <c:pt idx="4">
                  <c:v>15017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94D-4586-A710-DE49409A1C6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7169.5</c:v>
                </c:pt>
                <c:pt idx="2">
                  <c:v>13451</c:v>
                </c:pt>
                <c:pt idx="3">
                  <c:v>14791</c:v>
                </c:pt>
                <c:pt idx="4">
                  <c:v>15017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2.8069740002312091E-2</c:v>
                </c:pt>
                <c:pt idx="1">
                  <c:v>-1.3302613366783476E-2</c:v>
                </c:pt>
                <c:pt idx="2">
                  <c:v>-4.9550669394117855E-2</c:v>
                </c:pt>
                <c:pt idx="3">
                  <c:v>-5.7283280247676413E-2</c:v>
                </c:pt>
                <c:pt idx="4">
                  <c:v>-5.8587437003575091E-2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94D-4586-A710-DE49409A1C6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7169.5</c:v>
                </c:pt>
                <c:pt idx="2">
                  <c:v>13451</c:v>
                </c:pt>
                <c:pt idx="3">
                  <c:v>14791</c:v>
                </c:pt>
                <c:pt idx="4">
                  <c:v>15017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94D-4586-A710-DE49409A1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344960"/>
        <c:axId val="1"/>
      </c:scatterChart>
      <c:valAx>
        <c:axId val="680344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344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2661E7E-4244-707C-F367-DADCEB4A28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/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54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51873.067000000003</v>
      </c>
      <c r="D7" s="30" t="s">
        <v>46</v>
      </c>
    </row>
    <row r="8" spans="1:7" x14ac:dyDescent="0.2">
      <c r="A8" t="s">
        <v>3</v>
      </c>
      <c r="C8" s="8">
        <v>0.27766400000000002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2.8069740002312091E-2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-5.7706051145959368E-6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60195.730531134257</v>
      </c>
    </row>
    <row r="15" spans="1:7" x14ac:dyDescent="0.2">
      <c r="A15" s="12" t="s">
        <v>17</v>
      </c>
      <c r="B15" s="10"/>
      <c r="C15" s="13">
        <f ca="1">(C7+C11)+(C8+C12)*INT(MAX(F21:F3533))</f>
        <v>56042.688700562998</v>
      </c>
      <c r="D15" s="14" t="s">
        <v>38</v>
      </c>
      <c r="E15" s="15">
        <f ca="1">ROUND(2*(E14-$C$7)/$C$8,0)/2+E13</f>
        <v>29975</v>
      </c>
    </row>
    <row r="16" spans="1:7" x14ac:dyDescent="0.2">
      <c r="A16" s="16" t="s">
        <v>4</v>
      </c>
      <c r="B16" s="10"/>
      <c r="C16" s="17">
        <f ca="1">+C8+C12</f>
        <v>0.27765822939488544</v>
      </c>
      <c r="D16" s="14" t="s">
        <v>39</v>
      </c>
      <c r="E16" s="24">
        <f ca="1">ROUND(2*(E14-$C$15)/$C$16,0)/2+E13</f>
        <v>14958.5</v>
      </c>
    </row>
    <row r="17" spans="1:19" ht="13.5" thickBot="1" x14ac:dyDescent="0.25">
      <c r="A17" s="14" t="s">
        <v>29</v>
      </c>
      <c r="B17" s="10"/>
      <c r="C17" s="10">
        <f>COUNT(C21:C2191)</f>
        <v>5</v>
      </c>
      <c r="D17" s="14" t="s">
        <v>33</v>
      </c>
      <c r="E17" s="18">
        <f ca="1">+$C$15+$C$16*E16-15018.5-$C$9/24</f>
        <v>45177.935158299726</v>
      </c>
    </row>
    <row r="18" spans="1:19" ht="14.25" thickTop="1" thickBot="1" x14ac:dyDescent="0.25">
      <c r="A18" s="16" t="s">
        <v>5</v>
      </c>
      <c r="B18" s="10"/>
      <c r="C18" s="19">
        <f ca="1">+C15</f>
        <v>56042.688700562998</v>
      </c>
      <c r="D18" s="20">
        <f ca="1">+C16</f>
        <v>0.27765822939488544</v>
      </c>
      <c r="E18" s="21" t="s">
        <v>34</v>
      </c>
    </row>
    <row r="19" spans="1:19" ht="13.5" thickTop="1" x14ac:dyDescent="0.2">
      <c r="A19" s="25" t="s">
        <v>35</v>
      </c>
      <c r="E19" s="26">
        <v>22</v>
      </c>
      <c r="S19">
        <f ca="1">SQRT(SUM(S21:S50)/(COUNT(S21:S50)-1))</f>
        <v>1.4057082688029479E-2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53</v>
      </c>
      <c r="J20" s="7" t="s">
        <v>28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51873.067000000003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2.8069740002312091E-2</v>
      </c>
      <c r="Q21" s="2">
        <f>+C21-15018.5</f>
        <v>36854.567000000003</v>
      </c>
      <c r="S21">
        <f ca="1">+(O21-G21)^2</f>
        <v>7.8791030379739963E-4</v>
      </c>
    </row>
    <row r="22" spans="1:19" x14ac:dyDescent="0.2">
      <c r="A22" s="33" t="s">
        <v>47</v>
      </c>
      <c r="B22" s="34" t="s">
        <v>48</v>
      </c>
      <c r="C22" s="35">
        <v>53863.766000000003</v>
      </c>
      <c r="D22" s="33" t="s">
        <v>49</v>
      </c>
      <c r="E22">
        <f>+(C22-C$7)/C$8</f>
        <v>7169.4530079520582</v>
      </c>
      <c r="F22">
        <f>ROUND(2*E22,0)/2</f>
        <v>7169.5</v>
      </c>
      <c r="G22">
        <f>+C22-(C$7+F22*C$8)</f>
        <v>-1.3048000000708271E-2</v>
      </c>
      <c r="I22">
        <f>+G22</f>
        <v>-1.3048000000708271E-2</v>
      </c>
      <c r="O22">
        <f ca="1">+C$11+C$12*$F22</f>
        <v>-1.3302613366783476E-2</v>
      </c>
      <c r="Q22" s="2">
        <f>+C22-15018.5</f>
        <v>38845.266000000003</v>
      </c>
      <c r="S22">
        <f ca="1">+(O22-G22)^2</f>
        <v>6.4827966184146669E-8</v>
      </c>
    </row>
    <row r="23" spans="1:19" x14ac:dyDescent="0.2">
      <c r="A23" s="36" t="s">
        <v>50</v>
      </c>
      <c r="B23" s="37" t="s">
        <v>51</v>
      </c>
      <c r="C23" s="36">
        <v>55607.874600000003</v>
      </c>
      <c r="D23" s="36">
        <v>4.0000000000000002E-4</v>
      </c>
      <c r="E23">
        <f>+(C23-C$7)/C$8</f>
        <v>13450.816814567246</v>
      </c>
      <c r="F23">
        <f>ROUND(2*E23,0)/2</f>
        <v>13451</v>
      </c>
      <c r="G23">
        <f>+C23-(C$7+F23*C$8)</f>
        <v>-5.0863999997091014E-2</v>
      </c>
      <c r="J23">
        <f>+G23</f>
        <v>-5.0863999997091014E-2</v>
      </c>
      <c r="O23">
        <f ca="1">+C$11+C$12*$F23</f>
        <v>-4.9550669394117855E-2</v>
      </c>
      <c r="Q23" s="2">
        <f>+C23-15018.5</f>
        <v>40589.374600000003</v>
      </c>
      <c r="S23">
        <f ca="1">+(O23-G23)^2</f>
        <v>1.7248372727058413E-6</v>
      </c>
    </row>
    <row r="24" spans="1:19" x14ac:dyDescent="0.2">
      <c r="A24" s="38" t="s">
        <v>52</v>
      </c>
      <c r="B24" s="39" t="s">
        <v>51</v>
      </c>
      <c r="C24" s="38">
        <v>55979.938199999997</v>
      </c>
      <c r="D24" s="38">
        <v>2.0000000000000001E-4</v>
      </c>
      <c r="E24">
        <f>+(C24-C$7)/C$8</f>
        <v>14790.794629480213</v>
      </c>
      <c r="F24">
        <f>ROUND(2*E24,0)/2</f>
        <v>14791</v>
      </c>
      <c r="G24">
        <f>+C24-(C$7+F24*C$8)</f>
        <v>-5.702400000882335E-2</v>
      </c>
      <c r="J24">
        <f>+G24</f>
        <v>-5.702400000882335E-2</v>
      </c>
      <c r="O24">
        <f ca="1">+C$11+C$12*$F24</f>
        <v>-5.7283280247676413E-2</v>
      </c>
      <c r="Q24" s="2">
        <f>+C24-15018.5</f>
        <v>40961.438199999997</v>
      </c>
      <c r="S24">
        <f ca="1">+(O24-G24)^2</f>
        <v>6.7226242259701374E-8</v>
      </c>
    </row>
    <row r="25" spans="1:19" x14ac:dyDescent="0.2">
      <c r="A25" s="38" t="s">
        <v>52</v>
      </c>
      <c r="B25" s="39" t="s">
        <v>51</v>
      </c>
      <c r="C25" s="38">
        <v>56042.6895</v>
      </c>
      <c r="D25" s="38">
        <v>2.9999999999999997E-4</v>
      </c>
      <c r="E25">
        <f>+(C25-C$7)/C$8</f>
        <v>15016.791877953199</v>
      </c>
      <c r="F25">
        <f>ROUND(2*E25,0)/2</f>
        <v>15017</v>
      </c>
      <c r="G25">
        <f>+C25-(C$7+F25*C$8)</f>
        <v>-5.7788000005530193E-2</v>
      </c>
      <c r="J25">
        <f>+G25</f>
        <v>-5.7788000005530193E-2</v>
      </c>
      <c r="O25">
        <f ca="1">+C$11+C$12*$F25</f>
        <v>-5.8587437003575091E-2</v>
      </c>
      <c r="Q25" s="2">
        <f>+C25-15018.5</f>
        <v>41024.1895</v>
      </c>
      <c r="S25">
        <f ca="1">+(O25-G25)^2</f>
        <v>6.3909951384303715E-7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2023-09-08T05:31:57Z</dcterms:modified>
</cp:coreProperties>
</file>