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6E911F9-6001-4658-89E4-E886B94F5F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25" i="1" l="1"/>
  <c r="F125" i="1" s="1"/>
  <c r="G125" i="1" s="1"/>
  <c r="K125" i="1" s="1"/>
  <c r="Q125" i="1"/>
  <c r="E120" i="1"/>
  <c r="F120" i="1" s="1"/>
  <c r="G120" i="1" s="1"/>
  <c r="K120" i="1" s="1"/>
  <c r="Q120" i="1"/>
  <c r="E121" i="1"/>
  <c r="F121" i="1" s="1"/>
  <c r="G121" i="1" s="1"/>
  <c r="K121" i="1" s="1"/>
  <c r="Q121" i="1"/>
  <c r="E122" i="1"/>
  <c r="F122" i="1" s="1"/>
  <c r="G122" i="1" s="1"/>
  <c r="K122" i="1" s="1"/>
  <c r="Q122" i="1"/>
  <c r="E123" i="1"/>
  <c r="F123" i="1"/>
  <c r="G123" i="1"/>
  <c r="K123" i="1" s="1"/>
  <c r="Q123" i="1"/>
  <c r="E124" i="1"/>
  <c r="F124" i="1" s="1"/>
  <c r="G124" i="1" s="1"/>
  <c r="K124" i="1" s="1"/>
  <c r="Q124" i="1"/>
  <c r="Q119" i="1"/>
  <c r="Q118" i="1"/>
  <c r="Q115" i="1"/>
  <c r="Q116" i="1"/>
  <c r="Q117" i="1"/>
  <c r="Q108" i="1"/>
  <c r="Q109" i="1"/>
  <c r="Q110" i="1"/>
  <c r="Q113" i="1"/>
  <c r="Q114" i="1"/>
  <c r="Q111" i="1"/>
  <c r="Q112" i="1"/>
  <c r="C7" i="1"/>
  <c r="E119" i="1" s="1"/>
  <c r="F119" i="1" s="1"/>
  <c r="G119" i="1" s="1"/>
  <c r="K119" i="1" s="1"/>
  <c r="C8" i="1"/>
  <c r="D9" i="1"/>
  <c r="C9" i="1"/>
  <c r="Q105" i="1"/>
  <c r="Q106" i="1"/>
  <c r="Q107" i="1"/>
  <c r="Q21" i="1"/>
  <c r="Q30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71" i="1"/>
  <c r="Q75" i="1"/>
  <c r="Q76" i="1"/>
  <c r="Q77" i="1"/>
  <c r="Q78" i="1"/>
  <c r="Q79" i="1"/>
  <c r="Q80" i="1"/>
  <c r="Q81" i="1"/>
  <c r="Q82" i="1"/>
  <c r="Q83" i="1"/>
  <c r="Q87" i="1"/>
  <c r="Q88" i="1"/>
  <c r="Q89" i="1"/>
  <c r="Q90" i="1"/>
  <c r="Q91" i="1"/>
  <c r="Q92" i="1"/>
  <c r="Q95" i="1"/>
  <c r="Q100" i="1"/>
  <c r="Q101" i="1"/>
  <c r="Q102" i="1"/>
  <c r="Q103" i="1"/>
  <c r="Q104" i="1"/>
  <c r="G93" i="2"/>
  <c r="C93" i="2"/>
  <c r="G92" i="2"/>
  <c r="C92" i="2"/>
  <c r="G91" i="2"/>
  <c r="C91" i="2"/>
  <c r="G90" i="2"/>
  <c r="C90" i="2"/>
  <c r="G89" i="2"/>
  <c r="C89" i="2"/>
  <c r="G54" i="2"/>
  <c r="C54" i="2"/>
  <c r="G53" i="2"/>
  <c r="C53" i="2"/>
  <c r="G52" i="2"/>
  <c r="C52" i="2"/>
  <c r="G51" i="2"/>
  <c r="C51" i="2"/>
  <c r="G88" i="2"/>
  <c r="C88" i="2"/>
  <c r="G50" i="2"/>
  <c r="C50" i="2"/>
  <c r="G49" i="2"/>
  <c r="C49" i="2"/>
  <c r="G87" i="2"/>
  <c r="C87" i="2"/>
  <c r="G86" i="2"/>
  <c r="C86" i="2"/>
  <c r="G85" i="2"/>
  <c r="C85" i="2"/>
  <c r="G84" i="2"/>
  <c r="C84" i="2"/>
  <c r="G83" i="2"/>
  <c r="C83" i="2"/>
  <c r="G82" i="2"/>
  <c r="C82" i="2"/>
  <c r="G48" i="2"/>
  <c r="C48" i="2"/>
  <c r="G47" i="2"/>
  <c r="C47" i="2"/>
  <c r="G46" i="2"/>
  <c r="C46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45" i="2"/>
  <c r="C45" i="2"/>
  <c r="G44" i="2"/>
  <c r="C44" i="2"/>
  <c r="G43" i="2"/>
  <c r="C43" i="2"/>
  <c r="G72" i="2"/>
  <c r="C72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56" i="2"/>
  <c r="C56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55" i="2"/>
  <c r="C55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D89" i="2"/>
  <c r="B89" i="2"/>
  <c r="A89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88" i="2"/>
  <c r="D88" i="2"/>
  <c r="B88" i="2"/>
  <c r="A88" i="2"/>
  <c r="H50" i="2"/>
  <c r="D50" i="2"/>
  <c r="B50" i="2"/>
  <c r="A50" i="2"/>
  <c r="H49" i="2"/>
  <c r="F49" i="2"/>
  <c r="D49" i="2"/>
  <c r="B49" i="2"/>
  <c r="A49" i="2"/>
  <c r="H87" i="2"/>
  <c r="B87" i="2"/>
  <c r="F87" i="2"/>
  <c r="D87" i="2"/>
  <c r="A87" i="2"/>
  <c r="H86" i="2"/>
  <c r="B86" i="2"/>
  <c r="F86" i="2"/>
  <c r="D86" i="2"/>
  <c r="A86" i="2"/>
  <c r="H85" i="2"/>
  <c r="F85" i="2"/>
  <c r="D85" i="2"/>
  <c r="B85" i="2"/>
  <c r="A85" i="2"/>
  <c r="H84" i="2"/>
  <c r="B84" i="2"/>
  <c r="F84" i="2"/>
  <c r="D84" i="2"/>
  <c r="A84" i="2"/>
  <c r="H83" i="2"/>
  <c r="B83" i="2"/>
  <c r="D83" i="2"/>
  <c r="A83" i="2"/>
  <c r="H82" i="2"/>
  <c r="B82" i="2"/>
  <c r="D82" i="2"/>
  <c r="A82" i="2"/>
  <c r="H48" i="2"/>
  <c r="B48" i="2"/>
  <c r="D48" i="2"/>
  <c r="A48" i="2"/>
  <c r="H47" i="2"/>
  <c r="B47" i="2"/>
  <c r="D47" i="2"/>
  <c r="A47" i="2"/>
  <c r="H46" i="2"/>
  <c r="B46" i="2"/>
  <c r="D46" i="2"/>
  <c r="A46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45" i="2"/>
  <c r="B45" i="2"/>
  <c r="D45" i="2"/>
  <c r="A45" i="2"/>
  <c r="H44" i="2"/>
  <c r="B44" i="2"/>
  <c r="D44" i="2"/>
  <c r="A44" i="2"/>
  <c r="H43" i="2"/>
  <c r="B43" i="2"/>
  <c r="D43" i="2"/>
  <c r="A43" i="2"/>
  <c r="H72" i="2"/>
  <c r="B72" i="2"/>
  <c r="D72" i="2"/>
  <c r="A72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56" i="2"/>
  <c r="B56" i="2"/>
  <c r="D56" i="2"/>
  <c r="A56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55" i="2"/>
  <c r="B55" i="2"/>
  <c r="D55" i="2"/>
  <c r="A55" i="2"/>
  <c r="Q98" i="1"/>
  <c r="Q99" i="1"/>
  <c r="Q93" i="1"/>
  <c r="Q94" i="1"/>
  <c r="Q96" i="1"/>
  <c r="Q97" i="1"/>
  <c r="Q84" i="1"/>
  <c r="Q85" i="1"/>
  <c r="Q86" i="1"/>
  <c r="Q63" i="1"/>
  <c r="Q64" i="1"/>
  <c r="Q65" i="1"/>
  <c r="Q66" i="1"/>
  <c r="Q67" i="1"/>
  <c r="Q68" i="1"/>
  <c r="Q69" i="1"/>
  <c r="Q70" i="1"/>
  <c r="Q72" i="1"/>
  <c r="Q73" i="1"/>
  <c r="Q74" i="1"/>
  <c r="F17" i="1"/>
  <c r="C17" i="1"/>
  <c r="Q23" i="1"/>
  <c r="Q24" i="1"/>
  <c r="Q25" i="1"/>
  <c r="Q26" i="1"/>
  <c r="Q27" i="1"/>
  <c r="Q28" i="1"/>
  <c r="Q29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22" i="1"/>
  <c r="E37" i="1"/>
  <c r="F37" i="1" s="1"/>
  <c r="G37" i="1" s="1"/>
  <c r="I37" i="1" s="1"/>
  <c r="E26" i="1"/>
  <c r="F26" i="1" s="1"/>
  <c r="G26" i="1" s="1"/>
  <c r="I26" i="1" s="1"/>
  <c r="E35" i="1"/>
  <c r="E76" i="1"/>
  <c r="F76" i="1" s="1"/>
  <c r="G76" i="1" s="1"/>
  <c r="K76" i="1" s="1"/>
  <c r="E48" i="1"/>
  <c r="E44" i="1"/>
  <c r="F44" i="1" s="1"/>
  <c r="G44" i="1" s="1"/>
  <c r="I44" i="1" s="1"/>
  <c r="E52" i="1"/>
  <c r="F52" i="1" s="1"/>
  <c r="G52" i="1" s="1"/>
  <c r="K52" i="1" s="1"/>
  <c r="E47" i="1"/>
  <c r="E51" i="1"/>
  <c r="F51" i="1" s="1"/>
  <c r="G51" i="1" s="1"/>
  <c r="K51" i="1" s="1"/>
  <c r="E46" i="1"/>
  <c r="E33" i="2" s="1"/>
  <c r="E55" i="1"/>
  <c r="F55" i="1" s="1"/>
  <c r="G55" i="1" s="1"/>
  <c r="K55" i="1" s="1"/>
  <c r="E63" i="1"/>
  <c r="F63" i="1" s="1"/>
  <c r="G63" i="1" s="1"/>
  <c r="K63" i="1" s="1"/>
  <c r="E71" i="1"/>
  <c r="F71" i="1" s="1"/>
  <c r="G71" i="1" s="1"/>
  <c r="K71" i="1" s="1"/>
  <c r="E79" i="1"/>
  <c r="E58" i="1"/>
  <c r="E66" i="1"/>
  <c r="F66" i="1" s="1"/>
  <c r="G66" i="1" s="1"/>
  <c r="K66" i="1" s="1"/>
  <c r="E74" i="1"/>
  <c r="F74" i="1" s="1"/>
  <c r="G74" i="1" s="1"/>
  <c r="K74" i="1" s="1"/>
  <c r="E29" i="1"/>
  <c r="F29" i="1" s="1"/>
  <c r="G29" i="1" s="1"/>
  <c r="K29" i="1" s="1"/>
  <c r="E21" i="1"/>
  <c r="E39" i="1"/>
  <c r="F39" i="1" s="1"/>
  <c r="G39" i="1" s="1"/>
  <c r="I39" i="1" s="1"/>
  <c r="E24" i="1"/>
  <c r="F24" i="1" s="1"/>
  <c r="G24" i="1" s="1"/>
  <c r="I24" i="1" s="1"/>
  <c r="E31" i="1"/>
  <c r="E18" i="2" s="1"/>
  <c r="E59" i="1"/>
  <c r="E67" i="1"/>
  <c r="F67" i="1" s="1"/>
  <c r="G67" i="1" s="1"/>
  <c r="K67" i="1" s="1"/>
  <c r="E75" i="1"/>
  <c r="F75" i="1"/>
  <c r="G75" i="1" s="1"/>
  <c r="K75" i="1" s="1"/>
  <c r="E43" i="1"/>
  <c r="E107" i="1"/>
  <c r="F107" i="1"/>
  <c r="G107" i="1" s="1"/>
  <c r="K107" i="1" s="1"/>
  <c r="E64" i="1"/>
  <c r="E40" i="1"/>
  <c r="F40" i="1"/>
  <c r="G40" i="1" s="1"/>
  <c r="I40" i="1" s="1"/>
  <c r="E45" i="1"/>
  <c r="E32" i="2" s="1"/>
  <c r="E110" i="1"/>
  <c r="F110" i="1" s="1"/>
  <c r="G110" i="1" s="1"/>
  <c r="K110" i="1" s="1"/>
  <c r="E97" i="1"/>
  <c r="E54" i="1"/>
  <c r="F54" i="1"/>
  <c r="G54" i="1" s="1"/>
  <c r="K54" i="1" s="1"/>
  <c r="E36" i="1"/>
  <c r="F36" i="1" s="1"/>
  <c r="G36" i="1" s="1"/>
  <c r="I36" i="1" s="1"/>
  <c r="E32" i="1"/>
  <c r="F32" i="1" s="1"/>
  <c r="G32" i="1" s="1"/>
  <c r="I32" i="1" s="1"/>
  <c r="E34" i="1"/>
  <c r="E21" i="2" s="1"/>
  <c r="E50" i="1"/>
  <c r="F50" i="1" s="1"/>
  <c r="G50" i="1" s="1"/>
  <c r="K50" i="1" s="1"/>
  <c r="E41" i="1"/>
  <c r="F41" i="1"/>
  <c r="G41" i="1" s="1"/>
  <c r="I41" i="1" s="1"/>
  <c r="E114" i="1"/>
  <c r="F114" i="1" s="1"/>
  <c r="G114" i="1" s="1"/>
  <c r="K114" i="1" s="1"/>
  <c r="E99" i="1"/>
  <c r="E56" i="1"/>
  <c r="E25" i="1"/>
  <c r="F25" i="1" s="1"/>
  <c r="G25" i="1" s="1"/>
  <c r="K25" i="1" s="1"/>
  <c r="E89" i="1"/>
  <c r="F89" i="1" s="1"/>
  <c r="G89" i="1" s="1"/>
  <c r="K89" i="1" s="1"/>
  <c r="E78" i="1"/>
  <c r="F78" i="1" s="1"/>
  <c r="G78" i="1" s="1"/>
  <c r="K78" i="1" s="1"/>
  <c r="E28" i="1"/>
  <c r="E91" i="1"/>
  <c r="E86" i="2" s="1"/>
  <c r="E22" i="1"/>
  <c r="F22" i="1" s="1"/>
  <c r="G22" i="1" s="1"/>
  <c r="H22" i="1" s="1"/>
  <c r="E33" i="1"/>
  <c r="E42" i="1"/>
  <c r="E29" i="2" s="1"/>
  <c r="E83" i="1"/>
  <c r="F83" i="1" s="1"/>
  <c r="G83" i="1" s="1"/>
  <c r="K83" i="1" s="1"/>
  <c r="E72" i="1"/>
  <c r="E23" i="1"/>
  <c r="E49" i="1"/>
  <c r="E30" i="1"/>
  <c r="E38" i="1"/>
  <c r="F38" i="1" s="1"/>
  <c r="G38" i="1" s="1"/>
  <c r="I38" i="1" s="1"/>
  <c r="E105" i="1"/>
  <c r="F105" i="1" s="1"/>
  <c r="G105" i="1" s="1"/>
  <c r="K105" i="1" s="1"/>
  <c r="E62" i="1"/>
  <c r="E26" i="2"/>
  <c r="E74" i="2"/>
  <c r="E24" i="2"/>
  <c r="E47" i="2"/>
  <c r="E70" i="1"/>
  <c r="E28" i="2"/>
  <c r="E19" i="2"/>
  <c r="E73" i="2"/>
  <c r="E108" i="1"/>
  <c r="F108" i="1" s="1"/>
  <c r="G108" i="1" s="1"/>
  <c r="K108" i="1" s="1"/>
  <c r="E59" i="2"/>
  <c r="E27" i="2"/>
  <c r="E81" i="2"/>
  <c r="E102" i="1"/>
  <c r="F102" i="1"/>
  <c r="E94" i="1"/>
  <c r="E50" i="2" s="1"/>
  <c r="E86" i="1"/>
  <c r="F86" i="1" s="1"/>
  <c r="G86" i="1" s="1"/>
  <c r="K86" i="1" s="1"/>
  <c r="E77" i="1"/>
  <c r="E75" i="2" s="1"/>
  <c r="E69" i="1"/>
  <c r="E41" i="2" s="1"/>
  <c r="F69" i="1"/>
  <c r="G69" i="1" s="1"/>
  <c r="K69" i="1" s="1"/>
  <c r="E61" i="1"/>
  <c r="F61" i="1" s="1"/>
  <c r="G61" i="1" s="1"/>
  <c r="K61" i="1" s="1"/>
  <c r="E53" i="1"/>
  <c r="E62" i="2" s="1"/>
  <c r="E104" i="1"/>
  <c r="E93" i="2" s="1"/>
  <c r="E96" i="1"/>
  <c r="F96" i="1" s="1"/>
  <c r="G96" i="1" s="1"/>
  <c r="K96" i="1" s="1"/>
  <c r="E88" i="1"/>
  <c r="F88" i="1" s="1"/>
  <c r="G88" i="1" s="1"/>
  <c r="K88" i="1" s="1"/>
  <c r="E109" i="1"/>
  <c r="F109" i="1" s="1"/>
  <c r="G109" i="1" s="1"/>
  <c r="K109" i="1" s="1"/>
  <c r="E101" i="1"/>
  <c r="F101" i="1"/>
  <c r="G101" i="1" s="1"/>
  <c r="K101" i="1" s="1"/>
  <c r="E93" i="1"/>
  <c r="F93" i="1" s="1"/>
  <c r="G93" i="1" s="1"/>
  <c r="K93" i="1" s="1"/>
  <c r="E85" i="1"/>
  <c r="F85" i="1"/>
  <c r="G85" i="1"/>
  <c r="K85" i="1" s="1"/>
  <c r="E112" i="1"/>
  <c r="F112" i="1" s="1"/>
  <c r="G112" i="1" s="1"/>
  <c r="K112" i="1" s="1"/>
  <c r="E106" i="1"/>
  <c r="F106" i="1"/>
  <c r="G106" i="1" s="1"/>
  <c r="K106" i="1" s="1"/>
  <c r="E98" i="1"/>
  <c r="E90" i="1"/>
  <c r="F90" i="1"/>
  <c r="G90" i="1"/>
  <c r="K90" i="1" s="1"/>
  <c r="E82" i="1"/>
  <c r="E80" i="2" s="1"/>
  <c r="E113" i="1"/>
  <c r="F113" i="1" s="1"/>
  <c r="G113" i="1" s="1"/>
  <c r="K113" i="1" s="1"/>
  <c r="E68" i="1"/>
  <c r="F68" i="1"/>
  <c r="G68" i="1" s="1"/>
  <c r="K68" i="1" s="1"/>
  <c r="E60" i="1"/>
  <c r="F60" i="1" s="1"/>
  <c r="G60" i="1" s="1"/>
  <c r="K60" i="1" s="1"/>
  <c r="E81" i="1"/>
  <c r="F81" i="1"/>
  <c r="G81" i="1" s="1"/>
  <c r="K81" i="1" s="1"/>
  <c r="E103" i="1"/>
  <c r="F103" i="1" s="1"/>
  <c r="G103" i="1" s="1"/>
  <c r="K103" i="1" s="1"/>
  <c r="E95" i="1"/>
  <c r="F95" i="1" s="1"/>
  <c r="G95" i="1" s="1"/>
  <c r="K95" i="1" s="1"/>
  <c r="E87" i="1"/>
  <c r="E82" i="2" s="1"/>
  <c r="E73" i="1"/>
  <c r="E65" i="1"/>
  <c r="E37" i="2" s="1"/>
  <c r="E57" i="1"/>
  <c r="E66" i="2" s="1"/>
  <c r="E80" i="1"/>
  <c r="F80" i="1" s="1"/>
  <c r="G80" i="1" s="1"/>
  <c r="K80" i="1" s="1"/>
  <c r="G102" i="1"/>
  <c r="K102" i="1"/>
  <c r="E100" i="1"/>
  <c r="F100" i="1"/>
  <c r="G100" i="1" s="1"/>
  <c r="K100" i="1" s="1"/>
  <c r="E92" i="1"/>
  <c r="F92" i="1" s="1"/>
  <c r="G92" i="1" s="1"/>
  <c r="K92" i="1" s="1"/>
  <c r="E84" i="1"/>
  <c r="F84" i="1" s="1"/>
  <c r="G84" i="1" s="1"/>
  <c r="K84" i="1" s="1"/>
  <c r="E111" i="1"/>
  <c r="F111" i="1"/>
  <c r="G111" i="1" s="1"/>
  <c r="K111" i="1" s="1"/>
  <c r="E64" i="2"/>
  <c r="F62" i="1"/>
  <c r="G62" i="1" s="1"/>
  <c r="K62" i="1" s="1"/>
  <c r="E71" i="2"/>
  <c r="F56" i="1"/>
  <c r="G56" i="1"/>
  <c r="K56" i="1" s="1"/>
  <c r="E65" i="2"/>
  <c r="F46" i="1"/>
  <c r="G46" i="1" s="1"/>
  <c r="I46" i="1" s="1"/>
  <c r="E49" i="2"/>
  <c r="E40" i="2"/>
  <c r="F33" i="1"/>
  <c r="G33" i="1" s="1"/>
  <c r="I33" i="1" s="1"/>
  <c r="E20" i="2"/>
  <c r="F99" i="1"/>
  <c r="G99" i="1" s="1"/>
  <c r="K99" i="1" s="1"/>
  <c r="E54" i="2"/>
  <c r="F97" i="1"/>
  <c r="G97" i="1" s="1"/>
  <c r="I97" i="1" s="1"/>
  <c r="E52" i="2"/>
  <c r="E45" i="2"/>
  <c r="E60" i="2"/>
  <c r="E46" i="2"/>
  <c r="E79" i="2"/>
  <c r="F21" i="1"/>
  <c r="G21" i="1" s="1"/>
  <c r="I21" i="1" s="1"/>
  <c r="E55" i="2"/>
  <c r="E85" i="2"/>
  <c r="F98" i="1"/>
  <c r="G98" i="1" s="1"/>
  <c r="K98" i="1" s="1"/>
  <c r="E53" i="2"/>
  <c r="E70" i="2"/>
  <c r="E51" i="2"/>
  <c r="E34" i="2"/>
  <c r="F47" i="1"/>
  <c r="G47" i="1" s="1"/>
  <c r="I47" i="1" s="1"/>
  <c r="E91" i="2"/>
  <c r="F35" i="1"/>
  <c r="G35" i="1"/>
  <c r="I35" i="1" s="1"/>
  <c r="E22" i="2"/>
  <c r="F42" i="1"/>
  <c r="G42" i="1" s="1"/>
  <c r="I42" i="1" s="1"/>
  <c r="F43" i="1"/>
  <c r="G43" i="1" s="1"/>
  <c r="I43" i="1" s="1"/>
  <c r="E30" i="2"/>
  <c r="F73" i="1"/>
  <c r="G73" i="1" s="1"/>
  <c r="K73" i="1" s="1"/>
  <c r="E44" i="2"/>
  <c r="E72" i="2"/>
  <c r="F30" i="1"/>
  <c r="G30" i="1" s="1"/>
  <c r="K30" i="1" s="1"/>
  <c r="E56" i="2"/>
  <c r="F91" i="1"/>
  <c r="G91" i="1" s="1"/>
  <c r="K91" i="1" s="1"/>
  <c r="E68" i="2"/>
  <c r="F59" i="1"/>
  <c r="G59" i="1" s="1"/>
  <c r="K59" i="1" s="1"/>
  <c r="F58" i="1"/>
  <c r="G58" i="1" s="1"/>
  <c r="K58" i="1" s="1"/>
  <c r="E67" i="2"/>
  <c r="E48" i="2"/>
  <c r="E83" i="2"/>
  <c r="F49" i="1"/>
  <c r="G49" i="1"/>
  <c r="K49" i="1" s="1"/>
  <c r="E58" i="2"/>
  <c r="F28" i="1"/>
  <c r="G28" i="1"/>
  <c r="I28" i="1" s="1"/>
  <c r="E16" i="2"/>
  <c r="F45" i="1"/>
  <c r="G45" i="1" s="1"/>
  <c r="I45" i="1" s="1"/>
  <c r="F79" i="1"/>
  <c r="G79" i="1"/>
  <c r="K79" i="1" s="1"/>
  <c r="E77" i="2"/>
  <c r="E78" i="2"/>
  <c r="F70" i="1"/>
  <c r="G70" i="1" s="1"/>
  <c r="K70" i="1" s="1"/>
  <c r="E42" i="2"/>
  <c r="F23" i="1"/>
  <c r="G23" i="1" s="1"/>
  <c r="I23" i="1" s="1"/>
  <c r="E11" i="2"/>
  <c r="E12" i="2"/>
  <c r="E57" i="2"/>
  <c r="F48" i="1"/>
  <c r="G48" i="1" s="1"/>
  <c r="K48" i="1" s="1"/>
  <c r="E63" i="2"/>
  <c r="E13" i="2"/>
  <c r="F57" i="1"/>
  <c r="G57" i="1" s="1"/>
  <c r="K57" i="1" s="1"/>
  <c r="F87" i="1"/>
  <c r="G87" i="1" s="1"/>
  <c r="K87" i="1" s="1"/>
  <c r="E87" i="2"/>
  <c r="E89" i="2"/>
  <c r="E90" i="2"/>
  <c r="F72" i="1"/>
  <c r="G72" i="1" s="1"/>
  <c r="K72" i="1" s="1"/>
  <c r="E43" i="2"/>
  <c r="F64" i="1"/>
  <c r="G64" i="1"/>
  <c r="K64" i="1" s="1"/>
  <c r="E36" i="2"/>
  <c r="E17" i="2" l="1"/>
  <c r="F82" i="1"/>
  <c r="G82" i="1" s="1"/>
  <c r="K82" i="1" s="1"/>
  <c r="E116" i="1"/>
  <c r="F116" i="1" s="1"/>
  <c r="G116" i="1" s="1"/>
  <c r="K116" i="1" s="1"/>
  <c r="F77" i="1"/>
  <c r="G77" i="1" s="1"/>
  <c r="K77" i="1" s="1"/>
  <c r="E25" i="2"/>
  <c r="F53" i="1"/>
  <c r="G53" i="1" s="1"/>
  <c r="K53" i="1" s="1"/>
  <c r="E115" i="1"/>
  <c r="F115" i="1" s="1"/>
  <c r="G115" i="1" s="1"/>
  <c r="K115" i="1" s="1"/>
  <c r="E27" i="1"/>
  <c r="E76" i="2"/>
  <c r="F34" i="1"/>
  <c r="G34" i="1" s="1"/>
  <c r="I34" i="1" s="1"/>
  <c r="F65" i="1"/>
  <c r="G65" i="1" s="1"/>
  <c r="K65" i="1" s="1"/>
  <c r="E118" i="1"/>
  <c r="F118" i="1" s="1"/>
  <c r="G118" i="1" s="1"/>
  <c r="K118" i="1" s="1"/>
  <c r="F104" i="1"/>
  <c r="G104" i="1" s="1"/>
  <c r="K104" i="1" s="1"/>
  <c r="E14" i="2"/>
  <c r="E39" i="2"/>
  <c r="E117" i="1"/>
  <c r="F117" i="1" s="1"/>
  <c r="G117" i="1" s="1"/>
  <c r="K117" i="1" s="1"/>
  <c r="E35" i="2"/>
  <c r="E31" i="2"/>
  <c r="E69" i="2"/>
  <c r="E92" i="2"/>
  <c r="E38" i="2"/>
  <c r="E88" i="2"/>
  <c r="E84" i="2"/>
  <c r="F31" i="1"/>
  <c r="G31" i="1" s="1"/>
  <c r="I31" i="1" s="1"/>
  <c r="F94" i="1"/>
  <c r="G94" i="1" s="1"/>
  <c r="E61" i="2"/>
  <c r="E23" i="2"/>
  <c r="C11" i="1"/>
  <c r="C12" i="1"/>
  <c r="O125" i="1" l="1"/>
  <c r="O122" i="1"/>
  <c r="O123" i="1"/>
  <c r="O121" i="1"/>
  <c r="O120" i="1"/>
  <c r="O124" i="1"/>
  <c r="F27" i="1"/>
  <c r="G27" i="1" s="1"/>
  <c r="I27" i="1" s="1"/>
  <c r="E15" i="2"/>
  <c r="O47" i="1"/>
  <c r="O29" i="1"/>
  <c r="O92" i="1"/>
  <c r="O113" i="1"/>
  <c r="O37" i="1"/>
  <c r="O90" i="1"/>
  <c r="O60" i="1"/>
  <c r="O53" i="1"/>
  <c r="O50" i="1"/>
  <c r="O62" i="1"/>
  <c r="O111" i="1"/>
  <c r="O75" i="1"/>
  <c r="O107" i="1"/>
  <c r="O79" i="1"/>
  <c r="O44" i="1"/>
  <c r="O104" i="1"/>
  <c r="O68" i="1"/>
  <c r="O91" i="1"/>
  <c r="O23" i="1"/>
  <c r="O103" i="1"/>
  <c r="O80" i="1"/>
  <c r="O39" i="1"/>
  <c r="O82" i="1"/>
  <c r="O41" i="1"/>
  <c r="O34" i="1"/>
  <c r="O28" i="1"/>
  <c r="O38" i="1"/>
  <c r="O117" i="1"/>
  <c r="O102" i="1"/>
  <c r="O26" i="1"/>
  <c r="O59" i="1"/>
  <c r="O65" i="1"/>
  <c r="O99" i="1"/>
  <c r="O35" i="1"/>
  <c r="O86" i="1"/>
  <c r="O96" i="1"/>
  <c r="O118" i="1"/>
  <c r="O97" i="1"/>
  <c r="O43" i="1"/>
  <c r="O61" i="1"/>
  <c r="O45" i="1"/>
  <c r="O83" i="1"/>
  <c r="O73" i="1"/>
  <c r="O110" i="1"/>
  <c r="O84" i="1"/>
  <c r="O105" i="1"/>
  <c r="O85" i="1"/>
  <c r="O94" i="1"/>
  <c r="O54" i="1"/>
  <c r="O40" i="1"/>
  <c r="O71" i="1"/>
  <c r="O74" i="1"/>
  <c r="O76" i="1"/>
  <c r="O24" i="1"/>
  <c r="O49" i="1"/>
  <c r="O56" i="1"/>
  <c r="O57" i="1"/>
  <c r="O58" i="1"/>
  <c r="O51" i="1"/>
  <c r="O63" i="1"/>
  <c r="O115" i="1"/>
  <c r="O64" i="1"/>
  <c r="O101" i="1"/>
  <c r="O67" i="1"/>
  <c r="O48" i="1"/>
  <c r="O22" i="1"/>
  <c r="O100" i="1"/>
  <c r="O36" i="1"/>
  <c r="O77" i="1"/>
  <c r="O46" i="1"/>
  <c r="O112" i="1"/>
  <c r="O70" i="1"/>
  <c r="O114" i="1"/>
  <c r="O42" i="1"/>
  <c r="O21" i="1"/>
  <c r="O32" i="1"/>
  <c r="O55" i="1"/>
  <c r="O52" i="1"/>
  <c r="O81" i="1"/>
  <c r="O116" i="1"/>
  <c r="O69" i="1"/>
  <c r="O108" i="1"/>
  <c r="O31" i="1"/>
  <c r="O89" i="1"/>
  <c r="O25" i="1"/>
  <c r="O119" i="1"/>
  <c r="O95" i="1"/>
  <c r="O93" i="1"/>
  <c r="O33" i="1"/>
  <c r="O87" i="1"/>
  <c r="O72" i="1"/>
  <c r="O30" i="1"/>
  <c r="O106" i="1"/>
  <c r="O78" i="1"/>
  <c r="O109" i="1"/>
  <c r="O88" i="1"/>
  <c r="O66" i="1"/>
  <c r="O27" i="1"/>
  <c r="O98" i="1"/>
  <c r="C16" i="1"/>
  <c r="D18" i="1" s="1"/>
  <c r="K94" i="1"/>
  <c r="C15" i="1" l="1"/>
  <c r="C18" i="1" s="1"/>
  <c r="F18" i="1" l="1"/>
  <c r="F19" i="1" s="1"/>
</calcChain>
</file>

<file path=xl/sharedStrings.xml><?xml version="1.0" encoding="utf-8"?>
<sst xmlns="http://schemas.openxmlformats.org/spreadsheetml/2006/main" count="1011" uniqueCount="432">
  <si>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</si>
  <si>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</si>
  <si>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</si>
  <si>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</si>
  <si>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</si>
  <si>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</si>
  <si>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</si>
  <si>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</si>
  <si>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</si>
  <si>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</si>
  <si>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</si>
  <si>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</si>
  <si>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</si>
  <si>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</si>
  <si>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</si>
  <si>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</si>
  <si>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</si>
  <si>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</si>
  <si>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</si>
  <si>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</si>
  <si>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</si>
  <si>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</si>
  <si>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</si>
  <si>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</si>
  <si>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</si>
  <si>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</si>
  <si>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</si>
  <si>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</si>
  <si>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</t>
  </si>
  <si>
    <t>Locher K</t>
  </si>
  <si>
    <t>BBSAG Bull.3</t>
  </si>
  <si>
    <t>B</t>
  </si>
  <si>
    <t>JAAVSO 7,28</t>
  </si>
  <si>
    <t>K</t>
  </si>
  <si>
    <t>C. Hesseltine</t>
  </si>
  <si>
    <t>AAVSO 4</t>
  </si>
  <si>
    <t>A</t>
  </si>
  <si>
    <t>G. Samolyk</t>
  </si>
  <si>
    <t>phe  Y</t>
  </si>
  <si>
    <t>JAAVSO 11,57</t>
  </si>
  <si>
    <t>S. Cook</t>
  </si>
  <si>
    <t>P. Atwood</t>
  </si>
  <si>
    <t>P. Sventek</t>
  </si>
  <si>
    <t>Mavrofridis G</t>
  </si>
  <si>
    <t>BBSAG Bull.84</t>
  </si>
  <si>
    <t>Paschke A</t>
  </si>
  <si>
    <t>BBSAG Bull.88</t>
  </si>
  <si>
    <t>M. Nall</t>
  </si>
  <si>
    <t>M. Baldwin</t>
  </si>
  <si>
    <t>R. Hill</t>
  </si>
  <si>
    <t>ccd</t>
  </si>
  <si>
    <t>II</t>
  </si>
  <si>
    <t># of data points:</t>
  </si>
  <si>
    <t>EB/KE</t>
  </si>
  <si>
    <t>RV Crv / GSC 06107-00294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</si>
  <si>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</si>
  <si>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</si>
  <si>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</si>
  <si>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</si>
  <si>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</si>
  <si>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</si>
  <si>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</si>
  <si>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I</t>
  </si>
  <si>
    <t>JAVSO..38...85</t>
  </si>
  <si>
    <t>JAVSO..39...94</t>
  </si>
  <si>
    <t>JAVSO..36..186</t>
  </si>
  <si>
    <t>2013JAVSO..41..122</t>
  </si>
  <si>
    <t>2013JAVSO..41..328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</si>
  <si>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</si>
  <si>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</si>
  <si>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</si>
  <si>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</si>
  <si>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</si>
  <si>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</si>
  <si>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</si>
  <si>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</si>
  <si>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</si>
  <si>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</si>
  <si>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</si>
  <si>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</si>
  <si>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 Koch &amp; Koch </t>
  </si>
  <si>
    <t> AJ 67.462 </t>
  </si>
  <si>
    <t>2434870.728 </t>
  </si>
  <si>
    <t> 08.05.1954 05:28 </t>
  </si>
  <si>
    <t> 0.196 </t>
  </si>
  <si>
    <t>2441440.423 </t>
  </si>
  <si>
    <t> 02.05.1972 22:09 </t>
  </si>
  <si>
    <t> 0.050 </t>
  </si>
  <si>
    <t>V </t>
  </si>
  <si>
    <t> K.Locher </t>
  </si>
  <si>
    <t> BBS 3 </t>
  </si>
  <si>
    <t>2441446.382 </t>
  </si>
  <si>
    <t> 08.05.1972 21:10 </t>
  </si>
  <si>
    <t> 0.031 </t>
  </si>
  <si>
    <t>2442549.672 </t>
  </si>
  <si>
    <t> 17.05.1975 04:07 </t>
  </si>
  <si>
    <t> 0.004 </t>
  </si>
  <si>
    <t> G.Samolyk </t>
  </si>
  <si>
    <t> AVSJ 7.33 </t>
  </si>
  <si>
    <t>2442880.744 </t>
  </si>
  <si>
    <t> 12.04.1976 05:51 </t>
  </si>
  <si>
    <t> 0.043 </t>
  </si>
  <si>
    <t> C.Hesseltine </t>
  </si>
  <si>
    <t> AOEB 4 </t>
  </si>
  <si>
    <t>2442895.675 </t>
  </si>
  <si>
    <t> 27.04.1976 04:12 </t>
  </si>
  <si>
    <t> 0.029 </t>
  </si>
  <si>
    <t>2443244.650 </t>
  </si>
  <si>
    <t> 11.04.1977 03:36 </t>
  </si>
  <si>
    <t> 0.037 </t>
  </si>
  <si>
    <t>2445084.7077 </t>
  </si>
  <si>
    <t> 25.04.1982 04:59 </t>
  </si>
  <si>
    <t> -0.0134 </t>
  </si>
  <si>
    <t>E </t>
  </si>
  <si>
    <t>?</t>
  </si>
  <si>
    <t> D.Skillman </t>
  </si>
  <si>
    <t> AVSJ 11.60 </t>
  </si>
  <si>
    <t>2445792.3578 </t>
  </si>
  <si>
    <t> 01.04.1984 20:35 </t>
  </si>
  <si>
    <t> -0.0111 </t>
  </si>
  <si>
    <t> McFarlane et al. </t>
  </si>
  <si>
    <t>2446172.709 </t>
  </si>
  <si>
    <t> 17.04.1985 05:00 </t>
  </si>
  <si>
    <t> -0.011 </t>
  </si>
  <si>
    <t> S.Cook </t>
  </si>
  <si>
    <t>2446184.648 </t>
  </si>
  <si>
    <t> 29.04.1985 03:33 </t>
  </si>
  <si>
    <t> -0.028 </t>
  </si>
  <si>
    <t>2446568.744 </t>
  </si>
  <si>
    <t> 18.05.1986 05:51 </t>
  </si>
  <si>
    <t> -0.020 </t>
  </si>
  <si>
    <t> P.Atwood </t>
  </si>
  <si>
    <t>2446902.784 </t>
  </si>
  <si>
    <t> 17.04.1987 06:48 </t>
  </si>
  <si>
    <t> -0.002 </t>
  </si>
  <si>
    <t> P.Sventek </t>
  </si>
  <si>
    <t>2446920.729 </t>
  </si>
  <si>
    <t> 05.05.1987 05:29 </t>
  </si>
  <si>
    <t> 0.009 </t>
  </si>
  <si>
    <t>2446957.336 </t>
  </si>
  <si>
    <t> 10.06.1987 20:03 </t>
  </si>
  <si>
    <t> 0.001 </t>
  </si>
  <si>
    <t> G.Mavrofridis </t>
  </si>
  <si>
    <t> BBS 84 </t>
  </si>
  <si>
    <t>2447270.438 </t>
  </si>
  <si>
    <t> 18.04.1988 22:30 </t>
  </si>
  <si>
    <t> A.Paschke </t>
  </si>
  <si>
    <t> BBS 88 </t>
  </si>
  <si>
    <t>2447644.782 </t>
  </si>
  <si>
    <t> 28.04.1989 06:46 </t>
  </si>
  <si>
    <t> -0.025 </t>
  </si>
  <si>
    <t>2447996.712 </t>
  </si>
  <si>
    <t> 15.04.1990 05:05 </t>
  </si>
  <si>
    <t> -0.051 </t>
  </si>
  <si>
    <t>2448297.890 </t>
  </si>
  <si>
    <t> 10.02.1991 09:21 </t>
  </si>
  <si>
    <t> -0.015 </t>
  </si>
  <si>
    <t>2448357.662 </t>
  </si>
  <si>
    <t> 11.04.1991 03:53 </t>
  </si>
  <si>
    <t> -0.023 </t>
  </si>
  <si>
    <t>2449099.707 </t>
  </si>
  <si>
    <t> 22.04.1993 04:58 </t>
  </si>
  <si>
    <t> 0.000 </t>
  </si>
  <si>
    <t> M.Nall </t>
  </si>
  <si>
    <t>2449117.625 </t>
  </si>
  <si>
    <t> 10.05.1993 03:00 </t>
  </si>
  <si>
    <t> -0.016 </t>
  </si>
  <si>
    <t>2449460.608 </t>
  </si>
  <si>
    <t> 18.04.1994 02:35 </t>
  </si>
  <si>
    <t> -0.021 </t>
  </si>
  <si>
    <t>2449832.709 </t>
  </si>
  <si>
    <t> 25.04.1995 05:00 </t>
  </si>
  <si>
    <t> -0.052 </t>
  </si>
  <si>
    <t> M.Baldwin </t>
  </si>
  <si>
    <t>2450196.671 </t>
  </si>
  <si>
    <t> 23.04.1996 04:06 </t>
  </si>
  <si>
    <t> R.Hill </t>
  </si>
  <si>
    <t>2450518.699 </t>
  </si>
  <si>
    <t> 11.03.1997 04:46 </t>
  </si>
  <si>
    <t> -0.039 </t>
  </si>
  <si>
    <t>C </t>
  </si>
  <si>
    <t>2451285.024 </t>
  </si>
  <si>
    <t> 16.04.1999 12:34 </t>
  </si>
  <si>
    <t> K.Nagai </t>
  </si>
  <si>
    <t>VSB 47 </t>
  </si>
  <si>
    <t>2452029.6317 </t>
  </si>
  <si>
    <t> 30.04.2001 03:09 </t>
  </si>
  <si>
    <t> -0.0505 </t>
  </si>
  <si>
    <t>ns</t>
  </si>
  <si>
    <t> AOEB 11 </t>
  </si>
  <si>
    <t>2452035.9881 </t>
  </si>
  <si>
    <t> 06.05.2001 11:42 </t>
  </si>
  <si>
    <t> -0.0457 </t>
  </si>
  <si>
    <t>VSB 39 </t>
  </si>
  <si>
    <t>2452048.6898 </t>
  </si>
  <si>
    <t> 19.05.2001 04:33 </t>
  </si>
  <si>
    <t> -0.0473 </t>
  </si>
  <si>
    <t>2452370.7491 </t>
  </si>
  <si>
    <t> 06.04.2002 05:58 </t>
  </si>
  <si>
    <t> -0.0536 </t>
  </si>
  <si>
    <t>2452734.660 </t>
  </si>
  <si>
    <t> 05.04.2003 03:50 </t>
  </si>
  <si>
    <t> -0.055 </t>
  </si>
  <si>
    <t> C.Stephan </t>
  </si>
  <si>
    <t>2452780.6206 </t>
  </si>
  <si>
    <t> 21.05.2003 02:53 </t>
  </si>
  <si>
    <t> -0.0499 </t>
  </si>
  <si>
    <t>2452796.679 </t>
  </si>
  <si>
    <t> 06.06.2003 04:17 </t>
  </si>
  <si>
    <t> -0.057 </t>
  </si>
  <si>
    <t>2452817.9834 </t>
  </si>
  <si>
    <t> 27.06.2003 11:36 </t>
  </si>
  <si>
    <t> -0.0497 </t>
  </si>
  <si>
    <t> N.Butterworth </t>
  </si>
  <si>
    <t>2453024.225 </t>
  </si>
  <si>
    <t> 19.01.2004 17:24 </t>
  </si>
  <si>
    <t> -0.050 </t>
  </si>
  <si>
    <t> K.Kanai </t>
  </si>
  <si>
    <t>VSB 43 </t>
  </si>
  <si>
    <t>2453033.183 </t>
  </si>
  <si>
    <t> 28.01.2004 16:23 </t>
  </si>
  <si>
    <t> -0.059 </t>
  </si>
  <si>
    <t>2453036.181 </t>
  </si>
  <si>
    <t> 31.01.2004 16:20 </t>
  </si>
  <si>
    <t>2453042.166 </t>
  </si>
  <si>
    <t> 06.02.2004 15:59 </t>
  </si>
  <si>
    <t> -0.043 </t>
  </si>
  <si>
    <t>2453414.283 </t>
  </si>
  <si>
    <t> 12.02.2005 18:47 </t>
  </si>
  <si>
    <t>VSB 44 </t>
  </si>
  <si>
    <t>2453423.253 </t>
  </si>
  <si>
    <t> 21.02.2005 18:04 </t>
  </si>
  <si>
    <t> -0.054 </t>
  </si>
  <si>
    <t>2453466.5913 </t>
  </si>
  <si>
    <t> 06.04.2005 02:11 </t>
  </si>
  <si>
    <t> -0.0567 </t>
  </si>
  <si>
    <t>-I</t>
  </si>
  <si>
    <t> W.Ogloza et al. </t>
  </si>
  <si>
    <t>IBVS 5843 </t>
  </si>
  <si>
    <t>2453469.5805 </t>
  </si>
  <si>
    <t> 09.04.2005 01:55 </t>
  </si>
  <si>
    <t>16648</t>
  </si>
  <si>
    <t> -0.0565 </t>
  </si>
  <si>
    <t>2453470.7091 </t>
  </si>
  <si>
    <t> 10.04.2005 05:01 </t>
  </si>
  <si>
    <t>16649.5</t>
  </si>
  <si>
    <t> -0.0487 </t>
  </si>
  <si>
    <t>2453473.6999 </t>
  </si>
  <si>
    <t> 13.04.2005 04:47 </t>
  </si>
  <si>
    <t>16653.5</t>
  </si>
  <si>
    <t> -0.0469 </t>
  </si>
  <si>
    <t>2453474.8161 </t>
  </si>
  <si>
    <t> 14.04.2005 07:35 </t>
  </si>
  <si>
    <t>16655</t>
  </si>
  <si>
    <t> -0.0516 </t>
  </si>
  <si>
    <t>2453475.5555 </t>
  </si>
  <si>
    <t> 15.04.2005 01:19 </t>
  </si>
  <si>
    <t>16656</t>
  </si>
  <si>
    <t> -0.0595 </t>
  </si>
  <si>
    <t>2453477.8022 </t>
  </si>
  <si>
    <t> 17.04.2005 07:15 </t>
  </si>
  <si>
    <t>16659</t>
  </si>
  <si>
    <t> -0.0545 </t>
  </si>
  <si>
    <t>2453478.5477 </t>
  </si>
  <si>
    <t> 18.04.2005 01:08 </t>
  </si>
  <si>
    <t>16660</t>
  </si>
  <si>
    <t> -0.0563 </t>
  </si>
  <si>
    <t>2453479.673 </t>
  </si>
  <si>
    <t> 19.04.2005 04:09 </t>
  </si>
  <si>
    <t>16661.5</t>
  </si>
  <si>
    <t>2453479.6751 </t>
  </si>
  <si>
    <t> 19.04.2005 04:12 </t>
  </si>
  <si>
    <t> -0.0498 </t>
  </si>
  <si>
    <t>2453504.7031 </t>
  </si>
  <si>
    <t> 14.05.2005 04:52 </t>
  </si>
  <si>
    <t>16695</t>
  </si>
  <si>
    <t> -0.0547 </t>
  </si>
  <si>
    <t>2453506.5658 </t>
  </si>
  <si>
    <t> 16.05.2005 01:34 </t>
  </si>
  <si>
    <t>16697.5</t>
  </si>
  <si>
    <t> -0.0601 </t>
  </si>
  <si>
    <t>2453513.672 </t>
  </si>
  <si>
    <t> 23.05.2005 04:07 </t>
  </si>
  <si>
    <t>16707</t>
  </si>
  <si>
    <t> -0.053 </t>
  </si>
  <si>
    <t>2453818.1783 </t>
  </si>
  <si>
    <t> 23.03.2006 16:16 </t>
  </si>
  <si>
    <t>17114.5</t>
  </si>
  <si>
    <t> -0.0518 </t>
  </si>
  <si>
    <t> K.Nagai et al. </t>
  </si>
  <si>
    <t>VSB 45 </t>
  </si>
  <si>
    <t>2454163.7703 </t>
  </si>
  <si>
    <t> 04.03.2007 06:29 </t>
  </si>
  <si>
    <t>17577</t>
  </si>
  <si>
    <t> -0.0639 </t>
  </si>
  <si>
    <t> J.Bialozynski </t>
  </si>
  <si>
    <t> AOEB 12 </t>
  </si>
  <si>
    <t>2454211.5924 </t>
  </si>
  <si>
    <t> 21.04.2007 02:13 </t>
  </si>
  <si>
    <t>17641</t>
  </si>
  <si>
    <t> -0.0659 </t>
  </si>
  <si>
    <t>2454224.6714 </t>
  </si>
  <si>
    <t> 04.05.2007 04:06 </t>
  </si>
  <si>
    <t>17658.5</t>
  </si>
  <si>
    <t> -0.0638 </t>
  </si>
  <si>
    <t>2454493.298 </t>
  </si>
  <si>
    <t> 27.01.2008 19:09 </t>
  </si>
  <si>
    <t>18018</t>
  </si>
  <si>
    <t> -0.074 </t>
  </si>
  <si>
    <t>VSB 48 </t>
  </si>
  <si>
    <t>2454496.278 </t>
  </si>
  <si>
    <t> 30.01.2008 18:40 </t>
  </si>
  <si>
    <t>18022</t>
  </si>
  <si>
    <t> -0.083 </t>
  </si>
  <si>
    <t>2454504.125 </t>
  </si>
  <si>
    <t> 07.02.2008 15:00 </t>
  </si>
  <si>
    <t>18032.5</t>
  </si>
  <si>
    <t> -0.082 </t>
  </si>
  <si>
    <t>2454511.228 </t>
  </si>
  <si>
    <t> 14.02.2008 17:28 </t>
  </si>
  <si>
    <t>18042</t>
  </si>
  <si>
    <t> -0.078 </t>
  </si>
  <si>
    <t>2454561.6827 </t>
  </si>
  <si>
    <t> 05.04.2008 04:23 </t>
  </si>
  <si>
    <t>18109.5</t>
  </si>
  <si>
    <t> -0.0632 </t>
  </si>
  <si>
    <t>o</t>
  </si>
  <si>
    <t>JAAVSO 36(2);186 </t>
  </si>
  <si>
    <t>2454571.7654 </t>
  </si>
  <si>
    <t> 15.04.2008 06:22 </t>
  </si>
  <si>
    <t>18123</t>
  </si>
  <si>
    <t> -0.0684 </t>
  </si>
  <si>
    <t>2454611.7413 </t>
  </si>
  <si>
    <t> 25.05.2008 05:47 </t>
  </si>
  <si>
    <t>18176.5</t>
  </si>
  <si>
    <t> -0.0705 </t>
  </si>
  <si>
    <t>2454613.9871 </t>
  </si>
  <si>
    <t> 27.05.2008 11:41 </t>
  </si>
  <si>
    <t>18179.5</t>
  </si>
  <si>
    <t> -0.0665 </t>
  </si>
  <si>
    <t>Ic</t>
  </si>
  <si>
    <t> K.Nakajima </t>
  </si>
  <si>
    <t>2454842.261 </t>
  </si>
  <si>
    <t> 10.01.2009 18:15 </t>
  </si>
  <si>
    <t>18485</t>
  </si>
  <si>
    <t>VSB 50 </t>
  </si>
  <si>
    <t>2454848.233 </t>
  </si>
  <si>
    <t> 16.01.2009 17:35 </t>
  </si>
  <si>
    <t>18493</t>
  </si>
  <si>
    <t> -0.084 </t>
  </si>
  <si>
    <t>2454851.234 </t>
  </si>
  <si>
    <t> 19.01.2009 17:36 </t>
  </si>
  <si>
    <t>18497</t>
  </si>
  <si>
    <t> -0.072 </t>
  </si>
  <si>
    <t>2454857.194 </t>
  </si>
  <si>
    <t> 25.01.2009 16:39 </t>
  </si>
  <si>
    <t>18505</t>
  </si>
  <si>
    <t> -0.090 </t>
  </si>
  <si>
    <t>2454879.237 </t>
  </si>
  <si>
    <t> 16.02.2009 17:41 </t>
  </si>
  <si>
    <t>18534.5</t>
  </si>
  <si>
    <t> -0.091 </t>
  </si>
  <si>
    <t>2454905.7815 </t>
  </si>
  <si>
    <t> 15.03.2009 06:45 </t>
  </si>
  <si>
    <t>18570</t>
  </si>
  <si>
    <t> -0.0740 </t>
  </si>
  <si>
    <t> JAAVSO 38;85 </t>
  </si>
  <si>
    <t>2454938.6581 </t>
  </si>
  <si>
    <t> 17.04.2009 03:47 </t>
  </si>
  <si>
    <t>18614</t>
  </si>
  <si>
    <t> -0.0765 </t>
  </si>
  <si>
    <t>2455219.255 </t>
  </si>
  <si>
    <t> 22.01.2010 18:07 </t>
  </si>
  <si>
    <t>18989.5</t>
  </si>
  <si>
    <t> -0.073 </t>
  </si>
  <si>
    <t>VSB 51 </t>
  </si>
  <si>
    <t>2455303.6924 </t>
  </si>
  <si>
    <t> 17.04.2010 04:37 </t>
  </si>
  <si>
    <t>19102.5</t>
  </si>
  <si>
    <t> -0.0748 </t>
  </si>
  <si>
    <t> JAAVSO 39;94 </t>
  </si>
  <si>
    <t>2455346.6599 </t>
  </si>
  <si>
    <t> 30.05.2010 03:50 </t>
  </si>
  <si>
    <t>19160</t>
  </si>
  <si>
    <t> -0.0743 </t>
  </si>
  <si>
    <t>2456076.7180 </t>
  </si>
  <si>
    <t> 29.05.2012 05:13 </t>
  </si>
  <si>
    <t>20137</t>
  </si>
  <si>
    <t> -0.0815 </t>
  </si>
  <si>
    <t> JAAVSO 41;122 </t>
  </si>
  <si>
    <t>2456340.8718 </t>
  </si>
  <si>
    <t> 17.02.2013 08:55 </t>
  </si>
  <si>
    <t>20490.5</t>
  </si>
  <si>
    <t> -0.0814 </t>
  </si>
  <si>
    <t> JAAVSO 41;328 </t>
  </si>
  <si>
    <t>2456386.073 </t>
  </si>
  <si>
    <t> 03.04.2013 13:45 </t>
  </si>
  <si>
    <t>20551</t>
  </si>
  <si>
    <t> -0.089 </t>
  </si>
  <si>
    <t>VSB 56 </t>
  </si>
  <si>
    <t>2456723.8314 </t>
  </si>
  <si>
    <t> 07.03.2014 07:57 </t>
  </si>
  <si>
    <t>21003</t>
  </si>
  <si>
    <t> -0.0885 </t>
  </si>
  <si>
    <t> JAAVSO 42;426 </t>
  </si>
  <si>
    <t>2456738.0457 </t>
  </si>
  <si>
    <t> 21.03.2014 13:05 </t>
  </si>
  <si>
    <t>21022</t>
  </si>
  <si>
    <t> -0.0719 </t>
  </si>
  <si>
    <t>VSB 59 </t>
  </si>
  <si>
    <t>2456796.664 </t>
  </si>
  <si>
    <t> 19.05.2014 03:56 </t>
  </si>
  <si>
    <t>21100.5</t>
  </si>
  <si>
    <t> -0.113 </t>
  </si>
  <si>
    <t> S.Chris </t>
  </si>
  <si>
    <t>2457076.530 </t>
  </si>
  <si>
    <t> 23.02.2015 00:43 </t>
  </si>
  <si>
    <t>21475</t>
  </si>
  <si>
    <t> -0.093 </t>
  </si>
  <si>
    <t>OEJV 0172 </t>
  </si>
  <si>
    <t>JAVSO..43..238</t>
  </si>
  <si>
    <t>JAVSO..44..164</t>
  </si>
  <si>
    <t>JAVSO..45..215</t>
  </si>
  <si>
    <t>JAVSO..46..184</t>
  </si>
  <si>
    <t>JAVSO..47..263</t>
  </si>
  <si>
    <t>VSB 067</t>
  </si>
  <si>
    <t>cG</t>
  </si>
  <si>
    <t>JAVSO 49, 256</t>
  </si>
  <si>
    <t>JAAVSO, 50, 255</t>
  </si>
  <si>
    <t>JBAV, 63</t>
  </si>
  <si>
    <t>VSB, 108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</si>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</sst>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0" fillId="0" borderId="1" applyNumberFormat="0" applyFont="0" applyFill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14" fontId="15" fillId="0" borderId="0" xfId="0" applyNumberFormat="1" applyFont="1" applyAlignment="1"/>
    <xf numFmtId="0" fontId="15" fillId="0" borderId="0" xfId="0" applyFont="1" applyAlignment="1">
      <alignment horizontal="center"/>
    </xf>
    <xf numFmtId="0" fontId="5" fillId="0" borderId="0" xfId="0" applyFont="1" applyAlignment="1"/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8" applyFont="1"/>
    <xf numFmtId="0" fontId="11" fillId="0" borderId="0" xfId="8" applyFont="1" applyAlignment="1">
      <alignment horizontal="center"/>
    </xf>
    <xf numFmtId="0" fontId="11" fillId="0" borderId="0" xfId="8" applyFont="1" applyAlignment="1">
      <alignment horizontal="left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/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protection locked="0"/>
    </xf>
    <xf numFmtId="0" fontId="21" fillId="0" borderId="0" xfId="0" applyFont="1" applyAlignment="1">
      <alignment horizontal="left" vertical="center" wrapText="1"/>
    </xf>
    <xf numFmtId="165" fontId="21" fillId="0" borderId="0" xfId="0" applyNumberFormat="1" applyFont="1" applyAlignment="1">
      <alignment horizontal="left" vertical="center" wrapText="1"/>
    </xf>
    <xf numFmtId="165" fontId="21" fillId="0" borderId="0" xfId="0" applyNumberFormat="1" applyFont="1" applyAlignment="1" applyProtection="1">
      <alignment horizontal="left" vertical="center" wrapText="1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Crv - O-C Diagr.</a:t>
            </a:r>
          </a:p>
        </c:rich>
      </c:tx>
      <c:layout>
        <c:manualLayout>
          <c:xMode val="edge"/>
          <c:yMode val="edge"/>
          <c:x val="0.3450417561441183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582652277824241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-8241.5</c:v>
                </c:pt>
                <c:pt idx="1">
                  <c:v>0</c:v>
                </c:pt>
                <c:pt idx="2">
                  <c:v>550</c:v>
                </c:pt>
                <c:pt idx="3">
                  <c:v>558</c:v>
                </c:pt>
                <c:pt idx="4">
                  <c:v>2034.5</c:v>
                </c:pt>
                <c:pt idx="5">
                  <c:v>2477.5</c:v>
                </c:pt>
                <c:pt idx="6">
                  <c:v>2497.5</c:v>
                </c:pt>
                <c:pt idx="7">
                  <c:v>2964.5</c:v>
                </c:pt>
                <c:pt idx="8">
                  <c:v>5427</c:v>
                </c:pt>
                <c:pt idx="9">
                  <c:v>6374</c:v>
                </c:pt>
                <c:pt idx="10">
                  <c:v>6883</c:v>
                </c:pt>
                <c:pt idx="11">
                  <c:v>6899</c:v>
                </c:pt>
                <c:pt idx="12">
                  <c:v>7413</c:v>
                </c:pt>
                <c:pt idx="13">
                  <c:v>7860</c:v>
                </c:pt>
                <c:pt idx="14">
                  <c:v>7884</c:v>
                </c:pt>
                <c:pt idx="15">
                  <c:v>7933</c:v>
                </c:pt>
                <c:pt idx="16">
                  <c:v>8352</c:v>
                </c:pt>
                <c:pt idx="17">
                  <c:v>8853</c:v>
                </c:pt>
                <c:pt idx="18">
                  <c:v>9324</c:v>
                </c:pt>
                <c:pt idx="19">
                  <c:v>9727</c:v>
                </c:pt>
                <c:pt idx="20">
                  <c:v>9807</c:v>
                </c:pt>
                <c:pt idx="21">
                  <c:v>10800</c:v>
                </c:pt>
                <c:pt idx="22">
                  <c:v>10824</c:v>
                </c:pt>
                <c:pt idx="23">
                  <c:v>11283</c:v>
                </c:pt>
                <c:pt idx="24">
                  <c:v>11781</c:v>
                </c:pt>
                <c:pt idx="25">
                  <c:v>12268</c:v>
                </c:pt>
                <c:pt idx="26">
                  <c:v>12699</c:v>
                </c:pt>
                <c:pt idx="27">
                  <c:v>13724.5</c:v>
                </c:pt>
                <c:pt idx="28">
                  <c:v>14721</c:v>
                </c:pt>
                <c:pt idx="29">
                  <c:v>14729.5</c:v>
                </c:pt>
                <c:pt idx="30">
                  <c:v>14746.5</c:v>
                </c:pt>
                <c:pt idx="31">
                  <c:v>15177.5</c:v>
                </c:pt>
                <c:pt idx="32">
                  <c:v>15664.5</c:v>
                </c:pt>
                <c:pt idx="33">
                  <c:v>15726</c:v>
                </c:pt>
                <c:pt idx="34">
                  <c:v>15747.5</c:v>
                </c:pt>
                <c:pt idx="35">
                  <c:v>15776</c:v>
                </c:pt>
                <c:pt idx="36">
                  <c:v>16052</c:v>
                </c:pt>
                <c:pt idx="37">
                  <c:v>16064</c:v>
                </c:pt>
                <c:pt idx="38">
                  <c:v>16068</c:v>
                </c:pt>
                <c:pt idx="39">
                  <c:v>16076</c:v>
                </c:pt>
                <c:pt idx="40">
                  <c:v>16574</c:v>
                </c:pt>
                <c:pt idx="41">
                  <c:v>16586</c:v>
                </c:pt>
                <c:pt idx="42">
                  <c:v>16644</c:v>
                </c:pt>
                <c:pt idx="43">
                  <c:v>16648</c:v>
                </c:pt>
                <c:pt idx="44">
                  <c:v>16649.5</c:v>
                </c:pt>
                <c:pt idx="45">
                  <c:v>16653.5</c:v>
                </c:pt>
                <c:pt idx="46">
                  <c:v>16655</c:v>
                </c:pt>
                <c:pt idx="47">
                  <c:v>16656</c:v>
                </c:pt>
                <c:pt idx="48">
                  <c:v>16659</c:v>
                </c:pt>
                <c:pt idx="49">
                  <c:v>16660</c:v>
                </c:pt>
                <c:pt idx="50">
                  <c:v>16661.5</c:v>
                </c:pt>
                <c:pt idx="51">
                  <c:v>16661.5</c:v>
                </c:pt>
                <c:pt idx="52">
                  <c:v>16695</c:v>
                </c:pt>
                <c:pt idx="53">
                  <c:v>16697.5</c:v>
                </c:pt>
                <c:pt idx="54">
                  <c:v>16707</c:v>
                </c:pt>
                <c:pt idx="55">
                  <c:v>17114.5</c:v>
                </c:pt>
                <c:pt idx="56">
                  <c:v>17577</c:v>
                </c:pt>
                <c:pt idx="57">
                  <c:v>17641</c:v>
                </c:pt>
                <c:pt idx="58">
                  <c:v>17658.5</c:v>
                </c:pt>
                <c:pt idx="59">
                  <c:v>18018</c:v>
                </c:pt>
                <c:pt idx="60">
                  <c:v>18022</c:v>
                </c:pt>
                <c:pt idx="61">
                  <c:v>18032.5</c:v>
                </c:pt>
                <c:pt idx="62">
                  <c:v>18042</c:v>
                </c:pt>
                <c:pt idx="63">
                  <c:v>18109.5</c:v>
                </c:pt>
                <c:pt idx="64">
                  <c:v>18123</c:v>
                </c:pt>
                <c:pt idx="65">
                  <c:v>18176.5</c:v>
                </c:pt>
                <c:pt idx="66">
                  <c:v>18179.5</c:v>
                </c:pt>
                <c:pt idx="67">
                  <c:v>18485</c:v>
                </c:pt>
                <c:pt idx="68">
                  <c:v>18493</c:v>
                </c:pt>
                <c:pt idx="69">
                  <c:v>18497</c:v>
                </c:pt>
                <c:pt idx="70">
                  <c:v>18505</c:v>
                </c:pt>
                <c:pt idx="71">
                  <c:v>18534.5</c:v>
                </c:pt>
                <c:pt idx="72">
                  <c:v>18570</c:v>
                </c:pt>
                <c:pt idx="73">
                  <c:v>18614</c:v>
                </c:pt>
                <c:pt idx="74">
                  <c:v>18989.5</c:v>
                </c:pt>
                <c:pt idx="75">
                  <c:v>19102.5</c:v>
                </c:pt>
                <c:pt idx="76">
                  <c:v>19160</c:v>
                </c:pt>
                <c:pt idx="77">
                  <c:v>20137</c:v>
                </c:pt>
                <c:pt idx="78">
                  <c:v>20490.5</c:v>
                </c:pt>
                <c:pt idx="79">
                  <c:v>20551</c:v>
                </c:pt>
                <c:pt idx="80">
                  <c:v>21003</c:v>
                </c:pt>
                <c:pt idx="81">
                  <c:v>21022</c:v>
                </c:pt>
                <c:pt idx="82">
                  <c:v>21100.5</c:v>
                </c:pt>
                <c:pt idx="83">
                  <c:v>21475</c:v>
                </c:pt>
                <c:pt idx="84">
                  <c:v>21559.5</c:v>
                </c:pt>
                <c:pt idx="85">
                  <c:v>22060</c:v>
                </c:pt>
                <c:pt idx="86">
                  <c:v>22520.5</c:v>
                </c:pt>
                <c:pt idx="87">
                  <c:v>23041</c:v>
                </c:pt>
                <c:pt idx="88">
                  <c:v>23041</c:v>
                </c:pt>
                <c:pt idx="89">
                  <c:v>23053</c:v>
                </c:pt>
                <c:pt idx="90">
                  <c:v>23383</c:v>
                </c:pt>
                <c:pt idx="91">
                  <c:v>23387</c:v>
                </c:pt>
                <c:pt idx="92">
                  <c:v>23512</c:v>
                </c:pt>
                <c:pt idx="93">
                  <c:v>23517</c:v>
                </c:pt>
                <c:pt idx="94">
                  <c:v>24497</c:v>
                </c:pt>
                <c:pt idx="95">
                  <c:v>24513</c:v>
                </c:pt>
                <c:pt idx="96">
                  <c:v>24514</c:v>
                </c:pt>
                <c:pt idx="97">
                  <c:v>24949</c:v>
                </c:pt>
                <c:pt idx="98">
                  <c:v>24981.5</c:v>
                </c:pt>
                <c:pt idx="99">
                  <c:v>24895</c:v>
                </c:pt>
                <c:pt idx="100">
                  <c:v>24895</c:v>
                </c:pt>
                <c:pt idx="101">
                  <c:v>24956.5</c:v>
                </c:pt>
                <c:pt idx="102">
                  <c:v>24956.5</c:v>
                </c:pt>
                <c:pt idx="103">
                  <c:v>25000.5</c:v>
                </c:pt>
                <c:pt idx="104">
                  <c:v>25506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7B-4F24-93F5-3B5A3745936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  <c:pt idx="73">
                    <c:v>5.0000000000000001E-4</c:v>
                  </c:pt>
                  <c:pt idx="74">
                    <c:v>0</c:v>
                  </c:pt>
                  <c:pt idx="75">
                    <c:v>4.0000000000000002E-4</c:v>
                  </c:pt>
                  <c:pt idx="76">
                    <c:v>6.9999999999999999E-4</c:v>
                  </c:pt>
                  <c:pt idx="77">
                    <c:v>5.0000000000000001E-4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2.0000000000000001E-4</c:v>
                  </c:pt>
                  <c:pt idx="85">
                    <c:v>2.0000000000000001E-4</c:v>
                  </c:pt>
                  <c:pt idx="86">
                    <c:v>4.0000000000000002E-4</c:v>
                  </c:pt>
                  <c:pt idx="87">
                    <c:v>4.0000000000000002E-4</c:v>
                  </c:pt>
                  <c:pt idx="88">
                    <c:v>2.9999999999999997E-4</c:v>
                  </c:pt>
                  <c:pt idx="89">
                    <c:v>1E-4</c:v>
                  </c:pt>
                  <c:pt idx="90">
                    <c:v>0</c:v>
                  </c:pt>
                  <c:pt idx="91">
                    <c:v>0</c:v>
                  </c:pt>
                  <c:pt idx="92">
                    <c:v>2.9999999999999997E-4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3.0000000000000001E-3</c:v>
                  </c:pt>
                  <c:pt idx="98">
                    <c:v>2.9999999999999997E-4</c:v>
                  </c:pt>
                  <c:pt idx="104">
                    <c:v>8.0000000000000004E-4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  <c:pt idx="73">
                    <c:v>5.0000000000000001E-4</c:v>
                  </c:pt>
                  <c:pt idx="74">
                    <c:v>0</c:v>
                  </c:pt>
                  <c:pt idx="75">
                    <c:v>4.0000000000000002E-4</c:v>
                  </c:pt>
                  <c:pt idx="76">
                    <c:v>6.9999999999999999E-4</c:v>
                  </c:pt>
                  <c:pt idx="77">
                    <c:v>5.0000000000000001E-4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2.0000000000000001E-4</c:v>
                  </c:pt>
                  <c:pt idx="85">
                    <c:v>2.0000000000000001E-4</c:v>
                  </c:pt>
                  <c:pt idx="86">
                    <c:v>4.0000000000000002E-4</c:v>
                  </c:pt>
                  <c:pt idx="87">
                    <c:v>4.0000000000000002E-4</c:v>
                  </c:pt>
                  <c:pt idx="88">
                    <c:v>2.9999999999999997E-4</c:v>
                  </c:pt>
                  <c:pt idx="89">
                    <c:v>1E-4</c:v>
                  </c:pt>
                  <c:pt idx="90">
                    <c:v>0</c:v>
                  </c:pt>
                  <c:pt idx="91">
                    <c:v>0</c:v>
                  </c:pt>
                  <c:pt idx="92">
                    <c:v>2.9999999999999997E-4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3.0000000000000001E-3</c:v>
                  </c:pt>
                  <c:pt idx="98">
                    <c:v>2.9999999999999997E-4</c:v>
                  </c:pt>
                  <c:pt idx="10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-8241.5</c:v>
                </c:pt>
                <c:pt idx="1">
                  <c:v>0</c:v>
                </c:pt>
                <c:pt idx="2">
                  <c:v>550</c:v>
                </c:pt>
                <c:pt idx="3">
                  <c:v>558</c:v>
                </c:pt>
                <c:pt idx="4">
                  <c:v>2034.5</c:v>
                </c:pt>
                <c:pt idx="5">
                  <c:v>2477.5</c:v>
                </c:pt>
                <c:pt idx="6">
                  <c:v>2497.5</c:v>
                </c:pt>
                <c:pt idx="7">
                  <c:v>2964.5</c:v>
                </c:pt>
                <c:pt idx="8">
                  <c:v>5427</c:v>
                </c:pt>
                <c:pt idx="9">
                  <c:v>6374</c:v>
                </c:pt>
                <c:pt idx="10">
                  <c:v>6883</c:v>
                </c:pt>
                <c:pt idx="11">
                  <c:v>6899</c:v>
                </c:pt>
                <c:pt idx="12">
                  <c:v>7413</c:v>
                </c:pt>
                <c:pt idx="13">
                  <c:v>7860</c:v>
                </c:pt>
                <c:pt idx="14">
                  <c:v>7884</c:v>
                </c:pt>
                <c:pt idx="15">
                  <c:v>7933</c:v>
                </c:pt>
                <c:pt idx="16">
                  <c:v>8352</c:v>
                </c:pt>
                <c:pt idx="17">
                  <c:v>8853</c:v>
                </c:pt>
                <c:pt idx="18">
                  <c:v>9324</c:v>
                </c:pt>
                <c:pt idx="19">
                  <c:v>9727</c:v>
                </c:pt>
                <c:pt idx="20">
                  <c:v>9807</c:v>
                </c:pt>
                <c:pt idx="21">
                  <c:v>10800</c:v>
                </c:pt>
                <c:pt idx="22">
                  <c:v>10824</c:v>
                </c:pt>
                <c:pt idx="23">
                  <c:v>11283</c:v>
                </c:pt>
                <c:pt idx="24">
                  <c:v>11781</c:v>
                </c:pt>
                <c:pt idx="25">
                  <c:v>12268</c:v>
                </c:pt>
                <c:pt idx="26">
                  <c:v>12699</c:v>
                </c:pt>
                <c:pt idx="27">
                  <c:v>13724.5</c:v>
                </c:pt>
                <c:pt idx="28">
                  <c:v>14721</c:v>
                </c:pt>
                <c:pt idx="29">
                  <c:v>14729.5</c:v>
                </c:pt>
                <c:pt idx="30">
                  <c:v>14746.5</c:v>
                </c:pt>
                <c:pt idx="31">
                  <c:v>15177.5</c:v>
                </c:pt>
                <c:pt idx="32">
                  <c:v>15664.5</c:v>
                </c:pt>
                <c:pt idx="33">
                  <c:v>15726</c:v>
                </c:pt>
                <c:pt idx="34">
                  <c:v>15747.5</c:v>
                </c:pt>
                <c:pt idx="35">
                  <c:v>15776</c:v>
                </c:pt>
                <c:pt idx="36">
                  <c:v>16052</c:v>
                </c:pt>
                <c:pt idx="37">
                  <c:v>16064</c:v>
                </c:pt>
                <c:pt idx="38">
                  <c:v>16068</c:v>
                </c:pt>
                <c:pt idx="39">
                  <c:v>16076</c:v>
                </c:pt>
                <c:pt idx="40">
                  <c:v>16574</c:v>
                </c:pt>
                <c:pt idx="41">
                  <c:v>16586</c:v>
                </c:pt>
                <c:pt idx="42">
                  <c:v>16644</c:v>
                </c:pt>
                <c:pt idx="43">
                  <c:v>16648</c:v>
                </c:pt>
                <c:pt idx="44">
                  <c:v>16649.5</c:v>
                </c:pt>
                <c:pt idx="45">
                  <c:v>16653.5</c:v>
                </c:pt>
                <c:pt idx="46">
                  <c:v>16655</c:v>
                </c:pt>
                <c:pt idx="47">
                  <c:v>16656</c:v>
                </c:pt>
                <c:pt idx="48">
                  <c:v>16659</c:v>
                </c:pt>
                <c:pt idx="49">
                  <c:v>16660</c:v>
                </c:pt>
                <c:pt idx="50">
                  <c:v>16661.5</c:v>
                </c:pt>
                <c:pt idx="51">
                  <c:v>16661.5</c:v>
                </c:pt>
                <c:pt idx="52">
                  <c:v>16695</c:v>
                </c:pt>
                <c:pt idx="53">
                  <c:v>16697.5</c:v>
                </c:pt>
                <c:pt idx="54">
                  <c:v>16707</c:v>
                </c:pt>
                <c:pt idx="55">
                  <c:v>17114.5</c:v>
                </c:pt>
                <c:pt idx="56">
                  <c:v>17577</c:v>
                </c:pt>
                <c:pt idx="57">
                  <c:v>17641</c:v>
                </c:pt>
                <c:pt idx="58">
                  <c:v>17658.5</c:v>
                </c:pt>
                <c:pt idx="59">
                  <c:v>18018</c:v>
                </c:pt>
                <c:pt idx="60">
                  <c:v>18022</c:v>
                </c:pt>
                <c:pt idx="61">
                  <c:v>18032.5</c:v>
                </c:pt>
                <c:pt idx="62">
                  <c:v>18042</c:v>
                </c:pt>
                <c:pt idx="63">
                  <c:v>18109.5</c:v>
                </c:pt>
                <c:pt idx="64">
                  <c:v>18123</c:v>
                </c:pt>
                <c:pt idx="65">
                  <c:v>18176.5</c:v>
                </c:pt>
                <c:pt idx="66">
                  <c:v>18179.5</c:v>
                </c:pt>
                <c:pt idx="67">
                  <c:v>18485</c:v>
                </c:pt>
                <c:pt idx="68">
                  <c:v>18493</c:v>
                </c:pt>
                <c:pt idx="69">
                  <c:v>18497</c:v>
                </c:pt>
                <c:pt idx="70">
                  <c:v>18505</c:v>
                </c:pt>
                <c:pt idx="71">
                  <c:v>18534.5</c:v>
                </c:pt>
                <c:pt idx="72">
                  <c:v>18570</c:v>
                </c:pt>
                <c:pt idx="73">
                  <c:v>18614</c:v>
                </c:pt>
                <c:pt idx="74">
                  <c:v>18989.5</c:v>
                </c:pt>
                <c:pt idx="75">
                  <c:v>19102.5</c:v>
                </c:pt>
                <c:pt idx="76">
                  <c:v>19160</c:v>
                </c:pt>
                <c:pt idx="77">
                  <c:v>20137</c:v>
                </c:pt>
                <c:pt idx="78">
                  <c:v>20490.5</c:v>
                </c:pt>
                <c:pt idx="79">
                  <c:v>20551</c:v>
                </c:pt>
                <c:pt idx="80">
                  <c:v>21003</c:v>
                </c:pt>
                <c:pt idx="81">
                  <c:v>21022</c:v>
                </c:pt>
                <c:pt idx="82">
                  <c:v>21100.5</c:v>
                </c:pt>
                <c:pt idx="83">
                  <c:v>21475</c:v>
                </c:pt>
                <c:pt idx="84">
                  <c:v>21559.5</c:v>
                </c:pt>
                <c:pt idx="85">
                  <c:v>22060</c:v>
                </c:pt>
                <c:pt idx="86">
                  <c:v>22520.5</c:v>
                </c:pt>
                <c:pt idx="87">
                  <c:v>23041</c:v>
                </c:pt>
                <c:pt idx="88">
                  <c:v>23041</c:v>
                </c:pt>
                <c:pt idx="89">
                  <c:v>23053</c:v>
                </c:pt>
                <c:pt idx="90">
                  <c:v>23383</c:v>
                </c:pt>
                <c:pt idx="91">
                  <c:v>23387</c:v>
                </c:pt>
                <c:pt idx="92">
                  <c:v>23512</c:v>
                </c:pt>
                <c:pt idx="93">
                  <c:v>23517</c:v>
                </c:pt>
                <c:pt idx="94">
                  <c:v>24497</c:v>
                </c:pt>
                <c:pt idx="95">
                  <c:v>24513</c:v>
                </c:pt>
                <c:pt idx="96">
                  <c:v>24514</c:v>
                </c:pt>
                <c:pt idx="97">
                  <c:v>24949</c:v>
                </c:pt>
                <c:pt idx="98">
                  <c:v>24981.5</c:v>
                </c:pt>
                <c:pt idx="99">
                  <c:v>24895</c:v>
                </c:pt>
                <c:pt idx="100">
                  <c:v>24895</c:v>
                </c:pt>
                <c:pt idx="101">
                  <c:v>24956.5</c:v>
                </c:pt>
                <c:pt idx="102">
                  <c:v>24956.5</c:v>
                </c:pt>
                <c:pt idx="103">
                  <c:v>25000.5</c:v>
                </c:pt>
                <c:pt idx="104">
                  <c:v>25506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-0.17781784999533556</c:v>
                </c:pt>
                <c:pt idx="2">
                  <c:v>5.0345000003289897E-2</c:v>
                </c:pt>
                <c:pt idx="3">
                  <c:v>3.1328199998824857E-2</c:v>
                </c:pt>
                <c:pt idx="5">
                  <c:v>4.2922250002447981E-2</c:v>
                </c:pt>
                <c:pt idx="6">
                  <c:v>2.8880250007205177E-2</c:v>
                </c:pt>
                <c:pt idx="7">
                  <c:v>3.7149550000322051E-2</c:v>
                </c:pt>
                <c:pt idx="10">
                  <c:v>-1.1204299997189082E-2</c:v>
                </c:pt>
                <c:pt idx="11">
                  <c:v>-2.823789999820292E-2</c:v>
                </c:pt>
                <c:pt idx="12">
                  <c:v>-1.9817300002614502E-2</c:v>
                </c:pt>
                <c:pt idx="13">
                  <c:v>-1.5060000005178154E-3</c:v>
                </c:pt>
                <c:pt idx="14">
                  <c:v>9.4435999999404885E-3</c:v>
                </c:pt>
                <c:pt idx="15">
                  <c:v>1.0907000032602809E-3</c:v>
                </c:pt>
                <c:pt idx="16">
                  <c:v>4.4608000025618821E-3</c:v>
                </c:pt>
                <c:pt idx="17">
                  <c:v>-2.4841300000844058E-2</c:v>
                </c:pt>
                <c:pt idx="18">
                  <c:v>-5.0580399998580106E-2</c:v>
                </c:pt>
                <c:pt idx="19">
                  <c:v>-1.5176699998846743E-2</c:v>
                </c:pt>
                <c:pt idx="20">
                  <c:v>-2.3344699999142904E-2</c:v>
                </c:pt>
                <c:pt idx="21">
                  <c:v>3.2000000646803528E-4</c:v>
                </c:pt>
                <c:pt idx="22">
                  <c:v>-1.5730399994936306E-2</c:v>
                </c:pt>
                <c:pt idx="23">
                  <c:v>-2.1444300000439398E-2</c:v>
                </c:pt>
                <c:pt idx="24">
                  <c:v>-5.1990099993417971E-2</c:v>
                </c:pt>
                <c:pt idx="25">
                  <c:v>-1.762799991411157E-3</c:v>
                </c:pt>
                <c:pt idx="26">
                  <c:v>-3.9417899999534711E-2</c:v>
                </c:pt>
                <c:pt idx="76">
                  <c:v>-7.4335999997856561E-2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7B-4F24-93F5-3B5A3745936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-8241.5</c:v>
                </c:pt>
                <c:pt idx="1">
                  <c:v>0</c:v>
                </c:pt>
                <c:pt idx="2">
                  <c:v>550</c:v>
                </c:pt>
                <c:pt idx="3">
                  <c:v>558</c:v>
                </c:pt>
                <c:pt idx="4">
                  <c:v>2034.5</c:v>
                </c:pt>
                <c:pt idx="5">
                  <c:v>2477.5</c:v>
                </c:pt>
                <c:pt idx="6">
                  <c:v>2497.5</c:v>
                </c:pt>
                <c:pt idx="7">
                  <c:v>2964.5</c:v>
                </c:pt>
                <c:pt idx="8">
                  <c:v>5427</c:v>
                </c:pt>
                <c:pt idx="9">
                  <c:v>6374</c:v>
                </c:pt>
                <c:pt idx="10">
                  <c:v>6883</c:v>
                </c:pt>
                <c:pt idx="11">
                  <c:v>6899</c:v>
                </c:pt>
                <c:pt idx="12">
                  <c:v>7413</c:v>
                </c:pt>
                <c:pt idx="13">
                  <c:v>7860</c:v>
                </c:pt>
                <c:pt idx="14">
                  <c:v>7884</c:v>
                </c:pt>
                <c:pt idx="15">
                  <c:v>7933</c:v>
                </c:pt>
                <c:pt idx="16">
                  <c:v>8352</c:v>
                </c:pt>
                <c:pt idx="17">
                  <c:v>8853</c:v>
                </c:pt>
                <c:pt idx="18">
                  <c:v>9324</c:v>
                </c:pt>
                <c:pt idx="19">
                  <c:v>9727</c:v>
                </c:pt>
                <c:pt idx="20">
                  <c:v>9807</c:v>
                </c:pt>
                <c:pt idx="21">
                  <c:v>10800</c:v>
                </c:pt>
                <c:pt idx="22">
                  <c:v>10824</c:v>
                </c:pt>
                <c:pt idx="23">
                  <c:v>11283</c:v>
                </c:pt>
                <c:pt idx="24">
                  <c:v>11781</c:v>
                </c:pt>
                <c:pt idx="25">
                  <c:v>12268</c:v>
                </c:pt>
                <c:pt idx="26">
                  <c:v>12699</c:v>
                </c:pt>
                <c:pt idx="27">
                  <c:v>13724.5</c:v>
                </c:pt>
                <c:pt idx="28">
                  <c:v>14721</c:v>
                </c:pt>
                <c:pt idx="29">
                  <c:v>14729.5</c:v>
                </c:pt>
                <c:pt idx="30">
                  <c:v>14746.5</c:v>
                </c:pt>
                <c:pt idx="31">
                  <c:v>15177.5</c:v>
                </c:pt>
                <c:pt idx="32">
                  <c:v>15664.5</c:v>
                </c:pt>
                <c:pt idx="33">
                  <c:v>15726</c:v>
                </c:pt>
                <c:pt idx="34">
                  <c:v>15747.5</c:v>
                </c:pt>
                <c:pt idx="35">
                  <c:v>15776</c:v>
                </c:pt>
                <c:pt idx="36">
                  <c:v>16052</c:v>
                </c:pt>
                <c:pt idx="37">
                  <c:v>16064</c:v>
                </c:pt>
                <c:pt idx="38">
                  <c:v>16068</c:v>
                </c:pt>
                <c:pt idx="39">
                  <c:v>16076</c:v>
                </c:pt>
                <c:pt idx="40">
                  <c:v>16574</c:v>
                </c:pt>
                <c:pt idx="41">
                  <c:v>16586</c:v>
                </c:pt>
                <c:pt idx="42">
                  <c:v>16644</c:v>
                </c:pt>
                <c:pt idx="43">
                  <c:v>16648</c:v>
                </c:pt>
                <c:pt idx="44">
                  <c:v>16649.5</c:v>
                </c:pt>
                <c:pt idx="45">
                  <c:v>16653.5</c:v>
                </c:pt>
                <c:pt idx="46">
                  <c:v>16655</c:v>
                </c:pt>
                <c:pt idx="47">
                  <c:v>16656</c:v>
                </c:pt>
                <c:pt idx="48">
                  <c:v>16659</c:v>
                </c:pt>
                <c:pt idx="49">
                  <c:v>16660</c:v>
                </c:pt>
                <c:pt idx="50">
                  <c:v>16661.5</c:v>
                </c:pt>
                <c:pt idx="51">
                  <c:v>16661.5</c:v>
                </c:pt>
                <c:pt idx="52">
                  <c:v>16695</c:v>
                </c:pt>
                <c:pt idx="53">
                  <c:v>16697.5</c:v>
                </c:pt>
                <c:pt idx="54">
                  <c:v>16707</c:v>
                </c:pt>
                <c:pt idx="55">
                  <c:v>17114.5</c:v>
                </c:pt>
                <c:pt idx="56">
                  <c:v>17577</c:v>
                </c:pt>
                <c:pt idx="57">
                  <c:v>17641</c:v>
                </c:pt>
                <c:pt idx="58">
                  <c:v>17658.5</c:v>
                </c:pt>
                <c:pt idx="59">
                  <c:v>18018</c:v>
                </c:pt>
                <c:pt idx="60">
                  <c:v>18022</c:v>
                </c:pt>
                <c:pt idx="61">
                  <c:v>18032.5</c:v>
                </c:pt>
                <c:pt idx="62">
                  <c:v>18042</c:v>
                </c:pt>
                <c:pt idx="63">
                  <c:v>18109.5</c:v>
                </c:pt>
                <c:pt idx="64">
                  <c:v>18123</c:v>
                </c:pt>
                <c:pt idx="65">
                  <c:v>18176.5</c:v>
                </c:pt>
                <c:pt idx="66">
                  <c:v>18179.5</c:v>
                </c:pt>
                <c:pt idx="67">
                  <c:v>18485</c:v>
                </c:pt>
                <c:pt idx="68">
                  <c:v>18493</c:v>
                </c:pt>
                <c:pt idx="69">
                  <c:v>18497</c:v>
                </c:pt>
                <c:pt idx="70">
                  <c:v>18505</c:v>
                </c:pt>
                <c:pt idx="71">
                  <c:v>18534.5</c:v>
                </c:pt>
                <c:pt idx="72">
                  <c:v>18570</c:v>
                </c:pt>
                <c:pt idx="73">
                  <c:v>18614</c:v>
                </c:pt>
                <c:pt idx="74">
                  <c:v>18989.5</c:v>
                </c:pt>
                <c:pt idx="75">
                  <c:v>19102.5</c:v>
                </c:pt>
                <c:pt idx="76">
                  <c:v>19160</c:v>
                </c:pt>
                <c:pt idx="77">
                  <c:v>20137</c:v>
                </c:pt>
                <c:pt idx="78">
                  <c:v>20490.5</c:v>
                </c:pt>
                <c:pt idx="79">
                  <c:v>20551</c:v>
                </c:pt>
                <c:pt idx="80">
                  <c:v>21003</c:v>
                </c:pt>
                <c:pt idx="81">
                  <c:v>21022</c:v>
                </c:pt>
                <c:pt idx="82">
                  <c:v>21100.5</c:v>
                </c:pt>
                <c:pt idx="83">
                  <c:v>21475</c:v>
                </c:pt>
                <c:pt idx="84">
                  <c:v>21559.5</c:v>
                </c:pt>
                <c:pt idx="85">
                  <c:v>22060</c:v>
                </c:pt>
                <c:pt idx="86">
                  <c:v>22520.5</c:v>
                </c:pt>
                <c:pt idx="87">
                  <c:v>23041</c:v>
                </c:pt>
                <c:pt idx="88">
                  <c:v>23041</c:v>
                </c:pt>
                <c:pt idx="89">
                  <c:v>23053</c:v>
                </c:pt>
                <c:pt idx="90">
                  <c:v>23383</c:v>
                </c:pt>
                <c:pt idx="91">
                  <c:v>23387</c:v>
                </c:pt>
                <c:pt idx="92">
                  <c:v>23512</c:v>
                </c:pt>
                <c:pt idx="93">
                  <c:v>23517</c:v>
                </c:pt>
                <c:pt idx="94">
                  <c:v>24497</c:v>
                </c:pt>
                <c:pt idx="95">
                  <c:v>24513</c:v>
                </c:pt>
                <c:pt idx="96">
                  <c:v>24514</c:v>
                </c:pt>
                <c:pt idx="97">
                  <c:v>24949</c:v>
                </c:pt>
                <c:pt idx="98">
                  <c:v>24981.5</c:v>
                </c:pt>
                <c:pt idx="99">
                  <c:v>24895</c:v>
                </c:pt>
                <c:pt idx="100">
                  <c:v>24895</c:v>
                </c:pt>
                <c:pt idx="101">
                  <c:v>24956.5</c:v>
                </c:pt>
                <c:pt idx="102">
                  <c:v>24956.5</c:v>
                </c:pt>
                <c:pt idx="103">
                  <c:v>25000.5</c:v>
                </c:pt>
                <c:pt idx="104">
                  <c:v>25506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7B-4F24-93F5-3B5A3745936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-8241.5</c:v>
                </c:pt>
                <c:pt idx="1">
                  <c:v>0</c:v>
                </c:pt>
                <c:pt idx="2">
                  <c:v>550</c:v>
                </c:pt>
                <c:pt idx="3">
                  <c:v>558</c:v>
                </c:pt>
                <c:pt idx="4">
                  <c:v>2034.5</c:v>
                </c:pt>
                <c:pt idx="5">
                  <c:v>2477.5</c:v>
                </c:pt>
                <c:pt idx="6">
                  <c:v>2497.5</c:v>
                </c:pt>
                <c:pt idx="7">
                  <c:v>2964.5</c:v>
                </c:pt>
                <c:pt idx="8">
                  <c:v>5427</c:v>
                </c:pt>
                <c:pt idx="9">
                  <c:v>6374</c:v>
                </c:pt>
                <c:pt idx="10">
                  <c:v>6883</c:v>
                </c:pt>
                <c:pt idx="11">
                  <c:v>6899</c:v>
                </c:pt>
                <c:pt idx="12">
                  <c:v>7413</c:v>
                </c:pt>
                <c:pt idx="13">
                  <c:v>7860</c:v>
                </c:pt>
                <c:pt idx="14">
                  <c:v>7884</c:v>
                </c:pt>
                <c:pt idx="15">
                  <c:v>7933</c:v>
                </c:pt>
                <c:pt idx="16">
                  <c:v>8352</c:v>
                </c:pt>
                <c:pt idx="17">
                  <c:v>8853</c:v>
                </c:pt>
                <c:pt idx="18">
                  <c:v>9324</c:v>
                </c:pt>
                <c:pt idx="19">
                  <c:v>9727</c:v>
                </c:pt>
                <c:pt idx="20">
                  <c:v>9807</c:v>
                </c:pt>
                <c:pt idx="21">
                  <c:v>10800</c:v>
                </c:pt>
                <c:pt idx="22">
                  <c:v>10824</c:v>
                </c:pt>
                <c:pt idx="23">
                  <c:v>11283</c:v>
                </c:pt>
                <c:pt idx="24">
                  <c:v>11781</c:v>
                </c:pt>
                <c:pt idx="25">
                  <c:v>12268</c:v>
                </c:pt>
                <c:pt idx="26">
                  <c:v>12699</c:v>
                </c:pt>
                <c:pt idx="27">
                  <c:v>13724.5</c:v>
                </c:pt>
                <c:pt idx="28">
                  <c:v>14721</c:v>
                </c:pt>
                <c:pt idx="29">
                  <c:v>14729.5</c:v>
                </c:pt>
                <c:pt idx="30">
                  <c:v>14746.5</c:v>
                </c:pt>
                <c:pt idx="31">
                  <c:v>15177.5</c:v>
                </c:pt>
                <c:pt idx="32">
                  <c:v>15664.5</c:v>
                </c:pt>
                <c:pt idx="33">
                  <c:v>15726</c:v>
                </c:pt>
                <c:pt idx="34">
                  <c:v>15747.5</c:v>
                </c:pt>
                <c:pt idx="35">
                  <c:v>15776</c:v>
                </c:pt>
                <c:pt idx="36">
                  <c:v>16052</c:v>
                </c:pt>
                <c:pt idx="37">
                  <c:v>16064</c:v>
                </c:pt>
                <c:pt idx="38">
                  <c:v>16068</c:v>
                </c:pt>
                <c:pt idx="39">
                  <c:v>16076</c:v>
                </c:pt>
                <c:pt idx="40">
                  <c:v>16574</c:v>
                </c:pt>
                <c:pt idx="41">
                  <c:v>16586</c:v>
                </c:pt>
                <c:pt idx="42">
                  <c:v>16644</c:v>
                </c:pt>
                <c:pt idx="43">
                  <c:v>16648</c:v>
                </c:pt>
                <c:pt idx="44">
                  <c:v>16649.5</c:v>
                </c:pt>
                <c:pt idx="45">
                  <c:v>16653.5</c:v>
                </c:pt>
                <c:pt idx="46">
                  <c:v>16655</c:v>
                </c:pt>
                <c:pt idx="47">
                  <c:v>16656</c:v>
                </c:pt>
                <c:pt idx="48">
                  <c:v>16659</c:v>
                </c:pt>
                <c:pt idx="49">
                  <c:v>16660</c:v>
                </c:pt>
                <c:pt idx="50">
                  <c:v>16661.5</c:v>
                </c:pt>
                <c:pt idx="51">
                  <c:v>16661.5</c:v>
                </c:pt>
                <c:pt idx="52">
                  <c:v>16695</c:v>
                </c:pt>
                <c:pt idx="53">
                  <c:v>16697.5</c:v>
                </c:pt>
                <c:pt idx="54">
                  <c:v>16707</c:v>
                </c:pt>
                <c:pt idx="55">
                  <c:v>17114.5</c:v>
                </c:pt>
                <c:pt idx="56">
                  <c:v>17577</c:v>
                </c:pt>
                <c:pt idx="57">
                  <c:v>17641</c:v>
                </c:pt>
                <c:pt idx="58">
                  <c:v>17658.5</c:v>
                </c:pt>
                <c:pt idx="59">
                  <c:v>18018</c:v>
                </c:pt>
                <c:pt idx="60">
                  <c:v>18022</c:v>
                </c:pt>
                <c:pt idx="61">
                  <c:v>18032.5</c:v>
                </c:pt>
                <c:pt idx="62">
                  <c:v>18042</c:v>
                </c:pt>
                <c:pt idx="63">
                  <c:v>18109.5</c:v>
                </c:pt>
                <c:pt idx="64">
                  <c:v>18123</c:v>
                </c:pt>
                <c:pt idx="65">
                  <c:v>18176.5</c:v>
                </c:pt>
                <c:pt idx="66">
                  <c:v>18179.5</c:v>
                </c:pt>
                <c:pt idx="67">
                  <c:v>18485</c:v>
                </c:pt>
                <c:pt idx="68">
                  <c:v>18493</c:v>
                </c:pt>
                <c:pt idx="69">
                  <c:v>18497</c:v>
                </c:pt>
                <c:pt idx="70">
                  <c:v>18505</c:v>
                </c:pt>
                <c:pt idx="71">
                  <c:v>18534.5</c:v>
                </c:pt>
                <c:pt idx="72">
                  <c:v>18570</c:v>
                </c:pt>
                <c:pt idx="73">
                  <c:v>18614</c:v>
                </c:pt>
                <c:pt idx="74">
                  <c:v>18989.5</c:v>
                </c:pt>
                <c:pt idx="75">
                  <c:v>19102.5</c:v>
                </c:pt>
                <c:pt idx="76">
                  <c:v>19160</c:v>
                </c:pt>
                <c:pt idx="77">
                  <c:v>20137</c:v>
                </c:pt>
                <c:pt idx="78">
                  <c:v>20490.5</c:v>
                </c:pt>
                <c:pt idx="79">
                  <c:v>20551</c:v>
                </c:pt>
                <c:pt idx="80">
                  <c:v>21003</c:v>
                </c:pt>
                <c:pt idx="81">
                  <c:v>21022</c:v>
                </c:pt>
                <c:pt idx="82">
                  <c:v>21100.5</c:v>
                </c:pt>
                <c:pt idx="83">
                  <c:v>21475</c:v>
                </c:pt>
                <c:pt idx="84">
                  <c:v>21559.5</c:v>
                </c:pt>
                <c:pt idx="85">
                  <c:v>22060</c:v>
                </c:pt>
                <c:pt idx="86">
                  <c:v>22520.5</c:v>
                </c:pt>
                <c:pt idx="87">
                  <c:v>23041</c:v>
                </c:pt>
                <c:pt idx="88">
                  <c:v>23041</c:v>
                </c:pt>
                <c:pt idx="89">
                  <c:v>23053</c:v>
                </c:pt>
                <c:pt idx="90">
                  <c:v>23383</c:v>
                </c:pt>
                <c:pt idx="91">
                  <c:v>23387</c:v>
                </c:pt>
                <c:pt idx="92">
                  <c:v>23512</c:v>
                </c:pt>
                <c:pt idx="93">
                  <c:v>23517</c:v>
                </c:pt>
                <c:pt idx="94">
                  <c:v>24497</c:v>
                </c:pt>
                <c:pt idx="95">
                  <c:v>24513</c:v>
                </c:pt>
                <c:pt idx="96">
                  <c:v>24514</c:v>
                </c:pt>
                <c:pt idx="97">
                  <c:v>24949</c:v>
                </c:pt>
                <c:pt idx="98">
                  <c:v>24981.5</c:v>
                </c:pt>
                <c:pt idx="99">
                  <c:v>24895</c:v>
                </c:pt>
                <c:pt idx="100">
                  <c:v>24895</c:v>
                </c:pt>
                <c:pt idx="101">
                  <c:v>24956.5</c:v>
                </c:pt>
                <c:pt idx="102">
                  <c:v>24956.5</c:v>
                </c:pt>
                <c:pt idx="103">
                  <c:v>25000.5</c:v>
                </c:pt>
                <c:pt idx="104">
                  <c:v>25506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4">
                  <c:v>3.6025500012328848E-3</c:v>
                </c:pt>
                <c:pt idx="8">
                  <c:v>-1.3446700002532452E-2</c:v>
                </c:pt>
                <c:pt idx="9">
                  <c:v>-1.1085400001320522E-2</c:v>
                </c:pt>
                <c:pt idx="27">
                  <c:v>-2.1446450002258644E-2</c:v>
                </c:pt>
                <c:pt idx="28">
                  <c:v>-5.0464100000681356E-2</c:v>
                </c:pt>
                <c:pt idx="29">
                  <c:v>-4.5706949997111224E-2</c:v>
                </c:pt>
                <c:pt idx="30">
                  <c:v>-4.7292650000599679E-2</c:v>
                </c:pt>
                <c:pt idx="31">
                  <c:v>-5.3647749999072403E-2</c:v>
                </c:pt>
                <c:pt idx="32">
                  <c:v>-5.4520449994015507E-2</c:v>
                </c:pt>
                <c:pt idx="33">
                  <c:v>-4.9924599996302277E-2</c:v>
                </c:pt>
                <c:pt idx="34">
                  <c:v>-5.7444750003924128E-2</c:v>
                </c:pt>
                <c:pt idx="35">
                  <c:v>-4.9729600003047381E-2</c:v>
                </c:pt>
                <c:pt idx="36">
                  <c:v>-4.9709200000506826E-2</c:v>
                </c:pt>
                <c:pt idx="37">
                  <c:v>-5.8734400001412723E-2</c:v>
                </c:pt>
                <c:pt idx="38">
                  <c:v>-4.9742800001695286E-2</c:v>
                </c:pt>
                <c:pt idx="39">
                  <c:v>-4.2759600000863429E-2</c:v>
                </c:pt>
                <c:pt idx="40">
                  <c:v>-5.7305399990582373E-2</c:v>
                </c:pt>
                <c:pt idx="41">
                  <c:v>-5.4330600003595464E-2</c:v>
                </c:pt>
                <c:pt idx="42">
                  <c:v>-5.665239999507321E-2</c:v>
                </c:pt>
                <c:pt idx="43">
                  <c:v>-5.6460799998603761E-2</c:v>
                </c:pt>
                <c:pt idx="44">
                  <c:v>-4.8738949997641612E-2</c:v>
                </c:pt>
                <c:pt idx="45">
                  <c:v>-4.6947349997935817E-2</c:v>
                </c:pt>
                <c:pt idx="46">
                  <c:v>-5.1625500003865454E-2</c:v>
                </c:pt>
                <c:pt idx="47">
                  <c:v>-5.9477599992533214E-2</c:v>
                </c:pt>
                <c:pt idx="48">
                  <c:v>-5.4533900001842994E-2</c:v>
                </c:pt>
                <c:pt idx="49">
                  <c:v>-5.6285999999090564E-2</c:v>
                </c:pt>
                <c:pt idx="50">
                  <c:v>-5.1864149994798936E-2</c:v>
                </c:pt>
                <c:pt idx="51">
                  <c:v>-4.9764149996917695E-2</c:v>
                </c:pt>
                <c:pt idx="52">
                  <c:v>-5.4709500000171829E-2</c:v>
                </c:pt>
                <c:pt idx="53">
                  <c:v>-6.013974999950733E-2</c:v>
                </c:pt>
                <c:pt idx="54">
                  <c:v>-5.2834699999948498E-2</c:v>
                </c:pt>
                <c:pt idx="55">
                  <c:v>-5.1765449999948032E-2</c:v>
                </c:pt>
                <c:pt idx="56">
                  <c:v>-6.3861700000416022E-2</c:v>
                </c:pt>
                <c:pt idx="57">
                  <c:v>-6.5896099993551616E-2</c:v>
                </c:pt>
                <c:pt idx="58">
                  <c:v>-6.380784999782918E-2</c:v>
                </c:pt>
                <c:pt idx="59">
                  <c:v>-7.4337799997010734E-2</c:v>
                </c:pt>
                <c:pt idx="60">
                  <c:v>-8.334620000096038E-2</c:v>
                </c:pt>
                <c:pt idx="61">
                  <c:v>-8.2493249996332452E-2</c:v>
                </c:pt>
                <c:pt idx="62">
                  <c:v>-7.8388199995970353E-2</c:v>
                </c:pt>
                <c:pt idx="63">
                  <c:v>-6.3204949998180382E-2</c:v>
                </c:pt>
                <c:pt idx="64">
                  <c:v>-6.840830000146525E-2</c:v>
                </c:pt>
                <c:pt idx="65">
                  <c:v>-7.0495649997610599E-2</c:v>
                </c:pt>
                <c:pt idx="66">
                  <c:v>-6.6451949998736382E-2</c:v>
                </c:pt>
                <c:pt idx="67">
                  <c:v>-7.8068499999062624E-2</c:v>
                </c:pt>
                <c:pt idx="68">
                  <c:v>-8.4085299997241236E-2</c:v>
                </c:pt>
                <c:pt idx="69">
                  <c:v>-7.2093700000550598E-2</c:v>
                </c:pt>
                <c:pt idx="70">
                  <c:v>-9.0110499993897974E-2</c:v>
                </c:pt>
                <c:pt idx="71">
                  <c:v>-9.1047449997859076E-2</c:v>
                </c:pt>
                <c:pt idx="72">
                  <c:v>-7.3996999999508262E-2</c:v>
                </c:pt>
                <c:pt idx="73">
                  <c:v>-7.6489399994898122E-2</c:v>
                </c:pt>
                <c:pt idx="74">
                  <c:v>-7.2752949999994598E-2</c:v>
                </c:pt>
                <c:pt idx="75">
                  <c:v>-7.4840249995759223E-2</c:v>
                </c:pt>
                <c:pt idx="77">
                  <c:v>-8.1537699996260926E-2</c:v>
                </c:pt>
                <c:pt idx="78">
                  <c:v>-8.1355049995181616E-2</c:v>
                </c:pt>
                <c:pt idx="79">
                  <c:v>-8.8907099998323247E-2</c:v>
                </c:pt>
                <c:pt idx="80">
                  <c:v>-8.8456299992685672E-2</c:v>
                </c:pt>
                <c:pt idx="81">
                  <c:v>-7.1946199997910298E-2</c:v>
                </c:pt>
                <c:pt idx="82">
                  <c:v>-0.11293604999809759</c:v>
                </c:pt>
                <c:pt idx="83">
                  <c:v>-9.2847499996423721E-2</c:v>
                </c:pt>
                <c:pt idx="84">
                  <c:v>-9.3549949997395743E-2</c:v>
                </c:pt>
                <c:pt idx="85">
                  <c:v>-0.10102599999663653</c:v>
                </c:pt>
                <c:pt idx="86">
                  <c:v>-0.11611804999847664</c:v>
                </c:pt>
                <c:pt idx="87">
                  <c:v>-0.11403609999979381</c:v>
                </c:pt>
                <c:pt idx="88">
                  <c:v>-0.10033610000391491</c:v>
                </c:pt>
                <c:pt idx="89">
                  <c:v>-0.10016129998984979</c:v>
                </c:pt>
                <c:pt idx="90">
                  <c:v>-0.10425430000032065</c:v>
                </c:pt>
                <c:pt idx="91">
                  <c:v>-0.10046269999293145</c:v>
                </c:pt>
                <c:pt idx="92">
                  <c:v>-0.10747519999858923</c:v>
                </c:pt>
                <c:pt idx="93">
                  <c:v>-0.10373569999501342</c:v>
                </c:pt>
                <c:pt idx="94">
                  <c:v>-0.11379370000213385</c:v>
                </c:pt>
                <c:pt idx="95">
                  <c:v>-0.11552729999675648</c:v>
                </c:pt>
                <c:pt idx="96">
                  <c:v>-0.1158794000002672</c:v>
                </c:pt>
                <c:pt idx="97">
                  <c:v>-0.12164289999054745</c:v>
                </c:pt>
                <c:pt idx="98">
                  <c:v>-0.11543614999391139</c:v>
                </c:pt>
                <c:pt idx="99">
                  <c:v>-0.11732949994620867</c:v>
                </c:pt>
                <c:pt idx="100">
                  <c:v>-0.11612950012204237</c:v>
                </c:pt>
                <c:pt idx="101">
                  <c:v>-0.11303365002822829</c:v>
                </c:pt>
                <c:pt idx="102">
                  <c:v>-0.11103365016606404</c:v>
                </c:pt>
                <c:pt idx="103">
                  <c:v>-0.10712604978471063</c:v>
                </c:pt>
                <c:pt idx="104">
                  <c:v>-0.12216259999695467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7B-4F24-93F5-3B5A3745936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-8241.5</c:v>
                </c:pt>
                <c:pt idx="1">
                  <c:v>0</c:v>
                </c:pt>
                <c:pt idx="2">
                  <c:v>550</c:v>
                </c:pt>
                <c:pt idx="3">
                  <c:v>558</c:v>
                </c:pt>
                <c:pt idx="4">
                  <c:v>2034.5</c:v>
                </c:pt>
                <c:pt idx="5">
                  <c:v>2477.5</c:v>
                </c:pt>
                <c:pt idx="6">
                  <c:v>2497.5</c:v>
                </c:pt>
                <c:pt idx="7">
                  <c:v>2964.5</c:v>
                </c:pt>
                <c:pt idx="8">
                  <c:v>5427</c:v>
                </c:pt>
                <c:pt idx="9">
                  <c:v>6374</c:v>
                </c:pt>
                <c:pt idx="10">
                  <c:v>6883</c:v>
                </c:pt>
                <c:pt idx="11">
                  <c:v>6899</c:v>
                </c:pt>
                <c:pt idx="12">
                  <c:v>7413</c:v>
                </c:pt>
                <c:pt idx="13">
                  <c:v>7860</c:v>
                </c:pt>
                <c:pt idx="14">
                  <c:v>7884</c:v>
                </c:pt>
                <c:pt idx="15">
                  <c:v>7933</c:v>
                </c:pt>
                <c:pt idx="16">
                  <c:v>8352</c:v>
                </c:pt>
                <c:pt idx="17">
                  <c:v>8853</c:v>
                </c:pt>
                <c:pt idx="18">
                  <c:v>9324</c:v>
                </c:pt>
                <c:pt idx="19">
                  <c:v>9727</c:v>
                </c:pt>
                <c:pt idx="20">
                  <c:v>9807</c:v>
                </c:pt>
                <c:pt idx="21">
                  <c:v>10800</c:v>
                </c:pt>
                <c:pt idx="22">
                  <c:v>10824</c:v>
                </c:pt>
                <c:pt idx="23">
                  <c:v>11283</c:v>
                </c:pt>
                <c:pt idx="24">
                  <c:v>11781</c:v>
                </c:pt>
                <c:pt idx="25">
                  <c:v>12268</c:v>
                </c:pt>
                <c:pt idx="26">
                  <c:v>12699</c:v>
                </c:pt>
                <c:pt idx="27">
                  <c:v>13724.5</c:v>
                </c:pt>
                <c:pt idx="28">
                  <c:v>14721</c:v>
                </c:pt>
                <c:pt idx="29">
                  <c:v>14729.5</c:v>
                </c:pt>
                <c:pt idx="30">
                  <c:v>14746.5</c:v>
                </c:pt>
                <c:pt idx="31">
                  <c:v>15177.5</c:v>
                </c:pt>
                <c:pt idx="32">
                  <c:v>15664.5</c:v>
                </c:pt>
                <c:pt idx="33">
                  <c:v>15726</c:v>
                </c:pt>
                <c:pt idx="34">
                  <c:v>15747.5</c:v>
                </c:pt>
                <c:pt idx="35">
                  <c:v>15776</c:v>
                </c:pt>
                <c:pt idx="36">
                  <c:v>16052</c:v>
                </c:pt>
                <c:pt idx="37">
                  <c:v>16064</c:v>
                </c:pt>
                <c:pt idx="38">
                  <c:v>16068</c:v>
                </c:pt>
                <c:pt idx="39">
                  <c:v>16076</c:v>
                </c:pt>
                <c:pt idx="40">
                  <c:v>16574</c:v>
                </c:pt>
                <c:pt idx="41">
                  <c:v>16586</c:v>
                </c:pt>
                <c:pt idx="42">
                  <c:v>16644</c:v>
                </c:pt>
                <c:pt idx="43">
                  <c:v>16648</c:v>
                </c:pt>
                <c:pt idx="44">
                  <c:v>16649.5</c:v>
                </c:pt>
                <c:pt idx="45">
                  <c:v>16653.5</c:v>
                </c:pt>
                <c:pt idx="46">
                  <c:v>16655</c:v>
                </c:pt>
                <c:pt idx="47">
                  <c:v>16656</c:v>
                </c:pt>
                <c:pt idx="48">
                  <c:v>16659</c:v>
                </c:pt>
                <c:pt idx="49">
                  <c:v>16660</c:v>
                </c:pt>
                <c:pt idx="50">
                  <c:v>16661.5</c:v>
                </c:pt>
                <c:pt idx="51">
                  <c:v>16661.5</c:v>
                </c:pt>
                <c:pt idx="52">
                  <c:v>16695</c:v>
                </c:pt>
                <c:pt idx="53">
                  <c:v>16697.5</c:v>
                </c:pt>
                <c:pt idx="54">
                  <c:v>16707</c:v>
                </c:pt>
                <c:pt idx="55">
                  <c:v>17114.5</c:v>
                </c:pt>
                <c:pt idx="56">
                  <c:v>17577</c:v>
                </c:pt>
                <c:pt idx="57">
                  <c:v>17641</c:v>
                </c:pt>
                <c:pt idx="58">
                  <c:v>17658.5</c:v>
                </c:pt>
                <c:pt idx="59">
                  <c:v>18018</c:v>
                </c:pt>
                <c:pt idx="60">
                  <c:v>18022</c:v>
                </c:pt>
                <c:pt idx="61">
                  <c:v>18032.5</c:v>
                </c:pt>
                <c:pt idx="62">
                  <c:v>18042</c:v>
                </c:pt>
                <c:pt idx="63">
                  <c:v>18109.5</c:v>
                </c:pt>
                <c:pt idx="64">
                  <c:v>18123</c:v>
                </c:pt>
                <c:pt idx="65">
                  <c:v>18176.5</c:v>
                </c:pt>
                <c:pt idx="66">
                  <c:v>18179.5</c:v>
                </c:pt>
                <c:pt idx="67">
                  <c:v>18485</c:v>
                </c:pt>
                <c:pt idx="68">
                  <c:v>18493</c:v>
                </c:pt>
                <c:pt idx="69">
                  <c:v>18497</c:v>
                </c:pt>
                <c:pt idx="70">
                  <c:v>18505</c:v>
                </c:pt>
                <c:pt idx="71">
                  <c:v>18534.5</c:v>
                </c:pt>
                <c:pt idx="72">
                  <c:v>18570</c:v>
                </c:pt>
                <c:pt idx="73">
                  <c:v>18614</c:v>
                </c:pt>
                <c:pt idx="74">
                  <c:v>18989.5</c:v>
                </c:pt>
                <c:pt idx="75">
                  <c:v>19102.5</c:v>
                </c:pt>
                <c:pt idx="76">
                  <c:v>19160</c:v>
                </c:pt>
                <c:pt idx="77">
                  <c:v>20137</c:v>
                </c:pt>
                <c:pt idx="78">
                  <c:v>20490.5</c:v>
                </c:pt>
                <c:pt idx="79">
                  <c:v>20551</c:v>
                </c:pt>
                <c:pt idx="80">
                  <c:v>21003</c:v>
                </c:pt>
                <c:pt idx="81">
                  <c:v>21022</c:v>
                </c:pt>
                <c:pt idx="82">
                  <c:v>21100.5</c:v>
                </c:pt>
                <c:pt idx="83">
                  <c:v>21475</c:v>
                </c:pt>
                <c:pt idx="84">
                  <c:v>21559.5</c:v>
                </c:pt>
                <c:pt idx="85">
                  <c:v>22060</c:v>
                </c:pt>
                <c:pt idx="86">
                  <c:v>22520.5</c:v>
                </c:pt>
                <c:pt idx="87">
                  <c:v>23041</c:v>
                </c:pt>
                <c:pt idx="88">
                  <c:v>23041</c:v>
                </c:pt>
                <c:pt idx="89">
                  <c:v>23053</c:v>
                </c:pt>
                <c:pt idx="90">
                  <c:v>23383</c:v>
                </c:pt>
                <c:pt idx="91">
                  <c:v>23387</c:v>
                </c:pt>
                <c:pt idx="92">
                  <c:v>23512</c:v>
                </c:pt>
                <c:pt idx="93">
                  <c:v>23517</c:v>
                </c:pt>
                <c:pt idx="94">
                  <c:v>24497</c:v>
                </c:pt>
                <c:pt idx="95">
                  <c:v>24513</c:v>
                </c:pt>
                <c:pt idx="96">
                  <c:v>24514</c:v>
                </c:pt>
                <c:pt idx="97">
                  <c:v>24949</c:v>
                </c:pt>
                <c:pt idx="98">
                  <c:v>24981.5</c:v>
                </c:pt>
                <c:pt idx="99">
                  <c:v>24895</c:v>
                </c:pt>
                <c:pt idx="100">
                  <c:v>24895</c:v>
                </c:pt>
                <c:pt idx="101">
                  <c:v>24956.5</c:v>
                </c:pt>
                <c:pt idx="102">
                  <c:v>24956.5</c:v>
                </c:pt>
                <c:pt idx="103">
                  <c:v>25000.5</c:v>
                </c:pt>
                <c:pt idx="104">
                  <c:v>25506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7B-4F24-93F5-3B5A3745936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-8241.5</c:v>
                </c:pt>
                <c:pt idx="1">
                  <c:v>0</c:v>
                </c:pt>
                <c:pt idx="2">
                  <c:v>550</c:v>
                </c:pt>
                <c:pt idx="3">
                  <c:v>558</c:v>
                </c:pt>
                <c:pt idx="4">
                  <c:v>2034.5</c:v>
                </c:pt>
                <c:pt idx="5">
                  <c:v>2477.5</c:v>
                </c:pt>
                <c:pt idx="6">
                  <c:v>2497.5</c:v>
                </c:pt>
                <c:pt idx="7">
                  <c:v>2964.5</c:v>
                </c:pt>
                <c:pt idx="8">
                  <c:v>5427</c:v>
                </c:pt>
                <c:pt idx="9">
                  <c:v>6374</c:v>
                </c:pt>
                <c:pt idx="10">
                  <c:v>6883</c:v>
                </c:pt>
                <c:pt idx="11">
                  <c:v>6899</c:v>
                </c:pt>
                <c:pt idx="12">
                  <c:v>7413</c:v>
                </c:pt>
                <c:pt idx="13">
                  <c:v>7860</c:v>
                </c:pt>
                <c:pt idx="14">
                  <c:v>7884</c:v>
                </c:pt>
                <c:pt idx="15">
                  <c:v>7933</c:v>
                </c:pt>
                <c:pt idx="16">
                  <c:v>8352</c:v>
                </c:pt>
                <c:pt idx="17">
                  <c:v>8853</c:v>
                </c:pt>
                <c:pt idx="18">
                  <c:v>9324</c:v>
                </c:pt>
                <c:pt idx="19">
                  <c:v>9727</c:v>
                </c:pt>
                <c:pt idx="20">
                  <c:v>9807</c:v>
                </c:pt>
                <c:pt idx="21">
                  <c:v>10800</c:v>
                </c:pt>
                <c:pt idx="22">
                  <c:v>10824</c:v>
                </c:pt>
                <c:pt idx="23">
                  <c:v>11283</c:v>
                </c:pt>
                <c:pt idx="24">
                  <c:v>11781</c:v>
                </c:pt>
                <c:pt idx="25">
                  <c:v>12268</c:v>
                </c:pt>
                <c:pt idx="26">
                  <c:v>12699</c:v>
                </c:pt>
                <c:pt idx="27">
                  <c:v>13724.5</c:v>
                </c:pt>
                <c:pt idx="28">
                  <c:v>14721</c:v>
                </c:pt>
                <c:pt idx="29">
                  <c:v>14729.5</c:v>
                </c:pt>
                <c:pt idx="30">
                  <c:v>14746.5</c:v>
                </c:pt>
                <c:pt idx="31">
                  <c:v>15177.5</c:v>
                </c:pt>
                <c:pt idx="32">
                  <c:v>15664.5</c:v>
                </c:pt>
                <c:pt idx="33">
                  <c:v>15726</c:v>
                </c:pt>
                <c:pt idx="34">
                  <c:v>15747.5</c:v>
                </c:pt>
                <c:pt idx="35">
                  <c:v>15776</c:v>
                </c:pt>
                <c:pt idx="36">
                  <c:v>16052</c:v>
                </c:pt>
                <c:pt idx="37">
                  <c:v>16064</c:v>
                </c:pt>
                <c:pt idx="38">
                  <c:v>16068</c:v>
                </c:pt>
                <c:pt idx="39">
                  <c:v>16076</c:v>
                </c:pt>
                <c:pt idx="40">
                  <c:v>16574</c:v>
                </c:pt>
                <c:pt idx="41">
                  <c:v>16586</c:v>
                </c:pt>
                <c:pt idx="42">
                  <c:v>16644</c:v>
                </c:pt>
                <c:pt idx="43">
                  <c:v>16648</c:v>
                </c:pt>
                <c:pt idx="44">
                  <c:v>16649.5</c:v>
                </c:pt>
                <c:pt idx="45">
                  <c:v>16653.5</c:v>
                </c:pt>
                <c:pt idx="46">
                  <c:v>16655</c:v>
                </c:pt>
                <c:pt idx="47">
                  <c:v>16656</c:v>
                </c:pt>
                <c:pt idx="48">
                  <c:v>16659</c:v>
                </c:pt>
                <c:pt idx="49">
                  <c:v>16660</c:v>
                </c:pt>
                <c:pt idx="50">
                  <c:v>16661.5</c:v>
                </c:pt>
                <c:pt idx="51">
                  <c:v>16661.5</c:v>
                </c:pt>
                <c:pt idx="52">
                  <c:v>16695</c:v>
                </c:pt>
                <c:pt idx="53">
                  <c:v>16697.5</c:v>
                </c:pt>
                <c:pt idx="54">
                  <c:v>16707</c:v>
                </c:pt>
                <c:pt idx="55">
                  <c:v>17114.5</c:v>
                </c:pt>
                <c:pt idx="56">
                  <c:v>17577</c:v>
                </c:pt>
                <c:pt idx="57">
                  <c:v>17641</c:v>
                </c:pt>
                <c:pt idx="58">
                  <c:v>17658.5</c:v>
                </c:pt>
                <c:pt idx="59">
                  <c:v>18018</c:v>
                </c:pt>
                <c:pt idx="60">
                  <c:v>18022</c:v>
                </c:pt>
                <c:pt idx="61">
                  <c:v>18032.5</c:v>
                </c:pt>
                <c:pt idx="62">
                  <c:v>18042</c:v>
                </c:pt>
                <c:pt idx="63">
                  <c:v>18109.5</c:v>
                </c:pt>
                <c:pt idx="64">
                  <c:v>18123</c:v>
                </c:pt>
                <c:pt idx="65">
                  <c:v>18176.5</c:v>
                </c:pt>
                <c:pt idx="66">
                  <c:v>18179.5</c:v>
                </c:pt>
                <c:pt idx="67">
                  <c:v>18485</c:v>
                </c:pt>
                <c:pt idx="68">
                  <c:v>18493</c:v>
                </c:pt>
                <c:pt idx="69">
                  <c:v>18497</c:v>
                </c:pt>
                <c:pt idx="70">
                  <c:v>18505</c:v>
                </c:pt>
                <c:pt idx="71">
                  <c:v>18534.5</c:v>
                </c:pt>
                <c:pt idx="72">
                  <c:v>18570</c:v>
                </c:pt>
                <c:pt idx="73">
                  <c:v>18614</c:v>
                </c:pt>
                <c:pt idx="74">
                  <c:v>18989.5</c:v>
                </c:pt>
                <c:pt idx="75">
                  <c:v>19102.5</c:v>
                </c:pt>
                <c:pt idx="76">
                  <c:v>19160</c:v>
                </c:pt>
                <c:pt idx="77">
                  <c:v>20137</c:v>
                </c:pt>
                <c:pt idx="78">
                  <c:v>20490.5</c:v>
                </c:pt>
                <c:pt idx="79">
                  <c:v>20551</c:v>
                </c:pt>
                <c:pt idx="80">
                  <c:v>21003</c:v>
                </c:pt>
                <c:pt idx="81">
                  <c:v>21022</c:v>
                </c:pt>
                <c:pt idx="82">
                  <c:v>21100.5</c:v>
                </c:pt>
                <c:pt idx="83">
                  <c:v>21475</c:v>
                </c:pt>
                <c:pt idx="84">
                  <c:v>21559.5</c:v>
                </c:pt>
                <c:pt idx="85">
                  <c:v>22060</c:v>
                </c:pt>
                <c:pt idx="86">
                  <c:v>22520.5</c:v>
                </c:pt>
                <c:pt idx="87">
                  <c:v>23041</c:v>
                </c:pt>
                <c:pt idx="88">
                  <c:v>23041</c:v>
                </c:pt>
                <c:pt idx="89">
                  <c:v>23053</c:v>
                </c:pt>
                <c:pt idx="90">
                  <c:v>23383</c:v>
                </c:pt>
                <c:pt idx="91">
                  <c:v>23387</c:v>
                </c:pt>
                <c:pt idx="92">
                  <c:v>23512</c:v>
                </c:pt>
                <c:pt idx="93">
                  <c:v>23517</c:v>
                </c:pt>
                <c:pt idx="94">
                  <c:v>24497</c:v>
                </c:pt>
                <c:pt idx="95">
                  <c:v>24513</c:v>
                </c:pt>
                <c:pt idx="96">
                  <c:v>24514</c:v>
                </c:pt>
                <c:pt idx="97">
                  <c:v>24949</c:v>
                </c:pt>
                <c:pt idx="98">
                  <c:v>24981.5</c:v>
                </c:pt>
                <c:pt idx="99">
                  <c:v>24895</c:v>
                </c:pt>
                <c:pt idx="100">
                  <c:v>24895</c:v>
                </c:pt>
                <c:pt idx="101">
                  <c:v>24956.5</c:v>
                </c:pt>
                <c:pt idx="102">
                  <c:v>24956.5</c:v>
                </c:pt>
                <c:pt idx="103">
                  <c:v>25000.5</c:v>
                </c:pt>
                <c:pt idx="104">
                  <c:v>25506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7B-4F24-93F5-3B5A3745936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-8241.5</c:v>
                </c:pt>
                <c:pt idx="1">
                  <c:v>0</c:v>
                </c:pt>
                <c:pt idx="2">
                  <c:v>550</c:v>
                </c:pt>
                <c:pt idx="3">
                  <c:v>558</c:v>
                </c:pt>
                <c:pt idx="4">
                  <c:v>2034.5</c:v>
                </c:pt>
                <c:pt idx="5">
                  <c:v>2477.5</c:v>
                </c:pt>
                <c:pt idx="6">
                  <c:v>2497.5</c:v>
                </c:pt>
                <c:pt idx="7">
                  <c:v>2964.5</c:v>
                </c:pt>
                <c:pt idx="8">
                  <c:v>5427</c:v>
                </c:pt>
                <c:pt idx="9">
                  <c:v>6374</c:v>
                </c:pt>
                <c:pt idx="10">
                  <c:v>6883</c:v>
                </c:pt>
                <c:pt idx="11">
                  <c:v>6899</c:v>
                </c:pt>
                <c:pt idx="12">
                  <c:v>7413</c:v>
                </c:pt>
                <c:pt idx="13">
                  <c:v>7860</c:v>
                </c:pt>
                <c:pt idx="14">
                  <c:v>7884</c:v>
                </c:pt>
                <c:pt idx="15">
                  <c:v>7933</c:v>
                </c:pt>
                <c:pt idx="16">
                  <c:v>8352</c:v>
                </c:pt>
                <c:pt idx="17">
                  <c:v>8853</c:v>
                </c:pt>
                <c:pt idx="18">
                  <c:v>9324</c:v>
                </c:pt>
                <c:pt idx="19">
                  <c:v>9727</c:v>
                </c:pt>
                <c:pt idx="20">
                  <c:v>9807</c:v>
                </c:pt>
                <c:pt idx="21">
                  <c:v>10800</c:v>
                </c:pt>
                <c:pt idx="22">
                  <c:v>10824</c:v>
                </c:pt>
                <c:pt idx="23">
                  <c:v>11283</c:v>
                </c:pt>
                <c:pt idx="24">
                  <c:v>11781</c:v>
                </c:pt>
                <c:pt idx="25">
                  <c:v>12268</c:v>
                </c:pt>
                <c:pt idx="26">
                  <c:v>12699</c:v>
                </c:pt>
                <c:pt idx="27">
                  <c:v>13724.5</c:v>
                </c:pt>
                <c:pt idx="28">
                  <c:v>14721</c:v>
                </c:pt>
                <c:pt idx="29">
                  <c:v>14729.5</c:v>
                </c:pt>
                <c:pt idx="30">
                  <c:v>14746.5</c:v>
                </c:pt>
                <c:pt idx="31">
                  <c:v>15177.5</c:v>
                </c:pt>
                <c:pt idx="32">
                  <c:v>15664.5</c:v>
                </c:pt>
                <c:pt idx="33">
                  <c:v>15726</c:v>
                </c:pt>
                <c:pt idx="34">
                  <c:v>15747.5</c:v>
                </c:pt>
                <c:pt idx="35">
                  <c:v>15776</c:v>
                </c:pt>
                <c:pt idx="36">
                  <c:v>16052</c:v>
                </c:pt>
                <c:pt idx="37">
                  <c:v>16064</c:v>
                </c:pt>
                <c:pt idx="38">
                  <c:v>16068</c:v>
                </c:pt>
                <c:pt idx="39">
                  <c:v>16076</c:v>
                </c:pt>
                <c:pt idx="40">
                  <c:v>16574</c:v>
                </c:pt>
                <c:pt idx="41">
                  <c:v>16586</c:v>
                </c:pt>
                <c:pt idx="42">
                  <c:v>16644</c:v>
                </c:pt>
                <c:pt idx="43">
                  <c:v>16648</c:v>
                </c:pt>
                <c:pt idx="44">
                  <c:v>16649.5</c:v>
                </c:pt>
                <c:pt idx="45">
                  <c:v>16653.5</c:v>
                </c:pt>
                <c:pt idx="46">
                  <c:v>16655</c:v>
                </c:pt>
                <c:pt idx="47">
                  <c:v>16656</c:v>
                </c:pt>
                <c:pt idx="48">
                  <c:v>16659</c:v>
                </c:pt>
                <c:pt idx="49">
                  <c:v>16660</c:v>
                </c:pt>
                <c:pt idx="50">
                  <c:v>16661.5</c:v>
                </c:pt>
                <c:pt idx="51">
                  <c:v>16661.5</c:v>
                </c:pt>
                <c:pt idx="52">
                  <c:v>16695</c:v>
                </c:pt>
                <c:pt idx="53">
                  <c:v>16697.5</c:v>
                </c:pt>
                <c:pt idx="54">
                  <c:v>16707</c:v>
                </c:pt>
                <c:pt idx="55">
                  <c:v>17114.5</c:v>
                </c:pt>
                <c:pt idx="56">
                  <c:v>17577</c:v>
                </c:pt>
                <c:pt idx="57">
                  <c:v>17641</c:v>
                </c:pt>
                <c:pt idx="58">
                  <c:v>17658.5</c:v>
                </c:pt>
                <c:pt idx="59">
                  <c:v>18018</c:v>
                </c:pt>
                <c:pt idx="60">
                  <c:v>18022</c:v>
                </c:pt>
                <c:pt idx="61">
                  <c:v>18032.5</c:v>
                </c:pt>
                <c:pt idx="62">
                  <c:v>18042</c:v>
                </c:pt>
                <c:pt idx="63">
                  <c:v>18109.5</c:v>
                </c:pt>
                <c:pt idx="64">
                  <c:v>18123</c:v>
                </c:pt>
                <c:pt idx="65">
                  <c:v>18176.5</c:v>
                </c:pt>
                <c:pt idx="66">
                  <c:v>18179.5</c:v>
                </c:pt>
                <c:pt idx="67">
                  <c:v>18485</c:v>
                </c:pt>
                <c:pt idx="68">
                  <c:v>18493</c:v>
                </c:pt>
                <c:pt idx="69">
                  <c:v>18497</c:v>
                </c:pt>
                <c:pt idx="70">
                  <c:v>18505</c:v>
                </c:pt>
                <c:pt idx="71">
                  <c:v>18534.5</c:v>
                </c:pt>
                <c:pt idx="72">
                  <c:v>18570</c:v>
                </c:pt>
                <c:pt idx="73">
                  <c:v>18614</c:v>
                </c:pt>
                <c:pt idx="74">
                  <c:v>18989.5</c:v>
                </c:pt>
                <c:pt idx="75">
                  <c:v>19102.5</c:v>
                </c:pt>
                <c:pt idx="76">
                  <c:v>19160</c:v>
                </c:pt>
                <c:pt idx="77">
                  <c:v>20137</c:v>
                </c:pt>
                <c:pt idx="78">
                  <c:v>20490.5</c:v>
                </c:pt>
                <c:pt idx="79">
                  <c:v>20551</c:v>
                </c:pt>
                <c:pt idx="80">
                  <c:v>21003</c:v>
                </c:pt>
                <c:pt idx="81">
                  <c:v>21022</c:v>
                </c:pt>
                <c:pt idx="82">
                  <c:v>21100.5</c:v>
                </c:pt>
                <c:pt idx="83">
                  <c:v>21475</c:v>
                </c:pt>
                <c:pt idx="84">
                  <c:v>21559.5</c:v>
                </c:pt>
                <c:pt idx="85">
                  <c:v>22060</c:v>
                </c:pt>
                <c:pt idx="86">
                  <c:v>22520.5</c:v>
                </c:pt>
                <c:pt idx="87">
                  <c:v>23041</c:v>
                </c:pt>
                <c:pt idx="88">
                  <c:v>23041</c:v>
                </c:pt>
                <c:pt idx="89">
                  <c:v>23053</c:v>
                </c:pt>
                <c:pt idx="90">
                  <c:v>23383</c:v>
                </c:pt>
                <c:pt idx="91">
                  <c:v>23387</c:v>
                </c:pt>
                <c:pt idx="92">
                  <c:v>23512</c:v>
                </c:pt>
                <c:pt idx="93">
                  <c:v>23517</c:v>
                </c:pt>
                <c:pt idx="94">
                  <c:v>24497</c:v>
                </c:pt>
                <c:pt idx="95">
                  <c:v>24513</c:v>
                </c:pt>
                <c:pt idx="96">
                  <c:v>24514</c:v>
                </c:pt>
                <c:pt idx="97">
                  <c:v>24949</c:v>
                </c:pt>
                <c:pt idx="98">
                  <c:v>24981.5</c:v>
                </c:pt>
                <c:pt idx="99">
                  <c:v>24895</c:v>
                </c:pt>
                <c:pt idx="100">
                  <c:v>24895</c:v>
                </c:pt>
                <c:pt idx="101">
                  <c:v>24956.5</c:v>
                </c:pt>
                <c:pt idx="102">
                  <c:v>24956.5</c:v>
                </c:pt>
                <c:pt idx="103">
                  <c:v>25000.5</c:v>
                </c:pt>
                <c:pt idx="104">
                  <c:v>25506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7B-4F24-93F5-3B5A3745936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-8241.5</c:v>
                </c:pt>
                <c:pt idx="1">
                  <c:v>0</c:v>
                </c:pt>
                <c:pt idx="2">
                  <c:v>550</c:v>
                </c:pt>
                <c:pt idx="3">
                  <c:v>558</c:v>
                </c:pt>
                <c:pt idx="4">
                  <c:v>2034.5</c:v>
                </c:pt>
                <c:pt idx="5">
                  <c:v>2477.5</c:v>
                </c:pt>
                <c:pt idx="6">
                  <c:v>2497.5</c:v>
                </c:pt>
                <c:pt idx="7">
                  <c:v>2964.5</c:v>
                </c:pt>
                <c:pt idx="8">
                  <c:v>5427</c:v>
                </c:pt>
                <c:pt idx="9">
                  <c:v>6374</c:v>
                </c:pt>
                <c:pt idx="10">
                  <c:v>6883</c:v>
                </c:pt>
                <c:pt idx="11">
                  <c:v>6899</c:v>
                </c:pt>
                <c:pt idx="12">
                  <c:v>7413</c:v>
                </c:pt>
                <c:pt idx="13">
                  <c:v>7860</c:v>
                </c:pt>
                <c:pt idx="14">
                  <c:v>7884</c:v>
                </c:pt>
                <c:pt idx="15">
                  <c:v>7933</c:v>
                </c:pt>
                <c:pt idx="16">
                  <c:v>8352</c:v>
                </c:pt>
                <c:pt idx="17">
                  <c:v>8853</c:v>
                </c:pt>
                <c:pt idx="18">
                  <c:v>9324</c:v>
                </c:pt>
                <c:pt idx="19">
                  <c:v>9727</c:v>
                </c:pt>
                <c:pt idx="20">
                  <c:v>9807</c:v>
                </c:pt>
                <c:pt idx="21">
                  <c:v>10800</c:v>
                </c:pt>
                <c:pt idx="22">
                  <c:v>10824</c:v>
                </c:pt>
                <c:pt idx="23">
                  <c:v>11283</c:v>
                </c:pt>
                <c:pt idx="24">
                  <c:v>11781</c:v>
                </c:pt>
                <c:pt idx="25">
                  <c:v>12268</c:v>
                </c:pt>
                <c:pt idx="26">
                  <c:v>12699</c:v>
                </c:pt>
                <c:pt idx="27">
                  <c:v>13724.5</c:v>
                </c:pt>
                <c:pt idx="28">
                  <c:v>14721</c:v>
                </c:pt>
                <c:pt idx="29">
                  <c:v>14729.5</c:v>
                </c:pt>
                <c:pt idx="30">
                  <c:v>14746.5</c:v>
                </c:pt>
                <c:pt idx="31">
                  <c:v>15177.5</c:v>
                </c:pt>
                <c:pt idx="32">
                  <c:v>15664.5</c:v>
                </c:pt>
                <c:pt idx="33">
                  <c:v>15726</c:v>
                </c:pt>
                <c:pt idx="34">
                  <c:v>15747.5</c:v>
                </c:pt>
                <c:pt idx="35">
                  <c:v>15776</c:v>
                </c:pt>
                <c:pt idx="36">
                  <c:v>16052</c:v>
                </c:pt>
                <c:pt idx="37">
                  <c:v>16064</c:v>
                </c:pt>
                <c:pt idx="38">
                  <c:v>16068</c:v>
                </c:pt>
                <c:pt idx="39">
                  <c:v>16076</c:v>
                </c:pt>
                <c:pt idx="40">
                  <c:v>16574</c:v>
                </c:pt>
                <c:pt idx="41">
                  <c:v>16586</c:v>
                </c:pt>
                <c:pt idx="42">
                  <c:v>16644</c:v>
                </c:pt>
                <c:pt idx="43">
                  <c:v>16648</c:v>
                </c:pt>
                <c:pt idx="44">
                  <c:v>16649.5</c:v>
                </c:pt>
                <c:pt idx="45">
                  <c:v>16653.5</c:v>
                </c:pt>
                <c:pt idx="46">
                  <c:v>16655</c:v>
                </c:pt>
                <c:pt idx="47">
                  <c:v>16656</c:v>
                </c:pt>
                <c:pt idx="48">
                  <c:v>16659</c:v>
                </c:pt>
                <c:pt idx="49">
                  <c:v>16660</c:v>
                </c:pt>
                <c:pt idx="50">
                  <c:v>16661.5</c:v>
                </c:pt>
                <c:pt idx="51">
                  <c:v>16661.5</c:v>
                </c:pt>
                <c:pt idx="52">
                  <c:v>16695</c:v>
                </c:pt>
                <c:pt idx="53">
                  <c:v>16697.5</c:v>
                </c:pt>
                <c:pt idx="54">
                  <c:v>16707</c:v>
                </c:pt>
                <c:pt idx="55">
                  <c:v>17114.5</c:v>
                </c:pt>
                <c:pt idx="56">
                  <c:v>17577</c:v>
                </c:pt>
                <c:pt idx="57">
                  <c:v>17641</c:v>
                </c:pt>
                <c:pt idx="58">
                  <c:v>17658.5</c:v>
                </c:pt>
                <c:pt idx="59">
                  <c:v>18018</c:v>
                </c:pt>
                <c:pt idx="60">
                  <c:v>18022</c:v>
                </c:pt>
                <c:pt idx="61">
                  <c:v>18032.5</c:v>
                </c:pt>
                <c:pt idx="62">
                  <c:v>18042</c:v>
                </c:pt>
                <c:pt idx="63">
                  <c:v>18109.5</c:v>
                </c:pt>
                <c:pt idx="64">
                  <c:v>18123</c:v>
                </c:pt>
                <c:pt idx="65">
                  <c:v>18176.5</c:v>
                </c:pt>
                <c:pt idx="66">
                  <c:v>18179.5</c:v>
                </c:pt>
                <c:pt idx="67">
                  <c:v>18485</c:v>
                </c:pt>
                <c:pt idx="68">
                  <c:v>18493</c:v>
                </c:pt>
                <c:pt idx="69">
                  <c:v>18497</c:v>
                </c:pt>
                <c:pt idx="70">
                  <c:v>18505</c:v>
                </c:pt>
                <c:pt idx="71">
                  <c:v>18534.5</c:v>
                </c:pt>
                <c:pt idx="72">
                  <c:v>18570</c:v>
                </c:pt>
                <c:pt idx="73">
                  <c:v>18614</c:v>
                </c:pt>
                <c:pt idx="74">
                  <c:v>18989.5</c:v>
                </c:pt>
                <c:pt idx="75">
                  <c:v>19102.5</c:v>
                </c:pt>
                <c:pt idx="76">
                  <c:v>19160</c:v>
                </c:pt>
                <c:pt idx="77">
                  <c:v>20137</c:v>
                </c:pt>
                <c:pt idx="78">
                  <c:v>20490.5</c:v>
                </c:pt>
                <c:pt idx="79">
                  <c:v>20551</c:v>
                </c:pt>
                <c:pt idx="80">
                  <c:v>21003</c:v>
                </c:pt>
                <c:pt idx="81">
                  <c:v>21022</c:v>
                </c:pt>
                <c:pt idx="82">
                  <c:v>21100.5</c:v>
                </c:pt>
                <c:pt idx="83">
                  <c:v>21475</c:v>
                </c:pt>
                <c:pt idx="84">
                  <c:v>21559.5</c:v>
                </c:pt>
                <c:pt idx="85">
                  <c:v>22060</c:v>
                </c:pt>
                <c:pt idx="86">
                  <c:v>22520.5</c:v>
                </c:pt>
                <c:pt idx="87">
                  <c:v>23041</c:v>
                </c:pt>
                <c:pt idx="88">
                  <c:v>23041</c:v>
                </c:pt>
                <c:pt idx="89">
                  <c:v>23053</c:v>
                </c:pt>
                <c:pt idx="90">
                  <c:v>23383</c:v>
                </c:pt>
                <c:pt idx="91">
                  <c:v>23387</c:v>
                </c:pt>
                <c:pt idx="92">
                  <c:v>23512</c:v>
                </c:pt>
                <c:pt idx="93">
                  <c:v>23517</c:v>
                </c:pt>
                <c:pt idx="94">
                  <c:v>24497</c:v>
                </c:pt>
                <c:pt idx="95">
                  <c:v>24513</c:v>
                </c:pt>
                <c:pt idx="96">
                  <c:v>24514</c:v>
                </c:pt>
                <c:pt idx="97">
                  <c:v>24949</c:v>
                </c:pt>
                <c:pt idx="98">
                  <c:v>24981.5</c:v>
                </c:pt>
                <c:pt idx="99">
                  <c:v>24895</c:v>
                </c:pt>
                <c:pt idx="100">
                  <c:v>24895</c:v>
                </c:pt>
                <c:pt idx="101">
                  <c:v>24956.5</c:v>
                </c:pt>
                <c:pt idx="102">
                  <c:v>24956.5</c:v>
                </c:pt>
                <c:pt idx="103">
                  <c:v>25000.5</c:v>
                </c:pt>
                <c:pt idx="104">
                  <c:v>25506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0.12136465486935616</c:v>
                </c:pt>
                <c:pt idx="1">
                  <c:v>6.1923451765812848E-2</c:v>
                </c:pt>
                <c:pt idx="2">
                  <c:v>5.79566178512404E-2</c:v>
                </c:pt>
                <c:pt idx="3">
                  <c:v>5.789891844884662E-2</c:v>
                </c:pt>
                <c:pt idx="4">
                  <c:v>4.7249772494544408E-2</c:v>
                </c:pt>
                <c:pt idx="5">
                  <c:v>4.4054668086988782E-2</c:v>
                </c:pt>
                <c:pt idx="6">
                  <c:v>4.3910419581004327E-2</c:v>
                </c:pt>
                <c:pt idx="7">
                  <c:v>4.0542216966267364E-2</c:v>
                </c:pt>
                <c:pt idx="8">
                  <c:v>2.2781619666931631E-2</c:v>
                </c:pt>
                <c:pt idx="9">
                  <c:v>1.5951452908567795E-2</c:v>
                </c:pt>
                <c:pt idx="10">
                  <c:v>1.2280328431263476E-2</c:v>
                </c:pt>
                <c:pt idx="11">
                  <c:v>1.2164929626475918E-2</c:v>
                </c:pt>
                <c:pt idx="12">
                  <c:v>8.4577430226754832E-3</c:v>
                </c:pt>
                <c:pt idx="13">
                  <c:v>5.2337889139229682E-3</c:v>
                </c:pt>
                <c:pt idx="14">
                  <c:v>5.0606907067416232E-3</c:v>
                </c:pt>
                <c:pt idx="15">
                  <c:v>4.7072818670797142E-3</c:v>
                </c:pt>
                <c:pt idx="16">
                  <c:v>1.6852756667054339E-3</c:v>
                </c:pt>
                <c:pt idx="17">
                  <c:v>-1.9281494082050987E-3</c:v>
                </c:pt>
                <c:pt idx="18">
                  <c:v>-5.3252017241389588E-3</c:v>
                </c:pt>
                <c:pt idx="19">
                  <c:v>-8.2318091197256804E-3</c:v>
                </c:pt>
                <c:pt idx="20">
                  <c:v>-8.8088031436634878E-3</c:v>
                </c:pt>
                <c:pt idx="21">
                  <c:v>-1.5970741465791569E-2</c:v>
                </c:pt>
                <c:pt idx="22">
                  <c:v>-1.6143839672972907E-2</c:v>
                </c:pt>
                <c:pt idx="23">
                  <c:v>-1.9454342885316098E-2</c:v>
                </c:pt>
                <c:pt idx="24">
                  <c:v>-2.3046130684328966E-2</c:v>
                </c:pt>
                <c:pt idx="25">
                  <c:v>-2.6558581805050385E-2</c:v>
                </c:pt>
                <c:pt idx="26">
                  <c:v>-2.9667137109015349E-2</c:v>
                </c:pt>
                <c:pt idx="27">
                  <c:v>-3.7063479253368156E-2</c:v>
                </c:pt>
                <c:pt idx="28">
                  <c:v>-4.4250661064043503E-2</c:v>
                </c:pt>
                <c:pt idx="29">
                  <c:v>-4.4311966679086892E-2</c:v>
                </c:pt>
                <c:pt idx="30">
                  <c:v>-4.4434577909173684E-2</c:v>
                </c:pt>
                <c:pt idx="31">
                  <c:v>-4.7543133213138633E-2</c:v>
                </c:pt>
                <c:pt idx="32">
                  <c:v>-5.1055584333860052E-2</c:v>
                </c:pt>
                <c:pt idx="33">
                  <c:v>-5.1499148489762239E-2</c:v>
                </c:pt>
                <c:pt idx="34">
                  <c:v>-5.165421563369553E-2</c:v>
                </c:pt>
                <c:pt idx="35">
                  <c:v>-5.1859769754723381E-2</c:v>
                </c:pt>
                <c:pt idx="36">
                  <c:v>-5.3850399137308824E-2</c:v>
                </c:pt>
                <c:pt idx="37">
                  <c:v>-5.3936948240899493E-2</c:v>
                </c:pt>
                <c:pt idx="38">
                  <c:v>-5.3965797942096383E-2</c:v>
                </c:pt>
                <c:pt idx="39">
                  <c:v>-5.4023497344490162E-2</c:v>
                </c:pt>
                <c:pt idx="40">
                  <c:v>-5.7615285143503031E-2</c:v>
                </c:pt>
                <c:pt idx="41">
                  <c:v>-5.7701834247093714E-2</c:v>
                </c:pt>
                <c:pt idx="42">
                  <c:v>-5.8120154914448621E-2</c:v>
                </c:pt>
                <c:pt idx="43">
                  <c:v>-5.8149004615645511E-2</c:v>
                </c:pt>
                <c:pt idx="44">
                  <c:v>-5.8159823253594339E-2</c:v>
                </c:pt>
                <c:pt idx="45">
                  <c:v>-5.8188672954791229E-2</c:v>
                </c:pt>
                <c:pt idx="46">
                  <c:v>-5.8199491592740071E-2</c:v>
                </c:pt>
                <c:pt idx="47">
                  <c:v>-5.820670401803929E-2</c:v>
                </c:pt>
                <c:pt idx="48">
                  <c:v>-5.8228341293936961E-2</c:v>
                </c:pt>
                <c:pt idx="49">
                  <c:v>-5.823555371923618E-2</c:v>
                </c:pt>
                <c:pt idx="50">
                  <c:v>-5.8246372357185022E-2</c:v>
                </c:pt>
                <c:pt idx="51">
                  <c:v>-5.8246372357185022E-2</c:v>
                </c:pt>
                <c:pt idx="52">
                  <c:v>-5.8487988604708968E-2</c:v>
                </c:pt>
                <c:pt idx="53">
                  <c:v>-5.8506019667957029E-2</c:v>
                </c:pt>
                <c:pt idx="54">
                  <c:v>-5.8574537708299651E-2</c:v>
                </c:pt>
                <c:pt idx="55">
                  <c:v>-6.1513601017732872E-2</c:v>
                </c:pt>
                <c:pt idx="56">
                  <c:v>-6.4849347718623329E-2</c:v>
                </c:pt>
                <c:pt idx="57">
                  <c:v>-6.5310942937773592E-2</c:v>
                </c:pt>
                <c:pt idx="58">
                  <c:v>-6.5437160380509979E-2</c:v>
                </c:pt>
                <c:pt idx="59">
                  <c:v>-6.8030027275580524E-2</c:v>
                </c:pt>
                <c:pt idx="60">
                  <c:v>-6.8058876976777399E-2</c:v>
                </c:pt>
                <c:pt idx="61">
                  <c:v>-6.8134607442419254E-2</c:v>
                </c:pt>
                <c:pt idx="62">
                  <c:v>-6.8203125482761862E-2</c:v>
                </c:pt>
                <c:pt idx="63">
                  <c:v>-6.8689964190459391E-2</c:v>
                </c:pt>
                <c:pt idx="64">
                  <c:v>-6.8787331931998902E-2</c:v>
                </c:pt>
                <c:pt idx="65">
                  <c:v>-6.917319668550731E-2</c:v>
                </c:pt>
                <c:pt idx="66">
                  <c:v>-6.9194833961404967E-2</c:v>
                </c:pt>
                <c:pt idx="67">
                  <c:v>-7.1398229890317494E-2</c:v>
                </c:pt>
                <c:pt idx="68">
                  <c:v>-7.1455929292711273E-2</c:v>
                </c:pt>
                <c:pt idx="69">
                  <c:v>-7.1484778993908149E-2</c:v>
                </c:pt>
                <c:pt idx="70">
                  <c:v>-7.1542478396301928E-2</c:v>
                </c:pt>
                <c:pt idx="71">
                  <c:v>-7.1755244942628998E-2</c:v>
                </c:pt>
                <c:pt idx="72">
                  <c:v>-7.201128604075141E-2</c:v>
                </c:pt>
                <c:pt idx="73">
                  <c:v>-7.232863275391721E-2</c:v>
                </c:pt>
                <c:pt idx="74">
                  <c:v>-7.5036898453775314E-2</c:v>
                </c:pt>
                <c:pt idx="75">
                  <c:v>-7.5851902512587471E-2</c:v>
                </c:pt>
                <c:pt idx="76">
                  <c:v>-7.6266616967292755E-2</c:v>
                </c:pt>
                <c:pt idx="77">
                  <c:v>-8.3313156484633277E-2</c:v>
                </c:pt>
                <c:pt idx="78">
                  <c:v>-8.5862748827908481E-2</c:v>
                </c:pt>
                <c:pt idx="79">
                  <c:v>-8.6299100558511449E-2</c:v>
                </c:pt>
                <c:pt idx="80">
                  <c:v>-8.955911679376008E-2</c:v>
                </c:pt>
                <c:pt idx="81">
                  <c:v>-8.9696152874445295E-2</c:v>
                </c:pt>
                <c:pt idx="82">
                  <c:v>-9.0262328260434288E-2</c:v>
                </c:pt>
                <c:pt idx="83">
                  <c:v>-9.2963381534993145E-2</c:v>
                </c:pt>
                <c:pt idx="84">
                  <c:v>-9.3572831472777451E-2</c:v>
                </c:pt>
                <c:pt idx="85">
                  <c:v>-9.7182650335038395E-2</c:v>
                </c:pt>
                <c:pt idx="86">
                  <c:v>-0.10050397218533041</c:v>
                </c:pt>
                <c:pt idx="87">
                  <c:v>-0.10425803955357579</c:v>
                </c:pt>
                <c:pt idx="88">
                  <c:v>-0.10425803955357579</c:v>
                </c:pt>
                <c:pt idx="89">
                  <c:v>-0.10434458865716648</c:v>
                </c:pt>
                <c:pt idx="90">
                  <c:v>-0.10672468900590992</c:v>
                </c:pt>
                <c:pt idx="91">
                  <c:v>-0.10675353870710683</c:v>
                </c:pt>
                <c:pt idx="92">
                  <c:v>-0.10765509186950964</c:v>
                </c:pt>
                <c:pt idx="93">
                  <c:v>-0.10769115399600576</c:v>
                </c:pt>
                <c:pt idx="94">
                  <c:v>-0.11475933078924394</c:v>
                </c:pt>
                <c:pt idx="95">
                  <c:v>-0.1148747295940315</c:v>
                </c:pt>
                <c:pt idx="96">
                  <c:v>-0.11488194201933072</c:v>
                </c:pt>
                <c:pt idx="97">
                  <c:v>-0.11801934702449257</c:v>
                </c:pt>
                <c:pt idx="98">
                  <c:v>-0.1182537508467173</c:v>
                </c:pt>
                <c:pt idx="99">
                  <c:v>-0.11762987605833455</c:v>
                </c:pt>
                <c:pt idx="100">
                  <c:v>-0.11762987605833455</c:v>
                </c:pt>
                <c:pt idx="101">
                  <c:v>-0.11807344021423674</c:v>
                </c:pt>
                <c:pt idx="102">
                  <c:v>-0.11807344021423674</c:v>
                </c:pt>
                <c:pt idx="103">
                  <c:v>-0.11839078692740254</c:v>
                </c:pt>
                <c:pt idx="104">
                  <c:v>-0.12203666791615958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7B-4F24-93F5-3B5A37459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3475240"/>
        <c:axId val="1"/>
      </c:scatterChart>
      <c:valAx>
        <c:axId val="693475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3475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190104336131537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161924</xdr:colOff>
      <xdr:row>0</xdr:row>
      <xdr:rowOff>0</xdr:rowOff>
    </xdr:from>
    <xdr:to>
      <xdr:col>18</xdr:col>
      <xdr:colOff>590549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FB21E80C-158B-486C-C651-A9595AB59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4.pdf" TargetMode="External"/><Relationship Id="rId13" Type="http://schemas.openxmlformats.org/officeDocument/2006/relationships/hyperlink" Target="http://www.konkoly.hu/cgi-bin/IBVS?5843" TargetMode="External"/><Relationship Id="rId18" Type="http://schemas.openxmlformats.org/officeDocument/2006/relationships/hyperlink" Target="http://www.konkoly.hu/cgi-bin/IBVS?5843" TargetMode="External"/><Relationship Id="rId26" Type="http://schemas.openxmlformats.org/officeDocument/2006/relationships/hyperlink" Target="http://www.aavso.org/sites/default/files/jaavso/v36n2/186.pdf" TargetMode="External"/><Relationship Id="rId3" Type="http://schemas.openxmlformats.org/officeDocument/2006/relationships/hyperlink" Target="http://vsolj.cetus-net.org/no43.pdf" TargetMode="External"/><Relationship Id="rId21" Type="http://schemas.openxmlformats.org/officeDocument/2006/relationships/hyperlink" Target="http://vsolj.cetus-net.org/no48.pdf" TargetMode="External"/><Relationship Id="rId34" Type="http://schemas.openxmlformats.org/officeDocument/2006/relationships/hyperlink" Target="http://vsolj.cetus-net.org/vsoljno51.pdf" TargetMode="External"/><Relationship Id="rId7" Type="http://schemas.openxmlformats.org/officeDocument/2006/relationships/hyperlink" Target="http://vsolj.cetus-net.org/no44.pdf" TargetMode="External"/><Relationship Id="rId12" Type="http://schemas.openxmlformats.org/officeDocument/2006/relationships/hyperlink" Target="http://www.konkoly.hu/cgi-bin/IBVS?5843" TargetMode="External"/><Relationship Id="rId17" Type="http://schemas.openxmlformats.org/officeDocument/2006/relationships/hyperlink" Target="http://www.konkoly.hu/cgi-bin/IBVS?5843" TargetMode="External"/><Relationship Id="rId25" Type="http://schemas.openxmlformats.org/officeDocument/2006/relationships/hyperlink" Target="http://www.aavso.org/sites/default/files/jaavso/v36n2/186.pdf" TargetMode="External"/><Relationship Id="rId33" Type="http://schemas.openxmlformats.org/officeDocument/2006/relationships/hyperlink" Target="http://vsolj.cetus-net.org/vsoljno50.pdf" TargetMode="External"/><Relationship Id="rId38" Type="http://schemas.openxmlformats.org/officeDocument/2006/relationships/hyperlink" Target="http://var.astro.cz/oejv/issues/oejv0172.pdf" TargetMode="External"/><Relationship Id="rId2" Type="http://schemas.openxmlformats.org/officeDocument/2006/relationships/hyperlink" Target="http://vsolj.cetus-net.org/no39.pdf" TargetMode="External"/><Relationship Id="rId16" Type="http://schemas.openxmlformats.org/officeDocument/2006/relationships/hyperlink" Target="http://www.konkoly.hu/cgi-bin/IBVS?5843" TargetMode="External"/><Relationship Id="rId20" Type="http://schemas.openxmlformats.org/officeDocument/2006/relationships/hyperlink" Target="http://vsolj.cetus-net.org/no45.pdf" TargetMode="External"/><Relationship Id="rId29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vsolj.cetus-net.org/no43.pdf" TargetMode="External"/><Relationship Id="rId11" Type="http://schemas.openxmlformats.org/officeDocument/2006/relationships/hyperlink" Target="http://www.konkoly.hu/cgi-bin/IBVS?5843" TargetMode="External"/><Relationship Id="rId24" Type="http://schemas.openxmlformats.org/officeDocument/2006/relationships/hyperlink" Target="http://vsolj.cetus-net.org/no48.pdf" TargetMode="External"/><Relationship Id="rId32" Type="http://schemas.openxmlformats.org/officeDocument/2006/relationships/hyperlink" Target="http://vsolj.cetus-net.org/vsoljno50.pdf" TargetMode="External"/><Relationship Id="rId37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vsolj.cetus-net.org/no43.pdf" TargetMode="External"/><Relationship Id="rId15" Type="http://schemas.openxmlformats.org/officeDocument/2006/relationships/hyperlink" Target="http://www.konkoly.hu/cgi-bin/IBVS?5843" TargetMode="External"/><Relationship Id="rId23" Type="http://schemas.openxmlformats.org/officeDocument/2006/relationships/hyperlink" Target="http://vsolj.cetus-net.org/no48.pdf" TargetMode="External"/><Relationship Id="rId28" Type="http://schemas.openxmlformats.org/officeDocument/2006/relationships/hyperlink" Target="http://vsolj.cetus-net.org/no48.pdf" TargetMode="External"/><Relationship Id="rId36" Type="http://schemas.openxmlformats.org/officeDocument/2006/relationships/hyperlink" Target="http://vsolj.cetus-net.org/vsoljno59.pdf" TargetMode="External"/><Relationship Id="rId10" Type="http://schemas.openxmlformats.org/officeDocument/2006/relationships/hyperlink" Target="http://www.konkoly.hu/cgi-bin/IBVS?5843" TargetMode="External"/><Relationship Id="rId19" Type="http://schemas.openxmlformats.org/officeDocument/2006/relationships/hyperlink" Target="http://www.konkoly.hu/cgi-bin/IBVS?5843" TargetMode="External"/><Relationship Id="rId31" Type="http://schemas.openxmlformats.org/officeDocument/2006/relationships/hyperlink" Target="http://vsolj.cetus-net.org/vsoljno50.pdf" TargetMode="External"/><Relationship Id="rId4" Type="http://schemas.openxmlformats.org/officeDocument/2006/relationships/hyperlink" Target="http://vsolj.cetus-net.org/no43.pdf" TargetMode="External"/><Relationship Id="rId9" Type="http://schemas.openxmlformats.org/officeDocument/2006/relationships/hyperlink" Target="http://www.konkoly.hu/cgi-bin/IBVS?5843" TargetMode="External"/><Relationship Id="rId14" Type="http://schemas.openxmlformats.org/officeDocument/2006/relationships/hyperlink" Target="http://www.konkoly.hu/cgi-bin/IBVS?5843" TargetMode="External"/><Relationship Id="rId22" Type="http://schemas.openxmlformats.org/officeDocument/2006/relationships/hyperlink" Target="http://vsolj.cetus-net.org/no48.pdf" TargetMode="External"/><Relationship Id="rId27" Type="http://schemas.openxmlformats.org/officeDocument/2006/relationships/hyperlink" Target="http://www.aavso.org/sites/default/files/jaavso/v36n2/186.pdf" TargetMode="External"/><Relationship Id="rId30" Type="http://schemas.openxmlformats.org/officeDocument/2006/relationships/hyperlink" Target="http://vsolj.cetus-net.org/vsoljno50.pdf" TargetMode="External"/><Relationship Id="rId35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799"/>
  <sheetViews>
    <sheetView tabSelected="1" workbookViewId="0">
      <pane xSplit="14" ySplit="22" topLeftCell="O119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6.28515625" customWidth="1"/>
    <col min="2" max="2" width="5.140625" customWidth="1"/>
    <col min="3" max="3" width="12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54</v>
      </c>
    </row>
    <row r="2" spans="1:6" x14ac:dyDescent="0.2">
      <c r="A2" t="s">
        <v>24</v>
      </c>
      <c r="B2" s="10" t="s">
        <v>53</v>
      </c>
    </row>
    <row r="4" spans="1:6" ht="14.25" thickTop="1" thickBot="1" x14ac:dyDescent="0.25">
      <c r="A4" s="5" t="s">
        <v>0</v>
      </c>
      <c r="C4" s="2">
        <v>41029.383999999998</v>
      </c>
      <c r="D4" s="3">
        <v>0.74725209999999997</v>
      </c>
    </row>
    <row r="5" spans="1:6" ht="13.5" thickTop="1" x14ac:dyDescent="0.2">
      <c r="A5" s="11" t="s">
        <v>55</v>
      </c>
      <c r="B5" s="12"/>
      <c r="C5" s="13">
        <v>-9.5</v>
      </c>
      <c r="D5" s="12" t="s">
        <v>56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41029.383999999998</v>
      </c>
    </row>
    <row r="8" spans="1:6" x14ac:dyDescent="0.2">
      <c r="A8" t="s">
        <v>3</v>
      </c>
      <c r="C8">
        <f>+D4</f>
        <v>0.74725209999999997</v>
      </c>
    </row>
    <row r="9" spans="1:6" x14ac:dyDescent="0.2">
      <c r="A9" s="27" t="s">
        <v>60</v>
      </c>
      <c r="B9" s="28">
        <v>53</v>
      </c>
      <c r="C9" s="16" t="str">
        <f>"F"&amp;B9</f>
        <v>F53</v>
      </c>
      <c r="D9" s="17" t="str">
        <f>"G"&amp;B9</f>
        <v>G53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14">
        <f ca="1">INTERCEPT(INDIRECT($D$9):G987,INDIRECT($C$9):F987)</f>
        <v>6.1923451765812848E-2</v>
      </c>
      <c r="D11" s="15"/>
      <c r="E11" s="12"/>
    </row>
    <row r="12" spans="1:6" x14ac:dyDescent="0.2">
      <c r="A12" s="12" t="s">
        <v>17</v>
      </c>
      <c r="B12" s="12"/>
      <c r="C12" s="14">
        <f ca="1">SLOPE(INDIRECT($D$9):G987,INDIRECT($C$9):F987)</f>
        <v>-7.2124252992226309E-6</v>
      </c>
      <c r="D12" s="15"/>
      <c r="E12" s="12"/>
    </row>
    <row r="13" spans="1:6" x14ac:dyDescent="0.2">
      <c r="A13" s="12" t="s">
        <v>19</v>
      </c>
      <c r="B13" s="12"/>
      <c r="C13" s="15" t="s">
        <v>14</v>
      </c>
    </row>
    <row r="14" spans="1:6" x14ac:dyDescent="0.2">
      <c r="A14" s="12"/>
      <c r="B14" s="12"/>
      <c r="C14" s="12"/>
    </row>
    <row r="15" spans="1:6" x14ac:dyDescent="0.2">
      <c r="A15" s="18" t="s">
        <v>18</v>
      </c>
      <c r="B15" s="12"/>
      <c r="C15" s="19">
        <f ca="1">(C7+C11)+(C8+C12)*INT(MAX(F21:F3528))</f>
        <v>60088.67402593208</v>
      </c>
      <c r="E15" s="15"/>
      <c r="F15" s="12"/>
    </row>
    <row r="16" spans="1:6" x14ac:dyDescent="0.2">
      <c r="A16" s="22" t="s">
        <v>4</v>
      </c>
      <c r="B16" s="12"/>
      <c r="C16" s="23">
        <f ca="1">+C8+C12</f>
        <v>0.74724488757470076</v>
      </c>
      <c r="E16" s="12"/>
      <c r="F16" s="12"/>
    </row>
    <row r="17" spans="1:31" ht="13.5" thickBot="1" x14ac:dyDescent="0.25">
      <c r="A17" s="20" t="s">
        <v>52</v>
      </c>
      <c r="B17" s="12"/>
      <c r="C17" s="12">
        <f>COUNT(C21:C2186)</f>
        <v>105</v>
      </c>
      <c r="E17" s="20" t="s">
        <v>57</v>
      </c>
      <c r="F17" s="21">
        <f ca="1">TODAY()+15018.5-B5/24</f>
        <v>60309.5</v>
      </c>
    </row>
    <row r="18" spans="1:31" ht="14.25" thickTop="1" thickBot="1" x14ac:dyDescent="0.25">
      <c r="A18" s="22" t="s">
        <v>5</v>
      </c>
      <c r="B18" s="12"/>
      <c r="C18" s="25">
        <f ca="1">+C15</f>
        <v>60088.67402593208</v>
      </c>
      <c r="D18" s="26">
        <f ca="1">+C16</f>
        <v>0.74724488757470076</v>
      </c>
      <c r="E18" s="20" t="s">
        <v>58</v>
      </c>
      <c r="F18" s="21">
        <f ca="1">ROUND(2*(F17-C15)/C16,0)/2+1</f>
        <v>296.5</v>
      </c>
    </row>
    <row r="19" spans="1:31" ht="13.5" thickTop="1" x14ac:dyDescent="0.2">
      <c r="E19" s="20" t="s">
        <v>59</v>
      </c>
      <c r="F19" s="24">
        <f ca="1">+C15+C16*F18-15018.5-C5/24</f>
        <v>45292.127968431312</v>
      </c>
    </row>
    <row r="20" spans="1:31" ht="13.5" thickBot="1" x14ac:dyDescent="0.25">
      <c r="A20" s="4" t="s">
        <v>6</v>
      </c>
      <c r="B20" s="4" t="s">
        <v>7</v>
      </c>
      <c r="C20" s="8" t="s">
        <v>8</v>
      </c>
      <c r="D20" s="8" t="s">
        <v>13</v>
      </c>
      <c r="E20" s="4" t="s">
        <v>9</v>
      </c>
      <c r="F20" s="4" t="s">
        <v>10</v>
      </c>
      <c r="G20" s="4" t="s">
        <v>11</v>
      </c>
      <c r="H20" s="7" t="s">
        <v>75</v>
      </c>
      <c r="I20" s="7" t="s">
        <v>78</v>
      </c>
      <c r="J20" s="7" t="s">
        <v>72</v>
      </c>
      <c r="K20" s="7" t="s">
        <v>70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31" x14ac:dyDescent="0.2">
      <c r="A21" s="50" t="s">
        <v>81</v>
      </c>
      <c r="B21" s="52" t="s">
        <v>62</v>
      </c>
      <c r="C21" s="51">
        <v>34870.728000000003</v>
      </c>
      <c r="D21" s="51" t="s">
        <v>78</v>
      </c>
      <c r="E21" s="36">
        <f t="shared" ref="E21:E52" si="0">+(C21-C$7)/C$8</f>
        <v>-8241.7379623289053</v>
      </c>
      <c r="F21" s="32">
        <f t="shared" ref="F21:F52" si="1">ROUND(2*E21,0)/2</f>
        <v>-8241.5</v>
      </c>
      <c r="G21" s="32">
        <f t="shared" ref="G21:G52" si="2">+C21-(C$7+F21*C$8)</f>
        <v>-0.17781784999533556</v>
      </c>
      <c r="H21" s="32"/>
      <c r="I21" s="32">
        <f>+G21</f>
        <v>-0.17781784999533556</v>
      </c>
      <c r="J21" s="32"/>
      <c r="K21" s="32"/>
      <c r="L21" s="32"/>
      <c r="M21" s="32"/>
      <c r="N21" s="32"/>
      <c r="O21" s="32">
        <f t="shared" ref="O21:O52" ca="1" si="3">+C$11+C$12*F21</f>
        <v>0.12136465486935616</v>
      </c>
      <c r="P21" s="32"/>
      <c r="Q21" s="34">
        <f t="shared" ref="Q21:Q52" si="4">+C21-15018.5</f>
        <v>19852.228000000003</v>
      </c>
      <c r="R21" s="32"/>
      <c r="S21" s="32"/>
      <c r="T21" s="32"/>
      <c r="U21" s="32"/>
      <c r="V21" s="32"/>
    </row>
    <row r="22" spans="1:31" x14ac:dyDescent="0.2">
      <c r="A22" s="32" t="s">
        <v>12</v>
      </c>
      <c r="B22" s="32"/>
      <c r="C22" s="33">
        <v>41029.383999999998</v>
      </c>
      <c r="D22" s="33" t="s">
        <v>14</v>
      </c>
      <c r="E22" s="32">
        <f t="shared" si="0"/>
        <v>0</v>
      </c>
      <c r="F22" s="32">
        <f t="shared" si="1"/>
        <v>0</v>
      </c>
      <c r="G22" s="32">
        <f t="shared" si="2"/>
        <v>0</v>
      </c>
      <c r="H22" s="32">
        <f>+G22</f>
        <v>0</v>
      </c>
      <c r="I22" s="32"/>
      <c r="J22" s="32"/>
      <c r="K22" s="32"/>
      <c r="L22" s="32"/>
      <c r="M22" s="32"/>
      <c r="N22" s="32"/>
      <c r="O22" s="32">
        <f t="shared" ca="1" si="3"/>
        <v>6.1923451765812848E-2</v>
      </c>
      <c r="P22" s="32"/>
      <c r="Q22" s="34">
        <f t="shared" si="4"/>
        <v>26010.883999999998</v>
      </c>
      <c r="R22" s="32"/>
      <c r="S22" s="32"/>
      <c r="T22" s="32"/>
      <c r="U22" s="32"/>
      <c r="V22" s="32"/>
    </row>
    <row r="23" spans="1:31" x14ac:dyDescent="0.2">
      <c r="A23" s="32" t="s">
        <v>30</v>
      </c>
      <c r="B23" s="35" t="s">
        <v>51</v>
      </c>
      <c r="C23" s="33">
        <v>41440.423000000003</v>
      </c>
      <c r="D23" s="33"/>
      <c r="E23" s="32">
        <f t="shared" si="0"/>
        <v>550.06737351424545</v>
      </c>
      <c r="F23" s="32">
        <f t="shared" si="1"/>
        <v>550</v>
      </c>
      <c r="G23" s="32">
        <f t="shared" si="2"/>
        <v>5.0345000003289897E-2</v>
      </c>
      <c r="H23" s="32"/>
      <c r="I23" s="32">
        <f>+G23</f>
        <v>5.0345000003289897E-2</v>
      </c>
      <c r="K23" s="32"/>
      <c r="L23" s="32"/>
      <c r="M23" s="32"/>
      <c r="N23" s="32"/>
      <c r="O23" s="32">
        <f t="shared" ca="1" si="3"/>
        <v>5.79566178512404E-2</v>
      </c>
      <c r="P23" s="32"/>
      <c r="Q23" s="34">
        <f t="shared" si="4"/>
        <v>26421.923000000003</v>
      </c>
      <c r="R23" s="32"/>
      <c r="S23" s="32"/>
      <c r="T23" s="32"/>
      <c r="U23" s="32"/>
      <c r="V23" s="32"/>
      <c r="AA23" t="s">
        <v>28</v>
      </c>
      <c r="AB23">
        <v>7</v>
      </c>
      <c r="AC23" t="s">
        <v>29</v>
      </c>
      <c r="AE23" t="s">
        <v>31</v>
      </c>
    </row>
    <row r="24" spans="1:31" x14ac:dyDescent="0.2">
      <c r="A24" s="32" t="s">
        <v>30</v>
      </c>
      <c r="B24" s="35" t="s">
        <v>51</v>
      </c>
      <c r="C24" s="33">
        <v>41446.381999999998</v>
      </c>
      <c r="D24" s="33"/>
      <c r="E24" s="32">
        <f t="shared" si="0"/>
        <v>558.04192453925475</v>
      </c>
      <c r="F24" s="32">
        <f t="shared" si="1"/>
        <v>558</v>
      </c>
      <c r="G24" s="32">
        <f t="shared" si="2"/>
        <v>3.1328199998824857E-2</v>
      </c>
      <c r="H24" s="32"/>
      <c r="I24" s="32">
        <f>+G24</f>
        <v>3.1328199998824857E-2</v>
      </c>
      <c r="K24" s="32"/>
      <c r="L24" s="32"/>
      <c r="M24" s="32"/>
      <c r="N24" s="32"/>
      <c r="O24" s="32">
        <f t="shared" ca="1" si="3"/>
        <v>5.789891844884662E-2</v>
      </c>
      <c r="P24" s="32"/>
      <c r="Q24" s="34">
        <f t="shared" si="4"/>
        <v>26427.881999999998</v>
      </c>
      <c r="R24" s="32"/>
      <c r="S24" s="32"/>
      <c r="T24" s="32"/>
      <c r="U24" s="32"/>
      <c r="V24" s="32"/>
      <c r="AA24" t="s">
        <v>28</v>
      </c>
      <c r="AB24">
        <v>7</v>
      </c>
      <c r="AC24" t="s">
        <v>29</v>
      </c>
      <c r="AE24" t="s">
        <v>31</v>
      </c>
    </row>
    <row r="25" spans="1:31" x14ac:dyDescent="0.2">
      <c r="A25" s="32" t="s">
        <v>32</v>
      </c>
      <c r="B25" s="35"/>
      <c r="C25" s="33">
        <v>42549.671999999999</v>
      </c>
      <c r="D25" s="33"/>
      <c r="E25" s="32">
        <f t="shared" si="0"/>
        <v>2034.5048210637353</v>
      </c>
      <c r="F25" s="32">
        <f t="shared" si="1"/>
        <v>2034.5</v>
      </c>
      <c r="G25" s="32">
        <f t="shared" si="2"/>
        <v>3.6025500012328848E-3</v>
      </c>
      <c r="H25" s="32"/>
      <c r="I25" s="32"/>
      <c r="J25" s="32"/>
      <c r="K25" s="32">
        <f>+G25</f>
        <v>3.6025500012328848E-3</v>
      </c>
      <c r="L25" s="32"/>
      <c r="M25" s="32"/>
      <c r="O25" s="32">
        <f t="shared" ca="1" si="3"/>
        <v>4.7249772494544408E-2</v>
      </c>
      <c r="P25" s="32"/>
      <c r="Q25" s="34">
        <f t="shared" si="4"/>
        <v>27531.171999999999</v>
      </c>
      <c r="R25" s="32"/>
      <c r="S25" s="32"/>
      <c r="T25" s="32"/>
      <c r="U25" s="32"/>
      <c r="V25" s="32"/>
      <c r="AA25" t="s">
        <v>28</v>
      </c>
      <c r="AE25" t="s">
        <v>33</v>
      </c>
    </row>
    <row r="26" spans="1:31" x14ac:dyDescent="0.2">
      <c r="A26" s="32" t="s">
        <v>35</v>
      </c>
      <c r="B26" s="35" t="s">
        <v>51</v>
      </c>
      <c r="C26" s="33">
        <v>42880.743999999999</v>
      </c>
      <c r="D26" s="33"/>
      <c r="E26" s="32">
        <f t="shared" si="0"/>
        <v>2477.5574401196072</v>
      </c>
      <c r="F26" s="32">
        <f t="shared" si="1"/>
        <v>2477.5</v>
      </c>
      <c r="G26" s="32">
        <f t="shared" si="2"/>
        <v>4.2922250002447981E-2</v>
      </c>
      <c r="H26" s="32"/>
      <c r="I26" s="32">
        <f>+G26</f>
        <v>4.2922250002447981E-2</v>
      </c>
      <c r="J26" s="32"/>
      <c r="K26" s="32"/>
      <c r="L26" s="32"/>
      <c r="M26" s="32"/>
      <c r="N26" s="32"/>
      <c r="O26" s="32">
        <f t="shared" ca="1" si="3"/>
        <v>4.4054668086988782E-2</v>
      </c>
      <c r="P26" s="32"/>
      <c r="Q26" s="34">
        <f t="shared" si="4"/>
        <v>27862.243999999999</v>
      </c>
      <c r="R26" s="32"/>
      <c r="S26" s="32"/>
      <c r="T26" s="32"/>
      <c r="U26" s="32"/>
      <c r="V26" s="32"/>
      <c r="AA26" t="s">
        <v>28</v>
      </c>
      <c r="AB26">
        <v>8</v>
      </c>
      <c r="AC26" t="s">
        <v>34</v>
      </c>
      <c r="AE26" t="s">
        <v>36</v>
      </c>
    </row>
    <row r="27" spans="1:31" x14ac:dyDescent="0.2">
      <c r="A27" s="32" t="s">
        <v>35</v>
      </c>
      <c r="B27" s="35" t="s">
        <v>51</v>
      </c>
      <c r="C27" s="33">
        <v>42895.675000000003</v>
      </c>
      <c r="D27" s="33"/>
      <c r="E27" s="32">
        <f t="shared" si="0"/>
        <v>2497.5386486033358</v>
      </c>
      <c r="F27" s="32">
        <f t="shared" si="1"/>
        <v>2497.5</v>
      </c>
      <c r="G27" s="32">
        <f t="shared" si="2"/>
        <v>2.8880250007205177E-2</v>
      </c>
      <c r="H27" s="32"/>
      <c r="I27" s="32">
        <f>+G27</f>
        <v>2.8880250007205177E-2</v>
      </c>
      <c r="J27" s="32"/>
      <c r="K27" s="32"/>
      <c r="L27" s="32"/>
      <c r="M27" s="32"/>
      <c r="N27" s="32"/>
      <c r="O27" s="32">
        <f t="shared" ca="1" si="3"/>
        <v>4.3910419581004327E-2</v>
      </c>
      <c r="P27" s="32"/>
      <c r="Q27" s="34">
        <f t="shared" si="4"/>
        <v>27877.175000000003</v>
      </c>
      <c r="R27" s="32"/>
      <c r="S27" s="32"/>
      <c r="T27" s="32"/>
      <c r="U27" s="32"/>
      <c r="V27" s="32"/>
      <c r="AA27" t="s">
        <v>28</v>
      </c>
      <c r="AB27">
        <v>8</v>
      </c>
      <c r="AC27" t="s">
        <v>37</v>
      </c>
      <c r="AE27" t="s">
        <v>36</v>
      </c>
    </row>
    <row r="28" spans="1:31" x14ac:dyDescent="0.2">
      <c r="A28" s="32" t="s">
        <v>35</v>
      </c>
      <c r="B28" s="35" t="s">
        <v>51</v>
      </c>
      <c r="C28" s="33">
        <v>43244.65</v>
      </c>
      <c r="D28" s="33"/>
      <c r="E28" s="32">
        <f t="shared" si="0"/>
        <v>2964.5497148820368</v>
      </c>
      <c r="F28" s="32">
        <f t="shared" si="1"/>
        <v>2964.5</v>
      </c>
      <c r="G28" s="32">
        <f t="shared" si="2"/>
        <v>3.7149550000322051E-2</v>
      </c>
      <c r="H28" s="32"/>
      <c r="I28" s="32">
        <f>+G28</f>
        <v>3.7149550000322051E-2</v>
      </c>
      <c r="J28" s="32"/>
      <c r="K28" s="32"/>
      <c r="L28" s="32"/>
      <c r="M28" s="32"/>
      <c r="N28" s="32"/>
      <c r="O28" s="32">
        <f t="shared" ca="1" si="3"/>
        <v>4.0542216966267364E-2</v>
      </c>
      <c r="P28" s="32"/>
      <c r="Q28" s="34">
        <f t="shared" si="4"/>
        <v>28226.15</v>
      </c>
      <c r="R28" s="32"/>
      <c r="S28" s="32"/>
      <c r="T28" s="32"/>
      <c r="U28" s="32"/>
      <c r="V28" s="32"/>
      <c r="AA28" t="s">
        <v>28</v>
      </c>
      <c r="AB28">
        <v>10</v>
      </c>
      <c r="AC28" t="s">
        <v>37</v>
      </c>
      <c r="AE28" t="s">
        <v>36</v>
      </c>
    </row>
    <row r="29" spans="1:31" x14ac:dyDescent="0.2">
      <c r="A29" s="32" t="s">
        <v>39</v>
      </c>
      <c r="B29" s="32"/>
      <c r="C29" s="33">
        <v>45084.707699999999</v>
      </c>
      <c r="D29" s="33"/>
      <c r="E29" s="32">
        <f t="shared" si="0"/>
        <v>5426.9820051358847</v>
      </c>
      <c r="F29" s="32">
        <f t="shared" si="1"/>
        <v>5427</v>
      </c>
      <c r="G29" s="32">
        <f t="shared" si="2"/>
        <v>-1.3446700002532452E-2</v>
      </c>
      <c r="H29" s="32"/>
      <c r="I29" s="32"/>
      <c r="J29" s="32"/>
      <c r="K29" s="32">
        <f>+G29</f>
        <v>-1.3446700002532452E-2</v>
      </c>
      <c r="L29" s="32"/>
      <c r="M29" s="32"/>
      <c r="O29" s="32">
        <f t="shared" ca="1" si="3"/>
        <v>2.2781619666931631E-2</v>
      </c>
      <c r="P29" s="32"/>
      <c r="Q29" s="34">
        <f t="shared" si="4"/>
        <v>30066.207699999999</v>
      </c>
      <c r="R29" s="32"/>
      <c r="S29" s="32"/>
      <c r="T29" s="32"/>
      <c r="U29" s="32"/>
      <c r="V29" s="32"/>
      <c r="AA29" t="s">
        <v>38</v>
      </c>
      <c r="AE29" t="s">
        <v>33</v>
      </c>
    </row>
    <row r="30" spans="1:31" x14ac:dyDescent="0.2">
      <c r="A30" s="50" t="s">
        <v>116</v>
      </c>
      <c r="B30" s="52" t="s">
        <v>62</v>
      </c>
      <c r="C30" s="51">
        <v>45792.357799999998</v>
      </c>
      <c r="D30" s="51" t="s">
        <v>78</v>
      </c>
      <c r="E30" s="36">
        <f t="shared" si="0"/>
        <v>6373.9851651136205</v>
      </c>
      <c r="F30" s="32">
        <f t="shared" si="1"/>
        <v>6374</v>
      </c>
      <c r="G30" s="32">
        <f t="shared" si="2"/>
        <v>-1.1085400001320522E-2</v>
      </c>
      <c r="H30" s="32"/>
      <c r="I30" s="32"/>
      <c r="J30" s="32"/>
      <c r="K30" s="32">
        <f>+G30</f>
        <v>-1.1085400001320522E-2</v>
      </c>
      <c r="L30" s="32"/>
      <c r="M30" s="32"/>
      <c r="N30" s="32"/>
      <c r="O30" s="32">
        <f t="shared" ca="1" si="3"/>
        <v>1.5951452908567795E-2</v>
      </c>
      <c r="P30" s="32"/>
      <c r="Q30" s="34">
        <f t="shared" si="4"/>
        <v>30773.857799999998</v>
      </c>
      <c r="R30" s="32"/>
      <c r="S30" s="32"/>
      <c r="T30" s="32"/>
      <c r="U30" s="32"/>
      <c r="V30" s="32"/>
    </row>
    <row r="31" spans="1:31" x14ac:dyDescent="0.2">
      <c r="A31" s="32" t="s">
        <v>35</v>
      </c>
      <c r="B31" s="32"/>
      <c r="C31" s="33">
        <v>46172.709000000003</v>
      </c>
      <c r="D31" s="33"/>
      <c r="E31" s="32">
        <f t="shared" si="0"/>
        <v>6882.9850059973123</v>
      </c>
      <c r="F31" s="32">
        <f t="shared" si="1"/>
        <v>6883</v>
      </c>
      <c r="G31" s="32">
        <f t="shared" si="2"/>
        <v>-1.1204299997189082E-2</v>
      </c>
      <c r="H31" s="32"/>
      <c r="I31" s="32">
        <f t="shared" ref="I31:I47" si="5">+G31</f>
        <v>-1.1204299997189082E-2</v>
      </c>
      <c r="J31" s="32"/>
      <c r="K31" s="32"/>
      <c r="L31" s="32"/>
      <c r="M31" s="32"/>
      <c r="N31" s="32"/>
      <c r="O31" s="32">
        <f t="shared" ca="1" si="3"/>
        <v>1.2280328431263476E-2</v>
      </c>
      <c r="P31" s="32"/>
      <c r="Q31" s="34">
        <f t="shared" si="4"/>
        <v>31154.209000000003</v>
      </c>
      <c r="R31" s="32"/>
      <c r="S31" s="32"/>
      <c r="T31" s="32"/>
      <c r="U31" s="32"/>
      <c r="V31" s="32"/>
      <c r="AB31">
        <v>11</v>
      </c>
      <c r="AC31" t="s">
        <v>40</v>
      </c>
      <c r="AE31" t="s">
        <v>36</v>
      </c>
    </row>
    <row r="32" spans="1:31" x14ac:dyDescent="0.2">
      <c r="A32" s="32" t="s">
        <v>35</v>
      </c>
      <c r="B32" s="32"/>
      <c r="C32" s="33">
        <v>46184.648000000001</v>
      </c>
      <c r="D32" s="33"/>
      <c r="E32" s="32">
        <f t="shared" si="0"/>
        <v>6898.9622110128603</v>
      </c>
      <c r="F32" s="32">
        <f t="shared" si="1"/>
        <v>6899</v>
      </c>
      <c r="G32" s="32">
        <f t="shared" si="2"/>
        <v>-2.823789999820292E-2</v>
      </c>
      <c r="H32" s="32"/>
      <c r="I32" s="32">
        <f t="shared" si="5"/>
        <v>-2.823789999820292E-2</v>
      </c>
      <c r="J32" s="32"/>
      <c r="K32" s="32"/>
      <c r="L32" s="32"/>
      <c r="M32" s="32"/>
      <c r="N32" s="32"/>
      <c r="O32" s="32">
        <f t="shared" ca="1" si="3"/>
        <v>1.2164929626475918E-2</v>
      </c>
      <c r="P32" s="32"/>
      <c r="Q32" s="34">
        <f t="shared" si="4"/>
        <v>31166.148000000001</v>
      </c>
      <c r="R32" s="32"/>
      <c r="S32" s="32"/>
      <c r="T32" s="32"/>
      <c r="U32" s="32"/>
      <c r="V32" s="32"/>
      <c r="AA32" t="s">
        <v>28</v>
      </c>
      <c r="AB32">
        <v>10</v>
      </c>
      <c r="AC32" t="s">
        <v>40</v>
      </c>
      <c r="AE32" t="s">
        <v>36</v>
      </c>
    </row>
    <row r="33" spans="1:31" x14ac:dyDescent="0.2">
      <c r="A33" s="32" t="s">
        <v>35</v>
      </c>
      <c r="B33" s="32"/>
      <c r="C33" s="33">
        <v>46568.743999999999</v>
      </c>
      <c r="D33" s="33"/>
      <c r="E33" s="32">
        <f t="shared" si="0"/>
        <v>7412.9734797667361</v>
      </c>
      <c r="F33" s="32">
        <f t="shared" si="1"/>
        <v>7413</v>
      </c>
      <c r="G33" s="32">
        <f t="shared" si="2"/>
        <v>-1.9817300002614502E-2</v>
      </c>
      <c r="H33" s="32"/>
      <c r="I33" s="32">
        <f t="shared" si="5"/>
        <v>-1.9817300002614502E-2</v>
      </c>
      <c r="J33" s="32"/>
      <c r="K33" s="32"/>
      <c r="L33" s="32"/>
      <c r="M33" s="32"/>
      <c r="N33" s="32"/>
      <c r="O33" s="32">
        <f t="shared" ca="1" si="3"/>
        <v>8.4577430226754832E-3</v>
      </c>
      <c r="P33" s="32"/>
      <c r="Q33" s="34">
        <f t="shared" si="4"/>
        <v>31550.243999999999</v>
      </c>
      <c r="R33" s="32"/>
      <c r="S33" s="32"/>
      <c r="T33" s="32"/>
      <c r="U33" s="32"/>
      <c r="V33" s="32"/>
      <c r="AA33" t="s">
        <v>28</v>
      </c>
      <c r="AB33">
        <v>11</v>
      </c>
      <c r="AC33" t="s">
        <v>41</v>
      </c>
      <c r="AE33" t="s">
        <v>36</v>
      </c>
    </row>
    <row r="34" spans="1:31" x14ac:dyDescent="0.2">
      <c r="A34" s="32" t="s">
        <v>35</v>
      </c>
      <c r="B34" s="32"/>
      <c r="C34" s="33">
        <v>46902.784</v>
      </c>
      <c r="D34" s="33"/>
      <c r="E34" s="32">
        <f t="shared" si="0"/>
        <v>7859.997984615904</v>
      </c>
      <c r="F34" s="32">
        <f t="shared" si="1"/>
        <v>7860</v>
      </c>
      <c r="G34" s="32">
        <f t="shared" si="2"/>
        <v>-1.5060000005178154E-3</v>
      </c>
      <c r="H34" s="32"/>
      <c r="I34" s="32">
        <f t="shared" si="5"/>
        <v>-1.5060000005178154E-3</v>
      </c>
      <c r="J34" s="32"/>
      <c r="K34" s="32"/>
      <c r="L34" s="32"/>
      <c r="M34" s="32"/>
      <c r="N34" s="32"/>
      <c r="O34" s="32">
        <f t="shared" ca="1" si="3"/>
        <v>5.2337889139229682E-3</v>
      </c>
      <c r="P34" s="32"/>
      <c r="Q34" s="34">
        <f t="shared" si="4"/>
        <v>31884.284</v>
      </c>
      <c r="R34" s="32"/>
      <c r="S34" s="32"/>
      <c r="T34" s="32"/>
      <c r="U34" s="32"/>
      <c r="V34" s="32"/>
      <c r="AA34" t="s">
        <v>28</v>
      </c>
      <c r="AB34">
        <v>13</v>
      </c>
      <c r="AC34" t="s">
        <v>42</v>
      </c>
      <c r="AE34" t="s">
        <v>36</v>
      </c>
    </row>
    <row r="35" spans="1:31" x14ac:dyDescent="0.2">
      <c r="A35" s="32" t="s">
        <v>35</v>
      </c>
      <c r="B35" s="32"/>
      <c r="C35" s="33">
        <v>46920.728999999999</v>
      </c>
      <c r="D35" s="33"/>
      <c r="E35" s="32">
        <f t="shared" si="0"/>
        <v>7884.0126377697716</v>
      </c>
      <c r="F35" s="32">
        <f t="shared" si="1"/>
        <v>7884</v>
      </c>
      <c r="G35" s="32">
        <f t="shared" si="2"/>
        <v>9.4435999999404885E-3</v>
      </c>
      <c r="H35" s="32"/>
      <c r="I35" s="32">
        <f t="shared" si="5"/>
        <v>9.4435999999404885E-3</v>
      </c>
      <c r="J35" s="32"/>
      <c r="K35" s="32"/>
      <c r="L35" s="32"/>
      <c r="M35" s="32"/>
      <c r="N35" s="32"/>
      <c r="O35" s="32">
        <f t="shared" ca="1" si="3"/>
        <v>5.0606907067416232E-3</v>
      </c>
      <c r="P35" s="32"/>
      <c r="Q35" s="34">
        <f t="shared" si="4"/>
        <v>31902.228999999999</v>
      </c>
      <c r="R35" s="32"/>
      <c r="S35" s="32"/>
      <c r="T35" s="32"/>
      <c r="U35" s="32"/>
      <c r="V35" s="32"/>
      <c r="AA35" t="s">
        <v>28</v>
      </c>
      <c r="AB35">
        <v>14</v>
      </c>
      <c r="AC35" t="s">
        <v>37</v>
      </c>
      <c r="AE35" t="s">
        <v>36</v>
      </c>
    </row>
    <row r="36" spans="1:31" x14ac:dyDescent="0.2">
      <c r="A36" s="32" t="s">
        <v>44</v>
      </c>
      <c r="B36" s="32"/>
      <c r="C36" s="33">
        <v>46957.336000000003</v>
      </c>
      <c r="D36" s="33"/>
      <c r="E36" s="32">
        <f t="shared" si="0"/>
        <v>7933.0014596145065</v>
      </c>
      <c r="F36" s="32">
        <f t="shared" si="1"/>
        <v>7933</v>
      </c>
      <c r="G36" s="32">
        <f t="shared" si="2"/>
        <v>1.0907000032602809E-3</v>
      </c>
      <c r="H36" s="32"/>
      <c r="I36" s="32">
        <f t="shared" si="5"/>
        <v>1.0907000032602809E-3</v>
      </c>
      <c r="K36" s="32"/>
      <c r="L36" s="32"/>
      <c r="M36" s="32"/>
      <c r="N36" s="32"/>
      <c r="O36" s="32">
        <f t="shared" ca="1" si="3"/>
        <v>4.7072818670797142E-3</v>
      </c>
      <c r="P36" s="32"/>
      <c r="Q36" s="34">
        <f t="shared" si="4"/>
        <v>31938.836000000003</v>
      </c>
      <c r="R36" s="32"/>
      <c r="S36" s="32"/>
      <c r="T36" s="32"/>
      <c r="U36" s="32"/>
      <c r="V36" s="32"/>
      <c r="AA36" t="s">
        <v>28</v>
      </c>
      <c r="AB36">
        <v>12</v>
      </c>
      <c r="AC36" t="s">
        <v>43</v>
      </c>
      <c r="AE36" t="s">
        <v>31</v>
      </c>
    </row>
    <row r="37" spans="1:31" x14ac:dyDescent="0.2">
      <c r="A37" s="32" t="s">
        <v>46</v>
      </c>
      <c r="B37" s="32"/>
      <c r="C37" s="33">
        <v>47270.438000000002</v>
      </c>
      <c r="D37" s="33"/>
      <c r="E37" s="32">
        <f t="shared" si="0"/>
        <v>8352.0059696051758</v>
      </c>
      <c r="F37" s="32">
        <f t="shared" si="1"/>
        <v>8352</v>
      </c>
      <c r="G37" s="32">
        <f t="shared" si="2"/>
        <v>4.4608000025618821E-3</v>
      </c>
      <c r="H37" s="32"/>
      <c r="I37" s="32">
        <f t="shared" si="5"/>
        <v>4.4608000025618821E-3</v>
      </c>
      <c r="K37" s="32"/>
      <c r="L37" s="32"/>
      <c r="M37" s="32"/>
      <c r="N37" s="32"/>
      <c r="O37" s="32">
        <f t="shared" ca="1" si="3"/>
        <v>1.6852756667054339E-3</v>
      </c>
      <c r="P37" s="32"/>
      <c r="Q37" s="34">
        <f t="shared" si="4"/>
        <v>32251.938000000002</v>
      </c>
      <c r="R37" s="32"/>
      <c r="S37" s="32"/>
      <c r="T37" s="32"/>
      <c r="U37" s="32"/>
      <c r="V37" s="32"/>
      <c r="AA37" t="s">
        <v>28</v>
      </c>
      <c r="AB37">
        <v>10</v>
      </c>
      <c r="AC37" t="s">
        <v>45</v>
      </c>
      <c r="AE37" t="s">
        <v>31</v>
      </c>
    </row>
    <row r="38" spans="1:31" x14ac:dyDescent="0.2">
      <c r="A38" s="32" t="s">
        <v>35</v>
      </c>
      <c r="B38" s="32"/>
      <c r="C38" s="33">
        <v>47644.781999999999</v>
      </c>
      <c r="D38" s="33"/>
      <c r="E38" s="32">
        <f t="shared" si="0"/>
        <v>8852.9667564667943</v>
      </c>
      <c r="F38" s="32">
        <f t="shared" si="1"/>
        <v>8853</v>
      </c>
      <c r="G38" s="32">
        <f t="shared" si="2"/>
        <v>-2.4841300000844058E-2</v>
      </c>
      <c r="H38" s="32"/>
      <c r="I38" s="32">
        <f t="shared" si="5"/>
        <v>-2.4841300000844058E-2</v>
      </c>
      <c r="J38" s="32"/>
      <c r="K38" s="32"/>
      <c r="L38" s="32"/>
      <c r="M38" s="32"/>
      <c r="N38" s="32"/>
      <c r="O38" s="32">
        <f t="shared" ca="1" si="3"/>
        <v>-1.9281494082050987E-3</v>
      </c>
      <c r="P38" s="32"/>
      <c r="Q38" s="34">
        <f t="shared" si="4"/>
        <v>32626.281999999999</v>
      </c>
      <c r="R38" s="32"/>
      <c r="S38" s="32"/>
      <c r="T38" s="32"/>
      <c r="U38" s="32"/>
      <c r="V38" s="32"/>
      <c r="AA38" t="s">
        <v>28</v>
      </c>
      <c r="AB38">
        <v>14</v>
      </c>
      <c r="AC38" t="s">
        <v>41</v>
      </c>
      <c r="AE38" t="s">
        <v>36</v>
      </c>
    </row>
    <row r="39" spans="1:31" x14ac:dyDescent="0.2">
      <c r="A39" s="32" t="s">
        <v>35</v>
      </c>
      <c r="B39" s="32"/>
      <c r="C39" s="33">
        <v>47996.712</v>
      </c>
      <c r="D39" s="33"/>
      <c r="E39" s="32">
        <f t="shared" si="0"/>
        <v>9323.9323114649014</v>
      </c>
      <c r="F39" s="32">
        <f t="shared" si="1"/>
        <v>9324</v>
      </c>
      <c r="G39" s="32">
        <f t="shared" si="2"/>
        <v>-5.0580399998580106E-2</v>
      </c>
      <c r="H39" s="32"/>
      <c r="I39" s="32">
        <f t="shared" si="5"/>
        <v>-5.0580399998580106E-2</v>
      </c>
      <c r="J39" s="32"/>
      <c r="K39" s="32"/>
      <c r="L39" s="32"/>
      <c r="M39" s="32"/>
      <c r="N39" s="32"/>
      <c r="O39" s="32">
        <f t="shared" ca="1" si="3"/>
        <v>-5.3252017241389588E-3</v>
      </c>
      <c r="P39" s="32"/>
      <c r="Q39" s="34">
        <f t="shared" si="4"/>
        <v>32978.212</v>
      </c>
      <c r="R39" s="32"/>
      <c r="S39" s="32"/>
      <c r="T39" s="32"/>
      <c r="U39" s="32"/>
      <c r="V39" s="32"/>
      <c r="AA39" t="s">
        <v>28</v>
      </c>
      <c r="AB39">
        <v>12</v>
      </c>
      <c r="AC39" t="s">
        <v>42</v>
      </c>
      <c r="AE39" t="s">
        <v>36</v>
      </c>
    </row>
    <row r="40" spans="1:31" x14ac:dyDescent="0.2">
      <c r="A40" s="32" t="s">
        <v>35</v>
      </c>
      <c r="B40" s="32"/>
      <c r="C40" s="33">
        <v>48297.89</v>
      </c>
      <c r="D40" s="33"/>
      <c r="E40" s="32">
        <f t="shared" si="0"/>
        <v>9726.9796899868215</v>
      </c>
      <c r="F40" s="32">
        <f t="shared" si="1"/>
        <v>9727</v>
      </c>
      <c r="G40" s="32">
        <f t="shared" si="2"/>
        <v>-1.5176699998846743E-2</v>
      </c>
      <c r="H40" s="32"/>
      <c r="I40" s="32">
        <f t="shared" si="5"/>
        <v>-1.5176699998846743E-2</v>
      </c>
      <c r="J40" s="32"/>
      <c r="K40" s="32"/>
      <c r="L40" s="32"/>
      <c r="M40" s="32"/>
      <c r="N40" s="32"/>
      <c r="O40" s="32">
        <f t="shared" ca="1" si="3"/>
        <v>-8.2318091197256804E-3</v>
      </c>
      <c r="P40" s="32"/>
      <c r="Q40" s="34">
        <f t="shared" si="4"/>
        <v>33279.39</v>
      </c>
      <c r="R40" s="32"/>
      <c r="S40" s="32"/>
      <c r="T40" s="32"/>
      <c r="U40" s="32"/>
      <c r="V40" s="32"/>
      <c r="AA40" t="s">
        <v>28</v>
      </c>
      <c r="AB40">
        <v>22</v>
      </c>
      <c r="AC40" t="s">
        <v>37</v>
      </c>
      <c r="AE40" t="s">
        <v>36</v>
      </c>
    </row>
    <row r="41" spans="1:31" x14ac:dyDescent="0.2">
      <c r="A41" s="32" t="s">
        <v>35</v>
      </c>
      <c r="B41" s="32"/>
      <c r="C41" s="33">
        <v>48357.661999999997</v>
      </c>
      <c r="D41" s="33"/>
      <c r="E41" s="32">
        <f t="shared" si="0"/>
        <v>9806.9687592714672</v>
      </c>
      <c r="F41" s="32">
        <f t="shared" si="1"/>
        <v>9807</v>
      </c>
      <c r="G41" s="32">
        <f t="shared" si="2"/>
        <v>-2.3344699999142904E-2</v>
      </c>
      <c r="H41" s="32"/>
      <c r="I41" s="32">
        <f t="shared" si="5"/>
        <v>-2.3344699999142904E-2</v>
      </c>
      <c r="J41" s="32"/>
      <c r="K41" s="32"/>
      <c r="L41" s="32"/>
      <c r="M41" s="32"/>
      <c r="N41" s="32"/>
      <c r="O41" s="32">
        <f t="shared" ca="1" si="3"/>
        <v>-8.8088031436634878E-3</v>
      </c>
      <c r="P41" s="32"/>
      <c r="Q41" s="34">
        <f t="shared" si="4"/>
        <v>33339.161999999997</v>
      </c>
      <c r="R41" s="32"/>
      <c r="S41" s="32"/>
      <c r="T41" s="32"/>
      <c r="U41" s="32"/>
      <c r="V41" s="32"/>
      <c r="AA41" t="s">
        <v>28</v>
      </c>
      <c r="AB41">
        <v>16</v>
      </c>
      <c r="AC41" t="s">
        <v>37</v>
      </c>
      <c r="AE41" t="s">
        <v>36</v>
      </c>
    </row>
    <row r="42" spans="1:31" x14ac:dyDescent="0.2">
      <c r="A42" s="32" t="s">
        <v>35</v>
      </c>
      <c r="B42" s="32"/>
      <c r="C42" s="33">
        <v>49099.707000000002</v>
      </c>
      <c r="D42" s="33"/>
      <c r="E42" s="32">
        <f t="shared" si="0"/>
        <v>10800.000428235671</v>
      </c>
      <c r="F42" s="32">
        <f t="shared" si="1"/>
        <v>10800</v>
      </c>
      <c r="G42" s="32">
        <f t="shared" si="2"/>
        <v>3.2000000646803528E-4</v>
      </c>
      <c r="H42" s="32"/>
      <c r="I42" s="32">
        <f t="shared" si="5"/>
        <v>3.2000000646803528E-4</v>
      </c>
      <c r="J42" s="32"/>
      <c r="K42" s="32"/>
      <c r="L42" s="32"/>
      <c r="M42" s="32"/>
      <c r="N42" s="32"/>
      <c r="O42" s="32">
        <f t="shared" ca="1" si="3"/>
        <v>-1.5970741465791569E-2</v>
      </c>
      <c r="P42" s="32"/>
      <c r="Q42" s="34">
        <f t="shared" si="4"/>
        <v>34081.207000000002</v>
      </c>
      <c r="R42" s="32"/>
      <c r="S42" s="32"/>
      <c r="T42" s="32"/>
      <c r="U42" s="32"/>
      <c r="V42" s="32"/>
      <c r="AA42" t="s">
        <v>28</v>
      </c>
      <c r="AB42">
        <v>9</v>
      </c>
      <c r="AC42" t="s">
        <v>47</v>
      </c>
      <c r="AE42" t="s">
        <v>36</v>
      </c>
    </row>
    <row r="43" spans="1:31" x14ac:dyDescent="0.2">
      <c r="A43" s="32" t="s">
        <v>35</v>
      </c>
      <c r="B43" s="32"/>
      <c r="C43" s="33">
        <v>49117.625</v>
      </c>
      <c r="D43" s="33"/>
      <c r="E43" s="32">
        <f t="shared" si="0"/>
        <v>10823.978949005299</v>
      </c>
      <c r="F43" s="32">
        <f t="shared" si="1"/>
        <v>10824</v>
      </c>
      <c r="G43" s="32">
        <f t="shared" si="2"/>
        <v>-1.5730399994936306E-2</v>
      </c>
      <c r="H43" s="32"/>
      <c r="I43" s="32">
        <f t="shared" si="5"/>
        <v>-1.5730399994936306E-2</v>
      </c>
      <c r="J43" s="32"/>
      <c r="K43" s="32"/>
      <c r="L43" s="32"/>
      <c r="M43" s="32"/>
      <c r="N43" s="32"/>
      <c r="O43" s="32">
        <f t="shared" ca="1" si="3"/>
        <v>-1.6143839672972907E-2</v>
      </c>
      <c r="P43" s="32"/>
      <c r="Q43" s="34">
        <f t="shared" si="4"/>
        <v>34099.125</v>
      </c>
      <c r="R43" s="32"/>
      <c r="S43" s="32"/>
      <c r="T43" s="32"/>
      <c r="U43" s="32"/>
      <c r="V43" s="32"/>
      <c r="AA43" t="s">
        <v>28</v>
      </c>
      <c r="AB43">
        <v>12</v>
      </c>
      <c r="AC43" t="s">
        <v>47</v>
      </c>
      <c r="AE43" t="s">
        <v>36</v>
      </c>
    </row>
    <row r="44" spans="1:31" x14ac:dyDescent="0.2">
      <c r="A44" s="32" t="s">
        <v>35</v>
      </c>
      <c r="B44" s="32"/>
      <c r="C44" s="33">
        <v>49460.608</v>
      </c>
      <c r="D44" s="33"/>
      <c r="E44" s="32">
        <f t="shared" si="0"/>
        <v>11282.971302456028</v>
      </c>
      <c r="F44" s="32">
        <f t="shared" si="1"/>
        <v>11283</v>
      </c>
      <c r="G44" s="32">
        <f t="shared" si="2"/>
        <v>-2.1444300000439398E-2</v>
      </c>
      <c r="H44" s="32"/>
      <c r="I44" s="32">
        <f t="shared" si="5"/>
        <v>-2.1444300000439398E-2</v>
      </c>
      <c r="J44" s="32"/>
      <c r="K44" s="32"/>
      <c r="L44" s="32"/>
      <c r="M44" s="32"/>
      <c r="N44" s="32"/>
      <c r="O44" s="32">
        <f t="shared" ca="1" si="3"/>
        <v>-1.9454342885316098E-2</v>
      </c>
      <c r="P44" s="32"/>
      <c r="Q44" s="34">
        <f t="shared" si="4"/>
        <v>34442.108</v>
      </c>
      <c r="R44" s="32"/>
      <c r="S44" s="32"/>
      <c r="T44" s="32"/>
      <c r="U44" s="32"/>
      <c r="V44" s="32"/>
      <c r="AA44" t="s">
        <v>28</v>
      </c>
      <c r="AB44">
        <v>10</v>
      </c>
      <c r="AC44" t="s">
        <v>37</v>
      </c>
      <c r="AE44" t="s">
        <v>36</v>
      </c>
    </row>
    <row r="45" spans="1:31" x14ac:dyDescent="0.2">
      <c r="A45" s="32" t="s">
        <v>35</v>
      </c>
      <c r="B45" s="32"/>
      <c r="C45" s="33">
        <v>49832.709000000003</v>
      </c>
      <c r="D45" s="33"/>
      <c r="E45" s="32">
        <f t="shared" si="0"/>
        <v>11780.930424952978</v>
      </c>
      <c r="F45" s="32">
        <f t="shared" si="1"/>
        <v>11781</v>
      </c>
      <c r="G45" s="32">
        <f t="shared" si="2"/>
        <v>-5.1990099993417971E-2</v>
      </c>
      <c r="H45" s="32"/>
      <c r="I45" s="32">
        <f t="shared" si="5"/>
        <v>-5.1990099993417971E-2</v>
      </c>
      <c r="J45" s="32"/>
      <c r="K45" s="32"/>
      <c r="L45" s="32"/>
      <c r="M45" s="32"/>
      <c r="N45" s="32"/>
      <c r="O45" s="32">
        <f t="shared" ca="1" si="3"/>
        <v>-2.3046130684328966E-2</v>
      </c>
      <c r="P45" s="32"/>
      <c r="Q45" s="34">
        <f t="shared" si="4"/>
        <v>34814.209000000003</v>
      </c>
      <c r="R45" s="32"/>
      <c r="S45" s="32"/>
      <c r="T45" s="32"/>
      <c r="U45" s="32"/>
      <c r="V45" s="32"/>
      <c r="AA45" t="s">
        <v>28</v>
      </c>
      <c r="AB45">
        <v>11</v>
      </c>
      <c r="AC45" t="s">
        <v>48</v>
      </c>
      <c r="AE45" t="s">
        <v>36</v>
      </c>
    </row>
    <row r="46" spans="1:31" x14ac:dyDescent="0.2">
      <c r="A46" s="32" t="s">
        <v>35</v>
      </c>
      <c r="B46" s="32"/>
      <c r="C46" s="33">
        <v>50196.671000000002</v>
      </c>
      <c r="D46" s="33"/>
      <c r="E46" s="32">
        <f t="shared" si="0"/>
        <v>12267.997640956786</v>
      </c>
      <c r="F46" s="32">
        <f t="shared" si="1"/>
        <v>12268</v>
      </c>
      <c r="G46" s="32">
        <f t="shared" si="2"/>
        <v>-1.762799991411157E-3</v>
      </c>
      <c r="H46" s="32"/>
      <c r="I46" s="32">
        <f t="shared" si="5"/>
        <v>-1.762799991411157E-3</v>
      </c>
      <c r="J46" s="32"/>
      <c r="K46" s="32"/>
      <c r="L46" s="32"/>
      <c r="M46" s="32"/>
      <c r="N46" s="32"/>
      <c r="O46" s="32">
        <f t="shared" ca="1" si="3"/>
        <v>-2.6558581805050385E-2</v>
      </c>
      <c r="P46" s="32"/>
      <c r="Q46" s="34">
        <f t="shared" si="4"/>
        <v>35178.171000000002</v>
      </c>
      <c r="R46" s="32"/>
      <c r="S46" s="32"/>
      <c r="T46" s="32"/>
      <c r="U46" s="32"/>
      <c r="V46" s="32"/>
      <c r="AA46" t="s">
        <v>28</v>
      </c>
      <c r="AB46">
        <v>12</v>
      </c>
      <c r="AC46" t="s">
        <v>49</v>
      </c>
      <c r="AE46" t="s">
        <v>36</v>
      </c>
    </row>
    <row r="47" spans="1:31" x14ac:dyDescent="0.2">
      <c r="A47" s="32" t="s">
        <v>35</v>
      </c>
      <c r="B47" s="32"/>
      <c r="C47" s="33">
        <v>50518.699000000001</v>
      </c>
      <c r="D47" s="33"/>
      <c r="E47" s="32">
        <f t="shared" si="0"/>
        <v>12698.947249529312</v>
      </c>
      <c r="F47" s="32">
        <f t="shared" si="1"/>
        <v>12699</v>
      </c>
      <c r="G47" s="32">
        <f t="shared" si="2"/>
        <v>-3.9417899999534711E-2</v>
      </c>
      <c r="H47" s="32"/>
      <c r="I47" s="32">
        <f t="shared" si="5"/>
        <v>-3.9417899999534711E-2</v>
      </c>
      <c r="J47" s="32"/>
      <c r="K47" s="32"/>
      <c r="L47" s="32"/>
      <c r="M47" s="32"/>
      <c r="N47" s="32"/>
      <c r="O47" s="32">
        <f t="shared" ca="1" si="3"/>
        <v>-2.9667137109015349E-2</v>
      </c>
      <c r="P47" s="32"/>
      <c r="Q47" s="34">
        <f t="shared" si="4"/>
        <v>35500.199000000001</v>
      </c>
      <c r="R47" s="32"/>
      <c r="S47" s="32"/>
      <c r="T47" s="32"/>
      <c r="U47" s="32"/>
      <c r="V47" s="32"/>
      <c r="AA47" t="s">
        <v>50</v>
      </c>
      <c r="AB47">
        <v>13</v>
      </c>
      <c r="AC47" t="s">
        <v>40</v>
      </c>
      <c r="AE47" t="s">
        <v>36</v>
      </c>
    </row>
    <row r="48" spans="1:31" x14ac:dyDescent="0.2">
      <c r="A48" s="50" t="s">
        <v>184</v>
      </c>
      <c r="B48" s="52" t="s">
        <v>51</v>
      </c>
      <c r="C48" s="51">
        <v>51285.023999999998</v>
      </c>
      <c r="D48" s="51" t="s">
        <v>78</v>
      </c>
      <c r="E48" s="36">
        <f t="shared" si="0"/>
        <v>13724.471299578816</v>
      </c>
      <c r="F48" s="32">
        <f t="shared" si="1"/>
        <v>13724.5</v>
      </c>
      <c r="G48" s="32">
        <f t="shared" si="2"/>
        <v>-2.1446450002258644E-2</v>
      </c>
      <c r="H48" s="32"/>
      <c r="J48" s="32"/>
      <c r="K48" s="32">
        <f t="shared" ref="K48:K79" si="6">+G48</f>
        <v>-2.1446450002258644E-2</v>
      </c>
      <c r="L48" s="32"/>
      <c r="M48" s="32"/>
      <c r="N48" s="32"/>
      <c r="O48" s="32">
        <f t="shared" ca="1" si="3"/>
        <v>-3.7063479253368156E-2</v>
      </c>
      <c r="P48" s="32"/>
      <c r="Q48" s="34">
        <f t="shared" si="4"/>
        <v>36266.523999999998</v>
      </c>
      <c r="R48" s="32"/>
      <c r="S48" s="32"/>
      <c r="T48" s="32"/>
      <c r="U48" s="32"/>
      <c r="V48" s="32"/>
    </row>
    <row r="49" spans="1:22" x14ac:dyDescent="0.2">
      <c r="A49" s="50" t="s">
        <v>189</v>
      </c>
      <c r="B49" s="52" t="s">
        <v>62</v>
      </c>
      <c r="C49" s="51">
        <v>52029.631699999998</v>
      </c>
      <c r="D49" s="51" t="s">
        <v>78</v>
      </c>
      <c r="E49" s="36">
        <f t="shared" si="0"/>
        <v>14720.932467101798</v>
      </c>
      <c r="F49" s="32">
        <f t="shared" si="1"/>
        <v>14721</v>
      </c>
      <c r="G49" s="32">
        <f t="shared" si="2"/>
        <v>-5.0464100000681356E-2</v>
      </c>
      <c r="H49" s="32"/>
      <c r="J49" s="32"/>
      <c r="K49" s="32">
        <f t="shared" si="6"/>
        <v>-5.0464100000681356E-2</v>
      </c>
      <c r="L49" s="32"/>
      <c r="M49" s="32"/>
      <c r="N49" s="32"/>
      <c r="O49" s="32">
        <f t="shared" ca="1" si="3"/>
        <v>-4.4250661064043503E-2</v>
      </c>
      <c r="P49" s="32"/>
      <c r="Q49" s="34">
        <f t="shared" si="4"/>
        <v>37011.131699999998</v>
      </c>
      <c r="R49" s="32"/>
      <c r="S49" s="32"/>
      <c r="T49" s="32"/>
      <c r="U49" s="32"/>
      <c r="V49" s="32"/>
    </row>
    <row r="50" spans="1:22" x14ac:dyDescent="0.2">
      <c r="A50" s="50" t="s">
        <v>193</v>
      </c>
      <c r="B50" s="52" t="s">
        <v>51</v>
      </c>
      <c r="C50" s="51">
        <v>52035.988100000002</v>
      </c>
      <c r="D50" s="51" t="s">
        <v>78</v>
      </c>
      <c r="E50" s="36">
        <f t="shared" si="0"/>
        <v>14729.438833293349</v>
      </c>
      <c r="F50" s="32">
        <f t="shared" si="1"/>
        <v>14729.5</v>
      </c>
      <c r="G50" s="32">
        <f t="shared" si="2"/>
        <v>-4.5706949997111224E-2</v>
      </c>
      <c r="H50" s="32"/>
      <c r="J50" s="32"/>
      <c r="K50" s="32">
        <f t="shared" si="6"/>
        <v>-4.5706949997111224E-2</v>
      </c>
      <c r="L50" s="32"/>
      <c r="M50" s="32"/>
      <c r="N50" s="32"/>
      <c r="O50" s="32">
        <f t="shared" ca="1" si="3"/>
        <v>-4.4311966679086892E-2</v>
      </c>
      <c r="P50" s="32"/>
      <c r="Q50" s="34">
        <f t="shared" si="4"/>
        <v>37017.488100000002</v>
      </c>
      <c r="R50" s="32"/>
      <c r="S50" s="32"/>
      <c r="T50" s="32"/>
      <c r="U50" s="32"/>
      <c r="V50" s="32"/>
    </row>
    <row r="51" spans="1:22" x14ac:dyDescent="0.2">
      <c r="A51" s="50" t="s">
        <v>189</v>
      </c>
      <c r="B51" s="52" t="s">
        <v>51</v>
      </c>
      <c r="C51" s="51">
        <v>52048.6898</v>
      </c>
      <c r="D51" s="51" t="s">
        <v>78</v>
      </c>
      <c r="E51" s="36">
        <f t="shared" si="0"/>
        <v>14746.436711251801</v>
      </c>
      <c r="F51" s="32">
        <f t="shared" si="1"/>
        <v>14746.5</v>
      </c>
      <c r="G51" s="32">
        <f t="shared" si="2"/>
        <v>-4.7292650000599679E-2</v>
      </c>
      <c r="H51" s="32"/>
      <c r="J51" s="32"/>
      <c r="K51" s="32">
        <f t="shared" si="6"/>
        <v>-4.7292650000599679E-2</v>
      </c>
      <c r="L51" s="32"/>
      <c r="M51" s="32"/>
      <c r="N51" s="32"/>
      <c r="O51" s="32">
        <f t="shared" ca="1" si="3"/>
        <v>-4.4434577909173684E-2</v>
      </c>
      <c r="P51" s="32"/>
      <c r="Q51" s="34">
        <f t="shared" si="4"/>
        <v>37030.1898</v>
      </c>
      <c r="R51" s="32"/>
      <c r="S51" s="32"/>
      <c r="T51" s="32"/>
      <c r="U51" s="32"/>
      <c r="V51" s="32"/>
    </row>
    <row r="52" spans="1:22" x14ac:dyDescent="0.2">
      <c r="A52" s="50" t="s">
        <v>189</v>
      </c>
      <c r="B52" s="52" t="s">
        <v>51</v>
      </c>
      <c r="C52" s="51">
        <v>52370.749100000001</v>
      </c>
      <c r="D52" s="51" t="s">
        <v>78</v>
      </c>
      <c r="E52" s="36">
        <f t="shared" si="0"/>
        <v>15177.428206625318</v>
      </c>
      <c r="F52" s="32">
        <f t="shared" si="1"/>
        <v>15177.5</v>
      </c>
      <c r="G52" s="32">
        <f t="shared" si="2"/>
        <v>-5.3647749999072403E-2</v>
      </c>
      <c r="H52" s="32"/>
      <c r="J52" s="32"/>
      <c r="K52" s="32">
        <f t="shared" si="6"/>
        <v>-5.3647749999072403E-2</v>
      </c>
      <c r="L52" s="32"/>
      <c r="M52" s="32"/>
      <c r="N52" s="32"/>
      <c r="O52" s="32">
        <f t="shared" ca="1" si="3"/>
        <v>-4.7543133213138633E-2</v>
      </c>
      <c r="P52" s="32"/>
      <c r="Q52" s="34">
        <f t="shared" si="4"/>
        <v>37352.249100000001</v>
      </c>
      <c r="R52" s="32"/>
      <c r="S52" s="32"/>
      <c r="T52" s="32"/>
      <c r="U52" s="32"/>
      <c r="V52" s="32"/>
    </row>
    <row r="53" spans="1:22" x14ac:dyDescent="0.2">
      <c r="A53" s="50" t="s">
        <v>189</v>
      </c>
      <c r="B53" s="52" t="s">
        <v>51</v>
      </c>
      <c r="C53" s="51">
        <v>52734.66</v>
      </c>
      <c r="D53" s="51" t="s">
        <v>78</v>
      </c>
      <c r="E53" s="36">
        <f t="shared" ref="E53:E84" si="7">+(C53-C$7)/C$8</f>
        <v>15664.427038746369</v>
      </c>
      <c r="F53" s="32">
        <f t="shared" ref="F53:F84" si="8">ROUND(2*E53,0)/2</f>
        <v>15664.5</v>
      </c>
      <c r="G53" s="32">
        <f t="shared" ref="G53:G84" si="9">+C53-(C$7+F53*C$8)</f>
        <v>-5.4520449994015507E-2</v>
      </c>
      <c r="H53" s="32"/>
      <c r="J53" s="32"/>
      <c r="K53" s="32">
        <f t="shared" si="6"/>
        <v>-5.4520449994015507E-2</v>
      </c>
      <c r="L53" s="32"/>
      <c r="M53" s="32"/>
      <c r="N53" s="32"/>
      <c r="O53" s="32">
        <f t="shared" ref="O53:O84" ca="1" si="10">+C$11+C$12*F53</f>
        <v>-5.1055584333860052E-2</v>
      </c>
      <c r="P53" s="32"/>
      <c r="Q53" s="34">
        <f t="shared" ref="Q53:Q84" si="11">+C53-15018.5</f>
        <v>37716.160000000003</v>
      </c>
      <c r="R53" s="32"/>
      <c r="S53" s="32"/>
      <c r="T53" s="32"/>
      <c r="U53" s="32"/>
      <c r="V53" s="32"/>
    </row>
    <row r="54" spans="1:22" x14ac:dyDescent="0.2">
      <c r="A54" s="50" t="s">
        <v>189</v>
      </c>
      <c r="B54" s="52" t="s">
        <v>62</v>
      </c>
      <c r="C54" s="51">
        <v>52780.620600000002</v>
      </c>
      <c r="D54" s="51" t="s">
        <v>78</v>
      </c>
      <c r="E54" s="36">
        <f t="shared" si="7"/>
        <v>15725.933189080371</v>
      </c>
      <c r="F54" s="32">
        <f t="shared" si="8"/>
        <v>15726</v>
      </c>
      <c r="G54" s="32">
        <f t="shared" si="9"/>
        <v>-4.9924599996302277E-2</v>
      </c>
      <c r="H54" s="32"/>
      <c r="J54" s="32"/>
      <c r="K54" s="32">
        <f t="shared" si="6"/>
        <v>-4.9924599996302277E-2</v>
      </c>
      <c r="L54" s="32"/>
      <c r="M54" s="32"/>
      <c r="N54" s="32"/>
      <c r="O54" s="32">
        <f t="shared" ca="1" si="10"/>
        <v>-5.1499148489762239E-2</v>
      </c>
      <c r="P54" s="32"/>
      <c r="Q54" s="34">
        <f t="shared" si="11"/>
        <v>37762.120600000002</v>
      </c>
      <c r="R54" s="32"/>
      <c r="S54" s="32"/>
      <c r="T54" s="32"/>
      <c r="U54" s="32"/>
      <c r="V54" s="32"/>
    </row>
    <row r="55" spans="1:22" x14ac:dyDescent="0.2">
      <c r="A55" s="50" t="s">
        <v>189</v>
      </c>
      <c r="B55" s="52" t="s">
        <v>51</v>
      </c>
      <c r="C55" s="51">
        <v>52796.678999999996</v>
      </c>
      <c r="D55" s="51" t="s">
        <v>78</v>
      </c>
      <c r="E55" s="36">
        <f t="shared" si="7"/>
        <v>15747.4231253415</v>
      </c>
      <c r="F55" s="32">
        <f t="shared" si="8"/>
        <v>15747.5</v>
      </c>
      <c r="G55" s="32">
        <f t="shared" si="9"/>
        <v>-5.7444750003924128E-2</v>
      </c>
      <c r="H55" s="32"/>
      <c r="J55" s="32"/>
      <c r="K55" s="32">
        <f t="shared" si="6"/>
        <v>-5.7444750003924128E-2</v>
      </c>
      <c r="L55" s="32"/>
      <c r="M55" s="32"/>
      <c r="N55" s="32"/>
      <c r="O55" s="32">
        <f t="shared" ca="1" si="10"/>
        <v>-5.165421563369553E-2</v>
      </c>
      <c r="P55" s="32"/>
      <c r="Q55" s="34">
        <f t="shared" si="11"/>
        <v>37778.178999999996</v>
      </c>
      <c r="R55" s="32"/>
      <c r="S55" s="32"/>
      <c r="T55" s="32"/>
      <c r="U55" s="32"/>
      <c r="V55" s="32"/>
    </row>
    <row r="56" spans="1:22" x14ac:dyDescent="0.2">
      <c r="A56" s="50" t="s">
        <v>189</v>
      </c>
      <c r="B56" s="52" t="s">
        <v>62</v>
      </c>
      <c r="C56" s="51">
        <v>52817.983399999997</v>
      </c>
      <c r="D56" s="51" t="s">
        <v>78</v>
      </c>
      <c r="E56" s="36">
        <f t="shared" si="7"/>
        <v>15775.933450036473</v>
      </c>
      <c r="F56" s="32">
        <f t="shared" si="8"/>
        <v>15776</v>
      </c>
      <c r="G56" s="32">
        <f t="shared" si="9"/>
        <v>-4.9729600003047381E-2</v>
      </c>
      <c r="H56" s="32"/>
      <c r="J56" s="32"/>
      <c r="K56" s="32">
        <f t="shared" si="6"/>
        <v>-4.9729600003047381E-2</v>
      </c>
      <c r="L56" s="32"/>
      <c r="M56" s="32"/>
      <c r="N56" s="32"/>
      <c r="O56" s="32">
        <f t="shared" ca="1" si="10"/>
        <v>-5.1859769754723381E-2</v>
      </c>
      <c r="P56" s="32"/>
      <c r="Q56" s="34">
        <f t="shared" si="11"/>
        <v>37799.483399999997</v>
      </c>
      <c r="R56" s="32"/>
      <c r="S56" s="32"/>
      <c r="T56" s="32"/>
      <c r="U56" s="32"/>
      <c r="V56" s="32"/>
    </row>
    <row r="57" spans="1:22" x14ac:dyDescent="0.2">
      <c r="A57" s="50" t="s">
        <v>218</v>
      </c>
      <c r="B57" s="52" t="s">
        <v>62</v>
      </c>
      <c r="C57" s="51">
        <v>53024.224999999999</v>
      </c>
      <c r="D57" s="51" t="s">
        <v>78</v>
      </c>
      <c r="E57" s="36">
        <f t="shared" si="7"/>
        <v>16051.933477336499</v>
      </c>
      <c r="F57" s="32">
        <f t="shared" si="8"/>
        <v>16052</v>
      </c>
      <c r="G57" s="32">
        <f t="shared" si="9"/>
        <v>-4.9709200000506826E-2</v>
      </c>
      <c r="H57" s="32"/>
      <c r="J57" s="32"/>
      <c r="K57" s="32">
        <f t="shared" si="6"/>
        <v>-4.9709200000506826E-2</v>
      </c>
      <c r="L57" s="32"/>
      <c r="M57" s="32"/>
      <c r="N57" s="32"/>
      <c r="O57" s="32">
        <f t="shared" ca="1" si="10"/>
        <v>-5.3850399137308824E-2</v>
      </c>
      <c r="P57" s="32"/>
      <c r="Q57" s="34">
        <f t="shared" si="11"/>
        <v>38005.724999999999</v>
      </c>
      <c r="R57" s="32"/>
      <c r="S57" s="32"/>
      <c r="T57" s="32"/>
      <c r="U57" s="32"/>
      <c r="V57" s="32"/>
    </row>
    <row r="58" spans="1:22" x14ac:dyDescent="0.2">
      <c r="A58" s="50" t="s">
        <v>218</v>
      </c>
      <c r="B58" s="52" t="s">
        <v>62</v>
      </c>
      <c r="C58" s="51">
        <v>53033.182999999997</v>
      </c>
      <c r="D58" s="51" t="s">
        <v>78</v>
      </c>
      <c r="E58" s="36">
        <f t="shared" si="7"/>
        <v>16063.921399484858</v>
      </c>
      <c r="F58" s="32">
        <f t="shared" si="8"/>
        <v>16064</v>
      </c>
      <c r="G58" s="32">
        <f t="shared" si="9"/>
        <v>-5.8734400001412723E-2</v>
      </c>
      <c r="H58" s="32"/>
      <c r="J58" s="32"/>
      <c r="K58" s="32">
        <f t="shared" si="6"/>
        <v>-5.8734400001412723E-2</v>
      </c>
      <c r="L58" s="32"/>
      <c r="M58" s="32"/>
      <c r="N58" s="32"/>
      <c r="O58" s="32">
        <f t="shared" ca="1" si="10"/>
        <v>-5.3936948240899493E-2</v>
      </c>
      <c r="P58" s="32"/>
      <c r="Q58" s="34">
        <f t="shared" si="11"/>
        <v>38014.682999999997</v>
      </c>
      <c r="R58" s="32"/>
      <c r="S58" s="32"/>
      <c r="T58" s="32"/>
      <c r="U58" s="32"/>
      <c r="V58" s="32"/>
    </row>
    <row r="59" spans="1:22" x14ac:dyDescent="0.2">
      <c r="A59" s="50" t="s">
        <v>218</v>
      </c>
      <c r="B59" s="52" t="s">
        <v>62</v>
      </c>
      <c r="C59" s="51">
        <v>53036.180999999997</v>
      </c>
      <c r="D59" s="51" t="s">
        <v>78</v>
      </c>
      <c r="E59" s="36">
        <f t="shared" si="7"/>
        <v>16067.93343237175</v>
      </c>
      <c r="F59" s="32">
        <f t="shared" si="8"/>
        <v>16068</v>
      </c>
      <c r="G59" s="32">
        <f t="shared" si="9"/>
        <v>-4.9742800001695286E-2</v>
      </c>
      <c r="H59" s="32"/>
      <c r="J59" s="32"/>
      <c r="K59" s="32">
        <f t="shared" si="6"/>
        <v>-4.9742800001695286E-2</v>
      </c>
      <c r="L59" s="32"/>
      <c r="M59" s="32"/>
      <c r="N59" s="32"/>
      <c r="O59" s="32">
        <f t="shared" ca="1" si="10"/>
        <v>-5.3965797942096383E-2</v>
      </c>
      <c r="P59" s="32"/>
      <c r="Q59" s="34">
        <f t="shared" si="11"/>
        <v>38017.680999999997</v>
      </c>
      <c r="R59" s="32"/>
      <c r="S59" s="32"/>
      <c r="T59" s="32"/>
      <c r="U59" s="32"/>
      <c r="V59" s="32"/>
    </row>
    <row r="60" spans="1:22" x14ac:dyDescent="0.2">
      <c r="A60" s="50" t="s">
        <v>218</v>
      </c>
      <c r="B60" s="52" t="s">
        <v>62</v>
      </c>
      <c r="C60" s="51">
        <v>53042.165999999997</v>
      </c>
      <c r="D60" s="51" t="s">
        <v>78</v>
      </c>
      <c r="E60" s="36">
        <f t="shared" si="7"/>
        <v>16075.942777544553</v>
      </c>
      <c r="F60" s="32">
        <f t="shared" si="8"/>
        <v>16076</v>
      </c>
      <c r="G60" s="32">
        <f t="shared" si="9"/>
        <v>-4.2759600000863429E-2</v>
      </c>
      <c r="H60" s="32"/>
      <c r="J60" s="32"/>
      <c r="K60" s="32">
        <f t="shared" si="6"/>
        <v>-4.2759600000863429E-2</v>
      </c>
      <c r="L60" s="32"/>
      <c r="M60" s="32"/>
      <c r="N60" s="32"/>
      <c r="O60" s="32">
        <f t="shared" ca="1" si="10"/>
        <v>-5.4023497344490162E-2</v>
      </c>
      <c r="P60" s="32"/>
      <c r="Q60" s="34">
        <f t="shared" si="11"/>
        <v>38023.665999999997</v>
      </c>
      <c r="R60" s="32"/>
      <c r="S60" s="32"/>
      <c r="T60" s="32"/>
      <c r="U60" s="32"/>
      <c r="V60" s="32"/>
    </row>
    <row r="61" spans="1:22" x14ac:dyDescent="0.2">
      <c r="A61" s="50" t="s">
        <v>229</v>
      </c>
      <c r="B61" s="52" t="s">
        <v>62</v>
      </c>
      <c r="C61" s="51">
        <v>53414.283000000003</v>
      </c>
      <c r="D61" s="51" t="s">
        <v>78</v>
      </c>
      <c r="E61" s="36">
        <f t="shared" si="7"/>
        <v>16573.923311824758</v>
      </c>
      <c r="F61" s="32">
        <f t="shared" si="8"/>
        <v>16574</v>
      </c>
      <c r="G61" s="32">
        <f t="shared" si="9"/>
        <v>-5.7305399990582373E-2</v>
      </c>
      <c r="H61" s="32"/>
      <c r="J61" s="32"/>
      <c r="K61" s="32">
        <f t="shared" si="6"/>
        <v>-5.7305399990582373E-2</v>
      </c>
      <c r="L61" s="32"/>
      <c r="M61" s="32"/>
      <c r="N61" s="32"/>
      <c r="O61" s="32">
        <f t="shared" ca="1" si="10"/>
        <v>-5.7615285143503031E-2</v>
      </c>
      <c r="P61" s="32"/>
      <c r="Q61" s="34">
        <f t="shared" si="11"/>
        <v>38395.783000000003</v>
      </c>
      <c r="R61" s="32"/>
      <c r="S61" s="32"/>
      <c r="T61" s="32"/>
      <c r="U61" s="32"/>
      <c r="V61" s="32"/>
    </row>
    <row r="62" spans="1:22" x14ac:dyDescent="0.2">
      <c r="A62" s="50" t="s">
        <v>229</v>
      </c>
      <c r="B62" s="52" t="s">
        <v>62</v>
      </c>
      <c r="C62" s="51">
        <v>53423.252999999997</v>
      </c>
      <c r="D62" s="51" t="s">
        <v>78</v>
      </c>
      <c r="E62" s="36">
        <f t="shared" si="7"/>
        <v>16585.927292810553</v>
      </c>
      <c r="F62" s="32">
        <f t="shared" si="8"/>
        <v>16586</v>
      </c>
      <c r="G62" s="32">
        <f t="shared" si="9"/>
        <v>-5.4330600003595464E-2</v>
      </c>
      <c r="H62" s="32"/>
      <c r="J62" s="32"/>
      <c r="K62" s="32">
        <f t="shared" si="6"/>
        <v>-5.4330600003595464E-2</v>
      </c>
      <c r="L62" s="32"/>
      <c r="M62" s="32"/>
      <c r="N62" s="32"/>
      <c r="O62" s="32">
        <f t="shared" ca="1" si="10"/>
        <v>-5.7701834247093714E-2</v>
      </c>
      <c r="P62" s="32"/>
      <c r="Q62" s="34">
        <f t="shared" si="11"/>
        <v>38404.752999999997</v>
      </c>
      <c r="R62" s="32"/>
      <c r="S62" s="32"/>
      <c r="T62" s="32"/>
      <c r="U62" s="32"/>
      <c r="V62" s="32"/>
    </row>
    <row r="63" spans="1:22" x14ac:dyDescent="0.2">
      <c r="A63" s="29" t="s">
        <v>61</v>
      </c>
      <c r="B63" s="30" t="s">
        <v>62</v>
      </c>
      <c r="C63" s="31">
        <v>53466.5913</v>
      </c>
      <c r="D63" s="31">
        <v>8.9999999999999998E-4</v>
      </c>
      <c r="E63" s="32">
        <f t="shared" si="7"/>
        <v>16643.924185693159</v>
      </c>
      <c r="F63" s="32">
        <f t="shared" si="8"/>
        <v>16644</v>
      </c>
      <c r="G63" s="32">
        <f t="shared" si="9"/>
        <v>-5.665239999507321E-2</v>
      </c>
      <c r="H63" s="32"/>
      <c r="J63" s="32"/>
      <c r="K63" s="32">
        <f t="shared" si="6"/>
        <v>-5.665239999507321E-2</v>
      </c>
      <c r="L63" s="32"/>
      <c r="M63" s="32"/>
      <c r="N63" s="32"/>
      <c r="O63" s="32">
        <f t="shared" ca="1" si="10"/>
        <v>-5.8120154914448621E-2</v>
      </c>
      <c r="P63" s="32"/>
      <c r="Q63" s="34">
        <f t="shared" si="11"/>
        <v>38448.0913</v>
      </c>
      <c r="R63" s="32"/>
      <c r="S63" s="32"/>
      <c r="T63" s="32"/>
      <c r="U63" s="32"/>
      <c r="V63" s="32"/>
    </row>
    <row r="64" spans="1:22" x14ac:dyDescent="0.2">
      <c r="A64" s="29" t="s">
        <v>61</v>
      </c>
      <c r="B64" s="30" t="s">
        <v>62</v>
      </c>
      <c r="C64" s="31">
        <v>53469.580499999996</v>
      </c>
      <c r="D64" s="31">
        <v>5.0000000000000001E-4</v>
      </c>
      <c r="E64" s="32">
        <f t="shared" si="7"/>
        <v>16647.924442099258</v>
      </c>
      <c r="F64" s="32">
        <f t="shared" si="8"/>
        <v>16648</v>
      </c>
      <c r="G64" s="32">
        <f t="shared" si="9"/>
        <v>-5.6460799998603761E-2</v>
      </c>
      <c r="H64" s="32"/>
      <c r="J64" s="32"/>
      <c r="K64" s="32">
        <f t="shared" si="6"/>
        <v>-5.6460799998603761E-2</v>
      </c>
      <c r="L64" s="32"/>
      <c r="M64" s="32"/>
      <c r="N64" s="32"/>
      <c r="O64" s="32">
        <f t="shared" ca="1" si="10"/>
        <v>-5.8149004615645511E-2</v>
      </c>
      <c r="P64" s="32"/>
      <c r="Q64" s="34">
        <f t="shared" si="11"/>
        <v>38451.080499999996</v>
      </c>
      <c r="R64" s="32"/>
      <c r="S64" s="32"/>
      <c r="T64" s="32"/>
      <c r="U64" s="32"/>
      <c r="V64" s="32"/>
    </row>
    <row r="65" spans="1:22" x14ac:dyDescent="0.2">
      <c r="A65" s="29" t="s">
        <v>61</v>
      </c>
      <c r="B65" s="30" t="s">
        <v>51</v>
      </c>
      <c r="C65" s="31">
        <v>53470.7091</v>
      </c>
      <c r="D65" s="31">
        <v>8.9999999999999998E-4</v>
      </c>
      <c r="E65" s="32">
        <f t="shared" si="7"/>
        <v>16649.434775760419</v>
      </c>
      <c r="F65" s="32">
        <f t="shared" si="8"/>
        <v>16649.5</v>
      </c>
      <c r="G65" s="32">
        <f t="shared" si="9"/>
        <v>-4.8738949997641612E-2</v>
      </c>
      <c r="H65" s="32"/>
      <c r="J65" s="32"/>
      <c r="K65" s="32">
        <f t="shared" si="6"/>
        <v>-4.8738949997641612E-2</v>
      </c>
      <c r="L65" s="32"/>
      <c r="M65" s="32"/>
      <c r="N65" s="32"/>
      <c r="O65" s="32">
        <f t="shared" ca="1" si="10"/>
        <v>-5.8159823253594339E-2</v>
      </c>
      <c r="P65" s="32"/>
      <c r="Q65" s="34">
        <f t="shared" si="11"/>
        <v>38452.2091</v>
      </c>
      <c r="R65" s="32"/>
      <c r="S65" s="32"/>
      <c r="T65" s="32"/>
      <c r="U65" s="32"/>
      <c r="V65" s="32"/>
    </row>
    <row r="66" spans="1:22" x14ac:dyDescent="0.2">
      <c r="A66" s="29" t="s">
        <v>61</v>
      </c>
      <c r="B66" s="30" t="s">
        <v>51</v>
      </c>
      <c r="C66" s="31">
        <v>53473.6999</v>
      </c>
      <c r="D66" s="31">
        <v>6.9999999999999999E-4</v>
      </c>
      <c r="E66" s="32">
        <f t="shared" si="7"/>
        <v>16653.43717334485</v>
      </c>
      <c r="F66" s="32">
        <f t="shared" si="8"/>
        <v>16653.5</v>
      </c>
      <c r="G66" s="32">
        <f t="shared" si="9"/>
        <v>-4.6947349997935817E-2</v>
      </c>
      <c r="H66" s="32"/>
      <c r="J66" s="32"/>
      <c r="K66" s="32">
        <f t="shared" si="6"/>
        <v>-4.6947349997935817E-2</v>
      </c>
      <c r="L66" s="32"/>
      <c r="M66" s="32"/>
      <c r="N66" s="32"/>
      <c r="O66" s="32">
        <f t="shared" ca="1" si="10"/>
        <v>-5.8188672954791229E-2</v>
      </c>
      <c r="P66" s="32"/>
      <c r="Q66" s="34">
        <f t="shared" si="11"/>
        <v>38455.1999</v>
      </c>
      <c r="R66" s="32"/>
      <c r="S66" s="32"/>
      <c r="T66" s="32"/>
      <c r="U66" s="32"/>
      <c r="V66" s="32"/>
    </row>
    <row r="67" spans="1:22" x14ac:dyDescent="0.2">
      <c r="A67" s="29" t="s">
        <v>61</v>
      </c>
      <c r="B67" s="30" t="s">
        <v>62</v>
      </c>
      <c r="C67" s="31">
        <v>53474.816099999996</v>
      </c>
      <c r="D67" s="31">
        <v>8.0000000000000004E-4</v>
      </c>
      <c r="E67" s="32">
        <f t="shared" si="7"/>
        <v>16654.930912873981</v>
      </c>
      <c r="F67" s="32">
        <f t="shared" si="8"/>
        <v>16655</v>
      </c>
      <c r="G67" s="32">
        <f t="shared" si="9"/>
        <v>-5.1625500003865454E-2</v>
      </c>
      <c r="H67" s="32"/>
      <c r="J67" s="32"/>
      <c r="K67" s="32">
        <f t="shared" si="6"/>
        <v>-5.1625500003865454E-2</v>
      </c>
      <c r="L67" s="32"/>
      <c r="M67" s="32"/>
      <c r="N67" s="32"/>
      <c r="O67" s="32">
        <f t="shared" ca="1" si="10"/>
        <v>-5.8199491592740071E-2</v>
      </c>
      <c r="P67" s="32"/>
      <c r="Q67" s="34">
        <f t="shared" si="11"/>
        <v>38456.316099999996</v>
      </c>
      <c r="R67" s="32"/>
      <c r="S67" s="32"/>
      <c r="T67" s="32"/>
      <c r="U67" s="32"/>
      <c r="V67" s="32"/>
    </row>
    <row r="68" spans="1:22" x14ac:dyDescent="0.2">
      <c r="A68" s="29" t="s">
        <v>61</v>
      </c>
      <c r="B68" s="30" t="s">
        <v>62</v>
      </c>
      <c r="C68" s="31">
        <v>53475.555500000002</v>
      </c>
      <c r="D68" s="31">
        <v>5.9999999999999995E-4</v>
      </c>
      <c r="E68" s="32">
        <f t="shared" si="7"/>
        <v>16655.920404907534</v>
      </c>
      <c r="F68" s="32">
        <f t="shared" si="8"/>
        <v>16656</v>
      </c>
      <c r="G68" s="32">
        <f t="shared" si="9"/>
        <v>-5.9477599992533214E-2</v>
      </c>
      <c r="H68" s="32"/>
      <c r="J68" s="32"/>
      <c r="K68" s="32">
        <f t="shared" si="6"/>
        <v>-5.9477599992533214E-2</v>
      </c>
      <c r="L68" s="32"/>
      <c r="M68" s="32"/>
      <c r="N68" s="32"/>
      <c r="O68" s="32">
        <f t="shared" ca="1" si="10"/>
        <v>-5.820670401803929E-2</v>
      </c>
      <c r="P68" s="32"/>
      <c r="Q68" s="34">
        <f t="shared" si="11"/>
        <v>38457.055500000002</v>
      </c>
      <c r="R68" s="32"/>
      <c r="S68" s="32"/>
      <c r="T68" s="32"/>
      <c r="U68" s="32"/>
      <c r="V68" s="32"/>
    </row>
    <row r="69" spans="1:22" x14ac:dyDescent="0.2">
      <c r="A69" s="29" t="s">
        <v>61</v>
      </c>
      <c r="B69" s="30" t="s">
        <v>62</v>
      </c>
      <c r="C69" s="31">
        <v>53477.802199999998</v>
      </c>
      <c r="D69" s="31">
        <v>1.6000000000000001E-3</v>
      </c>
      <c r="E69" s="32">
        <f t="shared" si="7"/>
        <v>16658.927020747084</v>
      </c>
      <c r="F69" s="32">
        <f t="shared" si="8"/>
        <v>16659</v>
      </c>
      <c r="G69" s="32">
        <f t="shared" si="9"/>
        <v>-5.4533900001842994E-2</v>
      </c>
      <c r="H69" s="32"/>
      <c r="J69" s="32"/>
      <c r="K69" s="32">
        <f t="shared" si="6"/>
        <v>-5.4533900001842994E-2</v>
      </c>
      <c r="L69" s="32"/>
      <c r="M69" s="32"/>
      <c r="N69" s="32"/>
      <c r="O69" s="32">
        <f t="shared" ca="1" si="10"/>
        <v>-5.8228341293936961E-2</v>
      </c>
      <c r="P69" s="32"/>
      <c r="Q69" s="34">
        <f t="shared" si="11"/>
        <v>38459.302199999998</v>
      </c>
      <c r="R69" s="32"/>
      <c r="S69" s="32"/>
      <c r="T69" s="32"/>
      <c r="U69" s="32"/>
      <c r="V69" s="32"/>
    </row>
    <row r="70" spans="1:22" x14ac:dyDescent="0.2">
      <c r="A70" s="29" t="s">
        <v>61</v>
      </c>
      <c r="B70" s="30" t="s">
        <v>62</v>
      </c>
      <c r="C70" s="31">
        <v>53478.547700000003</v>
      </c>
      <c r="D70" s="31">
        <v>5.0000000000000001E-4</v>
      </c>
      <c r="E70" s="32">
        <f t="shared" si="7"/>
        <v>16659.924676022998</v>
      </c>
      <c r="F70" s="32">
        <f t="shared" si="8"/>
        <v>16660</v>
      </c>
      <c r="G70" s="32">
        <f t="shared" si="9"/>
        <v>-5.6285999999090564E-2</v>
      </c>
      <c r="H70" s="32"/>
      <c r="J70" s="32"/>
      <c r="K70" s="32">
        <f t="shared" si="6"/>
        <v>-5.6285999999090564E-2</v>
      </c>
      <c r="L70" s="32"/>
      <c r="M70" s="32"/>
      <c r="N70" s="32"/>
      <c r="O70" s="32">
        <f t="shared" ca="1" si="10"/>
        <v>-5.823555371923618E-2</v>
      </c>
      <c r="P70" s="32"/>
      <c r="Q70" s="34">
        <f t="shared" si="11"/>
        <v>38460.047700000003</v>
      </c>
      <c r="R70" s="32"/>
      <c r="S70" s="32"/>
      <c r="T70" s="32"/>
      <c r="U70" s="32"/>
      <c r="V70" s="32"/>
    </row>
    <row r="71" spans="1:22" x14ac:dyDescent="0.2">
      <c r="A71" s="50" t="s">
        <v>189</v>
      </c>
      <c r="B71" s="52" t="s">
        <v>51</v>
      </c>
      <c r="C71" s="51">
        <v>53479.673000000003</v>
      </c>
      <c r="D71" s="51" t="s">
        <v>78</v>
      </c>
      <c r="E71" s="36">
        <f t="shared" si="7"/>
        <v>16661.430593503857</v>
      </c>
      <c r="F71" s="32">
        <f t="shared" si="8"/>
        <v>16661.5</v>
      </c>
      <c r="G71" s="32">
        <f t="shared" si="9"/>
        <v>-5.1864149994798936E-2</v>
      </c>
      <c r="H71" s="32"/>
      <c r="J71" s="32"/>
      <c r="K71" s="32">
        <f t="shared" si="6"/>
        <v>-5.1864149994798936E-2</v>
      </c>
      <c r="L71" s="32"/>
      <c r="M71" s="32"/>
      <c r="N71" s="32"/>
      <c r="O71" s="32">
        <f t="shared" ca="1" si="10"/>
        <v>-5.8246372357185022E-2</v>
      </c>
      <c r="P71" s="32"/>
      <c r="Q71" s="34">
        <f t="shared" si="11"/>
        <v>38461.173000000003</v>
      </c>
      <c r="R71" s="32"/>
      <c r="S71" s="32"/>
      <c r="T71" s="32"/>
      <c r="U71" s="32"/>
      <c r="V71" s="32"/>
    </row>
    <row r="72" spans="1:22" x14ac:dyDescent="0.2">
      <c r="A72" s="29" t="s">
        <v>61</v>
      </c>
      <c r="B72" s="30" t="s">
        <v>51</v>
      </c>
      <c r="C72" s="31">
        <v>53479.6751</v>
      </c>
      <c r="D72" s="31">
        <v>8.0000000000000004E-4</v>
      </c>
      <c r="E72" s="32">
        <f t="shared" si="7"/>
        <v>16661.433403800409</v>
      </c>
      <c r="F72" s="32">
        <f t="shared" si="8"/>
        <v>16661.5</v>
      </c>
      <c r="G72" s="32">
        <f t="shared" si="9"/>
        <v>-4.9764149996917695E-2</v>
      </c>
      <c r="H72" s="32"/>
      <c r="J72" s="32"/>
      <c r="K72" s="32">
        <f t="shared" si="6"/>
        <v>-4.9764149996917695E-2</v>
      </c>
      <c r="L72" s="32"/>
      <c r="M72" s="32"/>
      <c r="N72" s="32"/>
      <c r="O72" s="32">
        <f t="shared" ca="1" si="10"/>
        <v>-5.8246372357185022E-2</v>
      </c>
      <c r="P72" s="32"/>
      <c r="Q72" s="34">
        <f t="shared" si="11"/>
        <v>38461.1751</v>
      </c>
      <c r="R72" s="32"/>
      <c r="S72" s="32"/>
      <c r="T72" s="32"/>
      <c r="U72" s="32"/>
      <c r="V72" s="32"/>
    </row>
    <row r="73" spans="1:22" x14ac:dyDescent="0.2">
      <c r="A73" s="29" t="s">
        <v>61</v>
      </c>
      <c r="B73" s="30" t="s">
        <v>62</v>
      </c>
      <c r="C73" s="31">
        <v>53504.703099999999</v>
      </c>
      <c r="D73" s="31">
        <v>5.9999999999999995E-4</v>
      </c>
      <c r="E73" s="32">
        <f t="shared" si="7"/>
        <v>16694.926785752763</v>
      </c>
      <c r="F73" s="32">
        <f t="shared" si="8"/>
        <v>16695</v>
      </c>
      <c r="G73" s="32">
        <f t="shared" si="9"/>
        <v>-5.4709500000171829E-2</v>
      </c>
      <c r="H73" s="32"/>
      <c r="J73" s="32"/>
      <c r="K73" s="32">
        <f t="shared" si="6"/>
        <v>-5.4709500000171829E-2</v>
      </c>
      <c r="L73" s="32"/>
      <c r="M73" s="32"/>
      <c r="N73" s="32"/>
      <c r="O73" s="32">
        <f t="shared" ca="1" si="10"/>
        <v>-5.8487988604708968E-2</v>
      </c>
      <c r="P73" s="32"/>
      <c r="Q73" s="34">
        <f t="shared" si="11"/>
        <v>38486.203099999999</v>
      </c>
      <c r="R73" s="32"/>
      <c r="S73" s="32"/>
      <c r="T73" s="32"/>
      <c r="U73" s="32"/>
      <c r="V73" s="32"/>
    </row>
    <row r="74" spans="1:22" x14ac:dyDescent="0.2">
      <c r="A74" s="29" t="s">
        <v>61</v>
      </c>
      <c r="B74" s="30" t="s">
        <v>51</v>
      </c>
      <c r="C74" s="31">
        <v>53506.565799999997</v>
      </c>
      <c r="D74" s="31">
        <v>1.1999999999999999E-3</v>
      </c>
      <c r="E74" s="36">
        <f t="shared" si="7"/>
        <v>16697.419518794257</v>
      </c>
      <c r="F74" s="32">
        <f t="shared" si="8"/>
        <v>16697.5</v>
      </c>
      <c r="G74" s="32">
        <f t="shared" si="9"/>
        <v>-6.013974999950733E-2</v>
      </c>
      <c r="H74" s="32"/>
      <c r="J74" s="32"/>
      <c r="K74" s="32">
        <f t="shared" si="6"/>
        <v>-6.013974999950733E-2</v>
      </c>
      <c r="L74" s="32"/>
      <c r="M74" s="32"/>
      <c r="N74" s="32"/>
      <c r="O74" s="32">
        <f t="shared" ca="1" si="10"/>
        <v>-5.8506019667957029E-2</v>
      </c>
      <c r="P74" s="32"/>
      <c r="Q74" s="34">
        <f t="shared" si="11"/>
        <v>38488.065799999997</v>
      </c>
      <c r="R74" s="32"/>
      <c r="S74" s="32"/>
      <c r="T74" s="32"/>
      <c r="U74" s="32"/>
      <c r="V74" s="32"/>
    </row>
    <row r="75" spans="1:22" x14ac:dyDescent="0.2">
      <c r="A75" s="50" t="s">
        <v>189</v>
      </c>
      <c r="B75" s="52" t="s">
        <v>62</v>
      </c>
      <c r="C75" s="51">
        <v>53513.671999999999</v>
      </c>
      <c r="D75" s="51" t="s">
        <v>78</v>
      </c>
      <c r="E75" s="36">
        <f t="shared" si="7"/>
        <v>16706.929294678463</v>
      </c>
      <c r="F75" s="32">
        <f t="shared" si="8"/>
        <v>16707</v>
      </c>
      <c r="G75" s="32">
        <f t="shared" si="9"/>
        <v>-5.2834699999948498E-2</v>
      </c>
      <c r="H75" s="32"/>
      <c r="J75" s="32"/>
      <c r="K75" s="32">
        <f t="shared" si="6"/>
        <v>-5.2834699999948498E-2</v>
      </c>
      <c r="L75" s="32"/>
      <c r="M75" s="32"/>
      <c r="N75" s="32"/>
      <c r="O75" s="32">
        <f t="shared" ca="1" si="10"/>
        <v>-5.8574537708299651E-2</v>
      </c>
      <c r="P75" s="32"/>
      <c r="Q75" s="34">
        <f t="shared" si="11"/>
        <v>38495.171999999999</v>
      </c>
      <c r="R75" s="32"/>
      <c r="S75" s="32"/>
      <c r="T75" s="32"/>
      <c r="U75" s="32"/>
      <c r="V75" s="32"/>
    </row>
    <row r="76" spans="1:22" x14ac:dyDescent="0.2">
      <c r="A76" s="50" t="s">
        <v>290</v>
      </c>
      <c r="B76" s="52" t="s">
        <v>51</v>
      </c>
      <c r="C76" s="51">
        <v>53818.1783</v>
      </c>
      <c r="D76" s="51" t="s">
        <v>78</v>
      </c>
      <c r="E76" s="36">
        <f t="shared" si="7"/>
        <v>17114.430725587794</v>
      </c>
      <c r="F76" s="32">
        <f t="shared" si="8"/>
        <v>17114.5</v>
      </c>
      <c r="G76" s="32">
        <f t="shared" si="9"/>
        <v>-5.1765449999948032E-2</v>
      </c>
      <c r="H76" s="32"/>
      <c r="J76" s="32"/>
      <c r="K76" s="32">
        <f t="shared" si="6"/>
        <v>-5.1765449999948032E-2</v>
      </c>
      <c r="L76" s="32"/>
      <c r="M76" s="32"/>
      <c r="N76" s="32"/>
      <c r="O76" s="32">
        <f t="shared" ca="1" si="10"/>
        <v>-6.1513601017732872E-2</v>
      </c>
      <c r="P76" s="32"/>
      <c r="Q76" s="34">
        <f t="shared" si="11"/>
        <v>38799.6783</v>
      </c>
      <c r="R76" s="32"/>
      <c r="S76" s="32"/>
      <c r="T76" s="32"/>
      <c r="U76" s="32"/>
      <c r="V76" s="32"/>
    </row>
    <row r="77" spans="1:22" x14ac:dyDescent="0.2">
      <c r="A77" s="50" t="s">
        <v>296</v>
      </c>
      <c r="B77" s="52" t="s">
        <v>62</v>
      </c>
      <c r="C77" s="51">
        <v>54163.770299999996</v>
      </c>
      <c r="D77" s="51" t="s">
        <v>78</v>
      </c>
      <c r="E77" s="36">
        <f t="shared" si="7"/>
        <v>17576.914537945089</v>
      </c>
      <c r="F77" s="32">
        <f t="shared" si="8"/>
        <v>17577</v>
      </c>
      <c r="G77" s="32">
        <f t="shared" si="9"/>
        <v>-6.3861700000416022E-2</v>
      </c>
      <c r="H77" s="32"/>
      <c r="J77" s="32"/>
      <c r="K77" s="32">
        <f t="shared" si="6"/>
        <v>-6.3861700000416022E-2</v>
      </c>
      <c r="L77" s="32"/>
      <c r="M77" s="32"/>
      <c r="N77" s="32"/>
      <c r="O77" s="32">
        <f t="shared" ca="1" si="10"/>
        <v>-6.4849347718623329E-2</v>
      </c>
      <c r="P77" s="32"/>
      <c r="Q77" s="34">
        <f t="shared" si="11"/>
        <v>39145.270299999996</v>
      </c>
      <c r="R77" s="32"/>
      <c r="S77" s="32"/>
      <c r="T77" s="32"/>
      <c r="U77" s="32"/>
      <c r="V77" s="32"/>
    </row>
    <row r="78" spans="1:22" x14ac:dyDescent="0.2">
      <c r="A78" s="50" t="s">
        <v>296</v>
      </c>
      <c r="B78" s="52" t="s">
        <v>62</v>
      </c>
      <c r="C78" s="51">
        <v>54211.592400000001</v>
      </c>
      <c r="D78" s="51" t="s">
        <v>78</v>
      </c>
      <c r="E78" s="36">
        <f t="shared" si="7"/>
        <v>17640.911815436855</v>
      </c>
      <c r="F78" s="32">
        <f t="shared" si="8"/>
        <v>17641</v>
      </c>
      <c r="G78" s="32">
        <f t="shared" si="9"/>
        <v>-6.5896099993551616E-2</v>
      </c>
      <c r="H78" s="32"/>
      <c r="J78" s="32"/>
      <c r="K78" s="32">
        <f t="shared" si="6"/>
        <v>-6.5896099993551616E-2</v>
      </c>
      <c r="L78" s="32"/>
      <c r="M78" s="32"/>
      <c r="N78" s="32"/>
      <c r="O78" s="32">
        <f t="shared" ca="1" si="10"/>
        <v>-6.5310942937773592E-2</v>
      </c>
      <c r="P78" s="32"/>
      <c r="Q78" s="34">
        <f t="shared" si="11"/>
        <v>39193.092400000001</v>
      </c>
      <c r="R78" s="32"/>
      <c r="S78" s="32"/>
      <c r="T78" s="32"/>
      <c r="U78" s="32"/>
      <c r="V78" s="32"/>
    </row>
    <row r="79" spans="1:22" x14ac:dyDescent="0.2">
      <c r="A79" s="50" t="s">
        <v>296</v>
      </c>
      <c r="B79" s="52" t="s">
        <v>51</v>
      </c>
      <c r="C79" s="51">
        <v>54224.671399999999</v>
      </c>
      <c r="D79" s="51" t="s">
        <v>78</v>
      </c>
      <c r="E79" s="36">
        <f t="shared" si="7"/>
        <v>17658.414610009128</v>
      </c>
      <c r="F79" s="32">
        <f t="shared" si="8"/>
        <v>17658.5</v>
      </c>
      <c r="G79" s="32">
        <f t="shared" si="9"/>
        <v>-6.380784999782918E-2</v>
      </c>
      <c r="H79" s="32"/>
      <c r="J79" s="32"/>
      <c r="K79" s="32">
        <f t="shared" si="6"/>
        <v>-6.380784999782918E-2</v>
      </c>
      <c r="L79" s="32"/>
      <c r="M79" s="32"/>
      <c r="N79" s="32"/>
      <c r="O79" s="32">
        <f t="shared" ca="1" si="10"/>
        <v>-6.5437160380509979E-2</v>
      </c>
      <c r="P79" s="32"/>
      <c r="Q79" s="34">
        <f t="shared" si="11"/>
        <v>39206.171399999999</v>
      </c>
      <c r="R79" s="32"/>
      <c r="S79" s="32"/>
      <c r="T79" s="32"/>
      <c r="U79" s="32"/>
      <c r="V79" s="32"/>
    </row>
    <row r="80" spans="1:22" x14ac:dyDescent="0.2">
      <c r="A80" s="50" t="s">
        <v>309</v>
      </c>
      <c r="B80" s="52" t="s">
        <v>62</v>
      </c>
      <c r="C80" s="51">
        <v>54493.298000000003</v>
      </c>
      <c r="D80" s="51" t="s">
        <v>78</v>
      </c>
      <c r="E80" s="36">
        <f t="shared" si="7"/>
        <v>18017.900518446189</v>
      </c>
      <c r="F80" s="32">
        <f t="shared" si="8"/>
        <v>18018</v>
      </c>
      <c r="G80" s="32">
        <f t="shared" si="9"/>
        <v>-7.4337799997010734E-2</v>
      </c>
      <c r="H80" s="32"/>
      <c r="J80" s="32"/>
      <c r="K80" s="32">
        <f t="shared" ref="K80:K96" si="12">+G80</f>
        <v>-7.4337799997010734E-2</v>
      </c>
      <c r="L80" s="32"/>
      <c r="M80" s="32"/>
      <c r="N80" s="32"/>
      <c r="O80" s="32">
        <f t="shared" ca="1" si="10"/>
        <v>-6.8030027275580524E-2</v>
      </c>
      <c r="P80" s="32"/>
      <c r="Q80" s="34">
        <f t="shared" si="11"/>
        <v>39474.798000000003</v>
      </c>
      <c r="R80" s="32"/>
      <c r="S80" s="32"/>
      <c r="T80" s="32"/>
      <c r="U80" s="32"/>
      <c r="V80" s="32"/>
    </row>
    <row r="81" spans="1:22" x14ac:dyDescent="0.2">
      <c r="A81" s="50" t="s">
        <v>309</v>
      </c>
      <c r="B81" s="52" t="s">
        <v>62</v>
      </c>
      <c r="C81" s="51">
        <v>54496.277999999998</v>
      </c>
      <c r="D81" s="51" t="s">
        <v>78</v>
      </c>
      <c r="E81" s="36">
        <f t="shared" si="7"/>
        <v>18021.888463076921</v>
      </c>
      <c r="F81" s="32">
        <f t="shared" si="8"/>
        <v>18022</v>
      </c>
      <c r="G81" s="32">
        <f t="shared" si="9"/>
        <v>-8.334620000096038E-2</v>
      </c>
      <c r="H81" s="32"/>
      <c r="J81" s="32"/>
      <c r="K81" s="32">
        <f t="shared" si="12"/>
        <v>-8.334620000096038E-2</v>
      </c>
      <c r="L81" s="32"/>
      <c r="M81" s="32"/>
      <c r="N81" s="32"/>
      <c r="O81" s="32">
        <f t="shared" ca="1" si="10"/>
        <v>-6.8058876976777399E-2</v>
      </c>
      <c r="P81" s="32"/>
      <c r="Q81" s="34">
        <f t="shared" si="11"/>
        <v>39477.777999999998</v>
      </c>
      <c r="R81" s="32"/>
      <c r="S81" s="32"/>
      <c r="T81" s="32"/>
      <c r="U81" s="32"/>
      <c r="V81" s="32"/>
    </row>
    <row r="82" spans="1:22" x14ac:dyDescent="0.2">
      <c r="A82" s="50" t="s">
        <v>309</v>
      </c>
      <c r="B82" s="52" t="s">
        <v>51</v>
      </c>
      <c r="C82" s="51">
        <v>54504.125</v>
      </c>
      <c r="D82" s="51" t="s">
        <v>78</v>
      </c>
      <c r="E82" s="36">
        <f t="shared" si="7"/>
        <v>18032.389604525706</v>
      </c>
      <c r="F82" s="32">
        <f t="shared" si="8"/>
        <v>18032.5</v>
      </c>
      <c r="G82" s="32">
        <f t="shared" si="9"/>
        <v>-8.2493249996332452E-2</v>
      </c>
      <c r="H82" s="32"/>
      <c r="J82" s="32"/>
      <c r="K82" s="32">
        <f t="shared" si="12"/>
        <v>-8.2493249996332452E-2</v>
      </c>
      <c r="L82" s="32"/>
      <c r="M82" s="32"/>
      <c r="N82" s="32"/>
      <c r="O82" s="32">
        <f t="shared" ca="1" si="10"/>
        <v>-6.8134607442419254E-2</v>
      </c>
      <c r="P82" s="32"/>
      <c r="Q82" s="34">
        <f t="shared" si="11"/>
        <v>39485.625</v>
      </c>
      <c r="R82" s="32"/>
      <c r="S82" s="32"/>
      <c r="T82" s="32"/>
      <c r="U82" s="32"/>
      <c r="V82" s="32"/>
    </row>
    <row r="83" spans="1:22" x14ac:dyDescent="0.2">
      <c r="A83" s="50" t="s">
        <v>309</v>
      </c>
      <c r="B83" s="52" t="s">
        <v>62</v>
      </c>
      <c r="C83" s="51">
        <v>54511.228000000003</v>
      </c>
      <c r="D83" s="51" t="s">
        <v>78</v>
      </c>
      <c r="E83" s="36">
        <f t="shared" si="7"/>
        <v>18041.895098053261</v>
      </c>
      <c r="F83" s="32">
        <f t="shared" si="8"/>
        <v>18042</v>
      </c>
      <c r="G83" s="32">
        <f t="shared" si="9"/>
        <v>-7.8388199995970353E-2</v>
      </c>
      <c r="H83" s="32"/>
      <c r="J83" s="32"/>
      <c r="K83" s="32">
        <f t="shared" si="12"/>
        <v>-7.8388199995970353E-2</v>
      </c>
      <c r="L83" s="32"/>
      <c r="M83" s="32"/>
      <c r="N83" s="32"/>
      <c r="O83" s="32">
        <f t="shared" ca="1" si="10"/>
        <v>-6.8203125482761862E-2</v>
      </c>
      <c r="P83" s="32"/>
      <c r="Q83" s="34">
        <f t="shared" si="11"/>
        <v>39492.728000000003</v>
      </c>
      <c r="R83" s="32"/>
      <c r="S83" s="32"/>
      <c r="T83" s="32"/>
      <c r="U83" s="32"/>
      <c r="V83" s="32"/>
    </row>
    <row r="84" spans="1:22" x14ac:dyDescent="0.2">
      <c r="A84" s="29" t="s">
        <v>65</v>
      </c>
      <c r="B84" s="30" t="s">
        <v>51</v>
      </c>
      <c r="C84" s="31">
        <v>54561.682699999998</v>
      </c>
      <c r="D84" s="31">
        <v>6.9999999999999999E-4</v>
      </c>
      <c r="E84" s="36">
        <f t="shared" si="7"/>
        <v>18109.415416831882</v>
      </c>
      <c r="F84" s="32">
        <f t="shared" si="8"/>
        <v>18109.5</v>
      </c>
      <c r="G84" s="32">
        <f t="shared" si="9"/>
        <v>-6.3204949998180382E-2</v>
      </c>
      <c r="H84" s="32"/>
      <c r="J84" s="32"/>
      <c r="K84" s="32">
        <f t="shared" si="12"/>
        <v>-6.3204949998180382E-2</v>
      </c>
      <c r="L84" s="32"/>
      <c r="M84" s="32"/>
      <c r="N84" s="32"/>
      <c r="O84" s="32">
        <f t="shared" ca="1" si="10"/>
        <v>-6.8689964190459391E-2</v>
      </c>
      <c r="P84" s="32"/>
      <c r="Q84" s="34">
        <f t="shared" si="11"/>
        <v>39543.182699999998</v>
      </c>
      <c r="R84" s="32"/>
      <c r="S84" s="32"/>
      <c r="T84" s="32"/>
      <c r="U84" s="32"/>
      <c r="V84" s="32"/>
    </row>
    <row r="85" spans="1:22" x14ac:dyDescent="0.2">
      <c r="A85" s="29" t="s">
        <v>65</v>
      </c>
      <c r="B85" s="30" t="s">
        <v>62</v>
      </c>
      <c r="C85" s="31">
        <v>54571.765399999997</v>
      </c>
      <c r="D85" s="31">
        <v>2.0000000000000001E-4</v>
      </c>
      <c r="E85" s="36">
        <f t="shared" ref="E85:E119" si="13">+(C85-C$7)/C$8</f>
        <v>18122.908453519234</v>
      </c>
      <c r="F85" s="32">
        <f t="shared" ref="F85:F116" si="14">ROUND(2*E85,0)/2</f>
        <v>18123</v>
      </c>
      <c r="G85" s="32">
        <f t="shared" ref="G85:G116" si="15">+C85-(C$7+F85*C$8)</f>
        <v>-6.840830000146525E-2</v>
      </c>
      <c r="H85" s="32"/>
      <c r="J85" s="32"/>
      <c r="K85" s="32">
        <f t="shared" si="12"/>
        <v>-6.840830000146525E-2</v>
      </c>
      <c r="L85" s="32"/>
      <c r="M85" s="32"/>
      <c r="N85" s="32"/>
      <c r="O85" s="32">
        <f t="shared" ref="O85:O119" ca="1" si="16">+C$11+C$12*F85</f>
        <v>-6.8787331931998902E-2</v>
      </c>
      <c r="P85" s="32"/>
      <c r="Q85" s="34">
        <f t="shared" ref="Q85:Q119" si="17">+C85-15018.5</f>
        <v>39553.265399999997</v>
      </c>
      <c r="R85" s="32"/>
      <c r="S85" s="32"/>
      <c r="T85" s="32"/>
      <c r="U85" s="32"/>
      <c r="V85" s="32"/>
    </row>
    <row r="86" spans="1:22" x14ac:dyDescent="0.2">
      <c r="A86" s="29" t="s">
        <v>65</v>
      </c>
      <c r="B86" s="30" t="s">
        <v>51</v>
      </c>
      <c r="C86" s="31">
        <v>54611.741300000002</v>
      </c>
      <c r="D86" s="31">
        <v>6.9999999999999999E-4</v>
      </c>
      <c r="E86" s="36">
        <f t="shared" si="13"/>
        <v>18176.405660151377</v>
      </c>
      <c r="F86" s="32">
        <f t="shared" si="14"/>
        <v>18176.5</v>
      </c>
      <c r="G86" s="32">
        <f t="shared" si="15"/>
        <v>-7.0495649997610599E-2</v>
      </c>
      <c r="H86" s="32"/>
      <c r="J86" s="32"/>
      <c r="K86" s="32">
        <f t="shared" si="12"/>
        <v>-7.0495649997610599E-2</v>
      </c>
      <c r="L86" s="32"/>
      <c r="M86" s="32"/>
      <c r="N86" s="32"/>
      <c r="O86" s="32">
        <f t="shared" ca="1" si="16"/>
        <v>-6.917319668550731E-2</v>
      </c>
      <c r="P86" s="32"/>
      <c r="Q86" s="34">
        <f t="shared" si="17"/>
        <v>39593.241300000002</v>
      </c>
      <c r="R86" s="32"/>
      <c r="S86" s="32"/>
      <c r="T86" s="32"/>
      <c r="U86" s="32"/>
      <c r="V86" s="32"/>
    </row>
    <row r="87" spans="1:22" x14ac:dyDescent="0.2">
      <c r="A87" s="50" t="s">
        <v>309</v>
      </c>
      <c r="B87" s="52" t="s">
        <v>51</v>
      </c>
      <c r="C87" s="51">
        <v>54613.987099999998</v>
      </c>
      <c r="D87" s="51" t="s">
        <v>78</v>
      </c>
      <c r="E87" s="36">
        <f t="shared" si="13"/>
        <v>18179.411071578121</v>
      </c>
      <c r="F87" s="32">
        <f t="shared" si="14"/>
        <v>18179.5</v>
      </c>
      <c r="G87" s="32">
        <f t="shared" si="15"/>
        <v>-6.6451949998736382E-2</v>
      </c>
      <c r="H87" s="32"/>
      <c r="J87" s="32"/>
      <c r="K87" s="32">
        <f t="shared" si="12"/>
        <v>-6.6451949998736382E-2</v>
      </c>
      <c r="L87" s="32"/>
      <c r="M87" s="32"/>
      <c r="N87" s="32"/>
      <c r="O87" s="32">
        <f t="shared" ca="1" si="16"/>
        <v>-6.9194833961404967E-2</v>
      </c>
      <c r="P87" s="32"/>
      <c r="Q87" s="34">
        <f t="shared" si="17"/>
        <v>39595.487099999998</v>
      </c>
      <c r="R87" s="32"/>
      <c r="S87" s="32"/>
      <c r="T87" s="32"/>
      <c r="U87" s="32"/>
      <c r="V87" s="32"/>
    </row>
    <row r="88" spans="1:22" x14ac:dyDescent="0.2">
      <c r="A88" s="50" t="s">
        <v>345</v>
      </c>
      <c r="B88" s="52" t="s">
        <v>62</v>
      </c>
      <c r="C88" s="51">
        <v>54842.260999999999</v>
      </c>
      <c r="D88" s="51" t="s">
        <v>78</v>
      </c>
      <c r="E88" s="36">
        <f t="shared" si="13"/>
        <v>18484.895525887448</v>
      </c>
      <c r="F88" s="32">
        <f t="shared" si="14"/>
        <v>18485</v>
      </c>
      <c r="G88" s="32">
        <f t="shared" si="15"/>
        <v>-7.8068499999062624E-2</v>
      </c>
      <c r="H88" s="32"/>
      <c r="J88" s="32"/>
      <c r="K88" s="32">
        <f t="shared" si="12"/>
        <v>-7.8068499999062624E-2</v>
      </c>
      <c r="L88" s="32"/>
      <c r="M88" s="32"/>
      <c r="N88" s="32"/>
      <c r="O88" s="32">
        <f t="shared" ca="1" si="16"/>
        <v>-7.1398229890317494E-2</v>
      </c>
      <c r="P88" s="32"/>
      <c r="Q88" s="34">
        <f t="shared" si="17"/>
        <v>39823.760999999999</v>
      </c>
      <c r="R88" s="32"/>
      <c r="S88" s="32"/>
      <c r="T88" s="32"/>
      <c r="U88" s="32"/>
      <c r="V88" s="32"/>
    </row>
    <row r="89" spans="1:22" x14ac:dyDescent="0.2">
      <c r="A89" s="50" t="s">
        <v>345</v>
      </c>
      <c r="B89" s="52" t="s">
        <v>62</v>
      </c>
      <c r="C89" s="51">
        <v>54848.233</v>
      </c>
      <c r="D89" s="51" t="s">
        <v>78</v>
      </c>
      <c r="E89" s="36">
        <f t="shared" si="13"/>
        <v>18492.88747398636</v>
      </c>
      <c r="F89" s="32">
        <f t="shared" si="14"/>
        <v>18493</v>
      </c>
      <c r="G89" s="32">
        <f t="shared" si="15"/>
        <v>-8.4085299997241236E-2</v>
      </c>
      <c r="H89" s="32"/>
      <c r="J89" s="32"/>
      <c r="K89" s="32">
        <f t="shared" si="12"/>
        <v>-8.4085299997241236E-2</v>
      </c>
      <c r="L89" s="32"/>
      <c r="M89" s="32"/>
      <c r="N89" s="32"/>
      <c r="O89" s="32">
        <f t="shared" ca="1" si="16"/>
        <v>-7.1455929292711273E-2</v>
      </c>
      <c r="P89" s="32"/>
      <c r="Q89" s="34">
        <f t="shared" si="17"/>
        <v>39829.733</v>
      </c>
      <c r="R89" s="32"/>
      <c r="S89" s="32"/>
      <c r="T89" s="32"/>
      <c r="U89" s="32"/>
      <c r="V89" s="32"/>
    </row>
    <row r="90" spans="1:22" x14ac:dyDescent="0.2">
      <c r="A90" s="50" t="s">
        <v>345</v>
      </c>
      <c r="B90" s="52" t="s">
        <v>62</v>
      </c>
      <c r="C90" s="51">
        <v>54851.233999999997</v>
      </c>
      <c r="D90" s="51" t="s">
        <v>78</v>
      </c>
      <c r="E90" s="36">
        <f t="shared" si="13"/>
        <v>18496.903521582608</v>
      </c>
      <c r="F90" s="32">
        <f t="shared" si="14"/>
        <v>18497</v>
      </c>
      <c r="G90" s="32">
        <f t="shared" si="15"/>
        <v>-7.2093700000550598E-2</v>
      </c>
      <c r="H90" s="32"/>
      <c r="J90" s="32"/>
      <c r="K90" s="32">
        <f t="shared" si="12"/>
        <v>-7.2093700000550598E-2</v>
      </c>
      <c r="L90" s="32"/>
      <c r="M90" s="32"/>
      <c r="N90" s="32"/>
      <c r="O90" s="32">
        <f t="shared" ca="1" si="16"/>
        <v>-7.1484778993908149E-2</v>
      </c>
      <c r="P90" s="32"/>
      <c r="Q90" s="34">
        <f t="shared" si="17"/>
        <v>39832.733999999997</v>
      </c>
      <c r="R90" s="32"/>
      <c r="S90" s="32"/>
      <c r="T90" s="32"/>
      <c r="U90" s="32"/>
      <c r="V90" s="32"/>
    </row>
    <row r="91" spans="1:22" x14ac:dyDescent="0.2">
      <c r="A91" s="50" t="s">
        <v>345</v>
      </c>
      <c r="B91" s="52" t="s">
        <v>62</v>
      </c>
      <c r="C91" s="51">
        <v>54857.194000000003</v>
      </c>
      <c r="D91" s="51" t="s">
        <v>78</v>
      </c>
      <c r="E91" s="36">
        <f t="shared" si="13"/>
        <v>18504.879410844085</v>
      </c>
      <c r="F91" s="32">
        <f t="shared" si="14"/>
        <v>18505</v>
      </c>
      <c r="G91" s="32">
        <f t="shared" si="15"/>
        <v>-9.0110499993897974E-2</v>
      </c>
      <c r="H91" s="32"/>
      <c r="J91" s="32"/>
      <c r="K91" s="32">
        <f t="shared" si="12"/>
        <v>-9.0110499993897974E-2</v>
      </c>
      <c r="L91" s="32"/>
      <c r="M91" s="32"/>
      <c r="N91" s="32"/>
      <c r="O91" s="32">
        <f t="shared" ca="1" si="16"/>
        <v>-7.1542478396301928E-2</v>
      </c>
      <c r="P91" s="32"/>
      <c r="Q91" s="34">
        <f t="shared" si="17"/>
        <v>39838.694000000003</v>
      </c>
      <c r="R91" s="32"/>
      <c r="S91" s="32"/>
      <c r="T91" s="32"/>
      <c r="U91" s="32"/>
      <c r="V91" s="32"/>
    </row>
    <row r="92" spans="1:22" x14ac:dyDescent="0.2">
      <c r="A92" s="50" t="s">
        <v>345</v>
      </c>
      <c r="B92" s="52" t="s">
        <v>51</v>
      </c>
      <c r="C92" s="51">
        <v>54879.237000000001</v>
      </c>
      <c r="D92" s="51" t="s">
        <v>78</v>
      </c>
      <c r="E92" s="36">
        <f t="shared" si="13"/>
        <v>18534.378156983439</v>
      </c>
      <c r="F92" s="32">
        <f t="shared" si="14"/>
        <v>18534.5</v>
      </c>
      <c r="G92" s="32">
        <f t="shared" si="15"/>
        <v>-9.1047449997859076E-2</v>
      </c>
      <c r="H92" s="32"/>
      <c r="J92" s="32"/>
      <c r="K92" s="32">
        <f t="shared" si="12"/>
        <v>-9.1047449997859076E-2</v>
      </c>
      <c r="L92" s="32"/>
      <c r="M92" s="32"/>
      <c r="N92" s="32"/>
      <c r="O92" s="32">
        <f t="shared" ca="1" si="16"/>
        <v>-7.1755244942628998E-2</v>
      </c>
      <c r="P92" s="32"/>
      <c r="Q92" s="34">
        <f t="shared" si="17"/>
        <v>39860.737000000001</v>
      </c>
      <c r="R92" s="32"/>
      <c r="S92" s="32"/>
      <c r="T92" s="32"/>
      <c r="U92" s="32"/>
      <c r="V92" s="32"/>
    </row>
    <row r="93" spans="1:22" x14ac:dyDescent="0.2">
      <c r="A93" s="29" t="s">
        <v>63</v>
      </c>
      <c r="B93" s="30" t="s">
        <v>62</v>
      </c>
      <c r="C93" s="31">
        <v>54905.781499999997</v>
      </c>
      <c r="D93" s="31">
        <v>4.0000000000000002E-4</v>
      </c>
      <c r="E93" s="36">
        <f t="shared" si="13"/>
        <v>18569.900974517168</v>
      </c>
      <c r="F93" s="32">
        <f t="shared" si="14"/>
        <v>18570</v>
      </c>
      <c r="G93" s="32">
        <f t="shared" si="15"/>
        <v>-7.3996999999508262E-2</v>
      </c>
      <c r="H93" s="32"/>
      <c r="J93" s="32"/>
      <c r="K93" s="32">
        <f t="shared" si="12"/>
        <v>-7.3996999999508262E-2</v>
      </c>
      <c r="L93" s="32"/>
      <c r="M93" s="32"/>
      <c r="N93" s="32"/>
      <c r="O93" s="32">
        <f t="shared" ca="1" si="16"/>
        <v>-7.201128604075141E-2</v>
      </c>
      <c r="P93" s="32"/>
      <c r="Q93" s="34">
        <f t="shared" si="17"/>
        <v>39887.281499999997</v>
      </c>
      <c r="R93" s="32"/>
      <c r="S93" s="32"/>
      <c r="T93" s="32"/>
      <c r="U93" s="32"/>
      <c r="V93" s="32"/>
    </row>
    <row r="94" spans="1:22" x14ac:dyDescent="0.2">
      <c r="A94" s="29" t="s">
        <v>63</v>
      </c>
      <c r="B94" s="30" t="s">
        <v>62</v>
      </c>
      <c r="C94" s="31">
        <v>54938.658100000001</v>
      </c>
      <c r="D94" s="31">
        <v>5.0000000000000001E-4</v>
      </c>
      <c r="E94" s="36">
        <f t="shared" si="13"/>
        <v>18613.897639096635</v>
      </c>
      <c r="F94" s="32">
        <f t="shared" si="14"/>
        <v>18614</v>
      </c>
      <c r="G94" s="32">
        <f t="shared" si="15"/>
        <v>-7.6489399994898122E-2</v>
      </c>
      <c r="H94" s="32"/>
      <c r="J94" s="32"/>
      <c r="K94" s="32">
        <f t="shared" si="12"/>
        <v>-7.6489399994898122E-2</v>
      </c>
      <c r="L94" s="32"/>
      <c r="M94" s="32"/>
      <c r="N94" s="32"/>
      <c r="O94" s="32">
        <f t="shared" ca="1" si="16"/>
        <v>-7.232863275391721E-2</v>
      </c>
      <c r="P94" s="32"/>
      <c r="Q94" s="34">
        <f t="shared" si="17"/>
        <v>39920.158100000001</v>
      </c>
      <c r="R94" s="32"/>
      <c r="S94" s="32"/>
      <c r="T94" s="32"/>
      <c r="U94" s="32"/>
      <c r="V94" s="32"/>
    </row>
    <row r="95" spans="1:22" x14ac:dyDescent="0.2">
      <c r="A95" s="50" t="s">
        <v>375</v>
      </c>
      <c r="B95" s="52" t="s">
        <v>51</v>
      </c>
      <c r="C95" s="51">
        <v>55219.254999999997</v>
      </c>
      <c r="D95" s="51" t="s">
        <v>78</v>
      </c>
      <c r="E95" s="36">
        <f t="shared" si="13"/>
        <v>18989.402639350228</v>
      </c>
      <c r="F95" s="32">
        <f t="shared" si="14"/>
        <v>18989.5</v>
      </c>
      <c r="G95" s="32">
        <f t="shared" si="15"/>
        <v>-7.2752949999994598E-2</v>
      </c>
      <c r="H95" s="32"/>
      <c r="J95" s="32"/>
      <c r="K95" s="32">
        <f t="shared" si="12"/>
        <v>-7.2752949999994598E-2</v>
      </c>
      <c r="L95" s="32"/>
      <c r="M95" s="32"/>
      <c r="N95" s="32"/>
      <c r="O95" s="32">
        <f t="shared" ca="1" si="16"/>
        <v>-7.5036898453775314E-2</v>
      </c>
      <c r="P95" s="32"/>
      <c r="Q95" s="34">
        <f t="shared" si="17"/>
        <v>40200.754999999997</v>
      </c>
      <c r="R95" s="32"/>
      <c r="S95" s="32"/>
      <c r="T95" s="32"/>
      <c r="U95" s="32"/>
      <c r="V95" s="32"/>
    </row>
    <row r="96" spans="1:22" x14ac:dyDescent="0.2">
      <c r="A96" s="29" t="s">
        <v>64</v>
      </c>
      <c r="B96" s="30" t="s">
        <v>51</v>
      </c>
      <c r="C96" s="31">
        <v>55303.6924</v>
      </c>
      <c r="D96" s="31">
        <v>4.0000000000000002E-4</v>
      </c>
      <c r="E96" s="36">
        <f t="shared" si="13"/>
        <v>19102.39984604928</v>
      </c>
      <c r="F96" s="32">
        <f t="shared" si="14"/>
        <v>19102.5</v>
      </c>
      <c r="G96" s="32">
        <f t="shared" si="15"/>
        <v>-7.4840249995759223E-2</v>
      </c>
      <c r="H96" s="32"/>
      <c r="J96" s="32"/>
      <c r="K96" s="32">
        <f t="shared" si="12"/>
        <v>-7.4840249995759223E-2</v>
      </c>
      <c r="L96" s="32"/>
      <c r="M96" s="32"/>
      <c r="N96" s="32"/>
      <c r="O96" s="32">
        <f t="shared" ca="1" si="16"/>
        <v>-7.5851902512587471E-2</v>
      </c>
      <c r="P96" s="32"/>
      <c r="Q96" s="34">
        <f t="shared" si="17"/>
        <v>40285.1924</v>
      </c>
      <c r="R96" s="32"/>
      <c r="S96" s="32"/>
      <c r="T96" s="32"/>
      <c r="U96" s="32"/>
      <c r="V96" s="32"/>
    </row>
    <row r="97" spans="1:22" x14ac:dyDescent="0.2">
      <c r="A97" s="29" t="s">
        <v>64</v>
      </c>
      <c r="B97" s="30" t="s">
        <v>62</v>
      </c>
      <c r="C97" s="31">
        <v>55346.659899999999</v>
      </c>
      <c r="D97" s="31">
        <v>6.9999999999999999E-4</v>
      </c>
      <c r="E97" s="36">
        <f t="shared" si="13"/>
        <v>19159.900520855012</v>
      </c>
      <c r="F97" s="32">
        <f t="shared" si="14"/>
        <v>19160</v>
      </c>
      <c r="G97" s="32">
        <f t="shared" si="15"/>
        <v>-7.4335999997856561E-2</v>
      </c>
      <c r="H97" s="32"/>
      <c r="I97" s="32">
        <f>+G97</f>
        <v>-7.4335999997856561E-2</v>
      </c>
      <c r="J97" s="32"/>
      <c r="L97" s="32"/>
      <c r="M97" s="32"/>
      <c r="N97" s="32"/>
      <c r="O97" s="32">
        <f t="shared" ca="1" si="16"/>
        <v>-7.6266616967292755E-2</v>
      </c>
      <c r="P97" s="32"/>
      <c r="Q97" s="34">
        <f t="shared" si="17"/>
        <v>40328.159899999999</v>
      </c>
      <c r="R97" s="32"/>
      <c r="S97" s="32"/>
      <c r="T97" s="32"/>
      <c r="U97" s="32"/>
      <c r="V97" s="32"/>
    </row>
    <row r="98" spans="1:22" x14ac:dyDescent="0.2">
      <c r="A98" s="29" t="s">
        <v>66</v>
      </c>
      <c r="B98" s="30" t="s">
        <v>62</v>
      </c>
      <c r="C98" s="31">
        <v>56076.718000000001</v>
      </c>
      <c r="D98" s="31">
        <v>5.0000000000000001E-4</v>
      </c>
      <c r="E98" s="36">
        <f t="shared" si="13"/>
        <v>20136.890883277549</v>
      </c>
      <c r="F98" s="32">
        <f t="shared" si="14"/>
        <v>20137</v>
      </c>
      <c r="G98" s="32">
        <f t="shared" si="15"/>
        <v>-8.1537699996260926E-2</v>
      </c>
      <c r="H98" s="32"/>
      <c r="I98" s="32"/>
      <c r="J98" s="32"/>
      <c r="K98" s="32">
        <f t="shared" ref="K98:K119" si="18">+G98</f>
        <v>-8.1537699996260926E-2</v>
      </c>
      <c r="L98" s="32"/>
      <c r="M98" s="32"/>
      <c r="N98" s="32"/>
      <c r="O98" s="32">
        <f t="shared" ca="1" si="16"/>
        <v>-8.3313156484633277E-2</v>
      </c>
      <c r="P98" s="32"/>
      <c r="Q98" s="34">
        <f t="shared" si="17"/>
        <v>41058.218000000001</v>
      </c>
      <c r="R98" s="32"/>
      <c r="S98" s="32"/>
      <c r="T98" s="32"/>
      <c r="U98" s="32"/>
      <c r="V98" s="32"/>
    </row>
    <row r="99" spans="1:22" x14ac:dyDescent="0.2">
      <c r="A99" s="29" t="s">
        <v>67</v>
      </c>
      <c r="B99" s="30" t="s">
        <v>51</v>
      </c>
      <c r="C99" s="31">
        <v>56340.871800000001</v>
      </c>
      <c r="D99" s="31">
        <v>2.9999999999999997E-4</v>
      </c>
      <c r="E99" s="36">
        <f t="shared" si="13"/>
        <v>20490.391127706436</v>
      </c>
      <c r="F99" s="32">
        <f t="shared" si="14"/>
        <v>20490.5</v>
      </c>
      <c r="G99" s="32">
        <f t="shared" si="15"/>
        <v>-8.1355049995181616E-2</v>
      </c>
      <c r="H99" s="32"/>
      <c r="I99" s="32"/>
      <c r="J99" s="32"/>
      <c r="K99" s="32">
        <f t="shared" si="18"/>
        <v>-8.1355049995181616E-2</v>
      </c>
      <c r="L99" s="32"/>
      <c r="M99" s="32"/>
      <c r="N99" s="32"/>
      <c r="O99" s="32">
        <f t="shared" ca="1" si="16"/>
        <v>-8.5862748827908481E-2</v>
      </c>
      <c r="P99" s="32"/>
      <c r="Q99" s="34">
        <f t="shared" si="17"/>
        <v>41322.371800000001</v>
      </c>
      <c r="R99" s="32"/>
      <c r="S99" s="32"/>
      <c r="T99" s="32"/>
      <c r="U99" s="32"/>
      <c r="V99" s="32"/>
    </row>
    <row r="100" spans="1:22" x14ac:dyDescent="0.2">
      <c r="A100" s="50" t="s">
        <v>399</v>
      </c>
      <c r="B100" s="52" t="s">
        <v>62</v>
      </c>
      <c r="C100" s="51">
        <v>56386.072999999997</v>
      </c>
      <c r="D100" s="51" t="s">
        <v>78</v>
      </c>
      <c r="E100" s="36">
        <f t="shared" si="13"/>
        <v>20550.881021277826</v>
      </c>
      <c r="F100" s="32">
        <f t="shared" si="14"/>
        <v>20551</v>
      </c>
      <c r="G100" s="32">
        <f t="shared" si="15"/>
        <v>-8.8907099998323247E-2</v>
      </c>
      <c r="H100" s="32"/>
      <c r="J100" s="32"/>
      <c r="K100" s="32">
        <f t="shared" si="18"/>
        <v>-8.8907099998323247E-2</v>
      </c>
      <c r="L100" s="32"/>
      <c r="M100" s="32"/>
      <c r="N100" s="32"/>
      <c r="O100" s="32">
        <f t="shared" ca="1" si="16"/>
        <v>-8.6299100558511449E-2</v>
      </c>
      <c r="P100" s="32"/>
      <c r="Q100" s="34">
        <f t="shared" si="17"/>
        <v>41367.572999999997</v>
      </c>
      <c r="R100" s="32"/>
      <c r="S100" s="32"/>
      <c r="T100" s="32"/>
      <c r="U100" s="32"/>
      <c r="V100" s="32"/>
    </row>
    <row r="101" spans="1:22" x14ac:dyDescent="0.2">
      <c r="A101" s="50" t="s">
        <v>404</v>
      </c>
      <c r="B101" s="52" t="s">
        <v>62</v>
      </c>
      <c r="C101" s="51">
        <v>56723.831400000003</v>
      </c>
      <c r="D101" s="51" t="s">
        <v>78</v>
      </c>
      <c r="E101" s="36">
        <f t="shared" si="13"/>
        <v>21002.881624554826</v>
      </c>
      <c r="F101" s="32">
        <f t="shared" si="14"/>
        <v>21003</v>
      </c>
      <c r="G101" s="32">
        <f t="shared" si="15"/>
        <v>-8.8456299992685672E-2</v>
      </c>
      <c r="H101" s="32"/>
      <c r="I101" s="32"/>
      <c r="J101" s="32"/>
      <c r="K101" s="32">
        <f t="shared" si="18"/>
        <v>-8.8456299992685672E-2</v>
      </c>
      <c r="L101" s="32"/>
      <c r="M101" s="32"/>
      <c r="N101" s="32"/>
      <c r="O101" s="32">
        <f t="shared" ca="1" si="16"/>
        <v>-8.955911679376008E-2</v>
      </c>
      <c r="P101" s="32"/>
      <c r="Q101" s="34">
        <f t="shared" si="17"/>
        <v>41705.331400000003</v>
      </c>
      <c r="R101" s="32"/>
      <c r="S101" s="32"/>
      <c r="T101" s="32"/>
      <c r="U101" s="32"/>
      <c r="V101" s="32"/>
    </row>
    <row r="102" spans="1:22" x14ac:dyDescent="0.2">
      <c r="A102" s="50" t="s">
        <v>409</v>
      </c>
      <c r="B102" s="52" t="s">
        <v>62</v>
      </c>
      <c r="C102" s="51">
        <v>56738.045700000002</v>
      </c>
      <c r="D102" s="51" t="s">
        <v>78</v>
      </c>
      <c r="E102" s="36">
        <f t="shared" si="13"/>
        <v>21021.903718972491</v>
      </c>
      <c r="F102" s="32">
        <f t="shared" si="14"/>
        <v>21022</v>
      </c>
      <c r="G102" s="32">
        <f t="shared" si="15"/>
        <v>-7.1946199997910298E-2</v>
      </c>
      <c r="H102" s="32"/>
      <c r="J102" s="32"/>
      <c r="K102" s="32">
        <f t="shared" si="18"/>
        <v>-7.1946199997910298E-2</v>
      </c>
      <c r="L102" s="32"/>
      <c r="M102" s="32"/>
      <c r="N102" s="32"/>
      <c r="O102" s="32">
        <f t="shared" ca="1" si="16"/>
        <v>-8.9696152874445295E-2</v>
      </c>
      <c r="P102" s="32"/>
      <c r="Q102" s="34">
        <f t="shared" si="17"/>
        <v>41719.545700000002</v>
      </c>
      <c r="R102" s="32"/>
      <c r="S102" s="32"/>
      <c r="T102" s="32"/>
      <c r="U102" s="32"/>
      <c r="V102" s="32"/>
    </row>
    <row r="103" spans="1:22" x14ac:dyDescent="0.2">
      <c r="A103" s="50" t="s">
        <v>409</v>
      </c>
      <c r="B103" s="52" t="s">
        <v>51</v>
      </c>
      <c r="C103" s="51">
        <v>56796.663999999997</v>
      </c>
      <c r="D103" s="51" t="s">
        <v>78</v>
      </c>
      <c r="E103" s="36">
        <f t="shared" si="13"/>
        <v>21100.348864861</v>
      </c>
      <c r="F103" s="32">
        <f t="shared" si="14"/>
        <v>21100.5</v>
      </c>
      <c r="G103" s="32">
        <f t="shared" si="15"/>
        <v>-0.11293604999809759</v>
      </c>
      <c r="H103" s="32"/>
      <c r="J103" s="32"/>
      <c r="K103" s="32">
        <f t="shared" si="18"/>
        <v>-0.11293604999809759</v>
      </c>
      <c r="L103" s="32"/>
      <c r="M103" s="32"/>
      <c r="N103" s="32"/>
      <c r="O103" s="32">
        <f t="shared" ca="1" si="16"/>
        <v>-9.0262328260434288E-2</v>
      </c>
      <c r="P103" s="32"/>
      <c r="Q103" s="34">
        <f t="shared" si="17"/>
        <v>41778.163999999997</v>
      </c>
      <c r="R103" s="32"/>
      <c r="S103" s="32"/>
      <c r="T103" s="32"/>
      <c r="U103" s="32"/>
      <c r="V103" s="32"/>
    </row>
    <row r="104" spans="1:22" x14ac:dyDescent="0.2">
      <c r="A104" s="50" t="s">
        <v>419</v>
      </c>
      <c r="B104" s="52" t="s">
        <v>62</v>
      </c>
      <c r="C104" s="51">
        <v>57076.53</v>
      </c>
      <c r="D104" s="51" t="s">
        <v>78</v>
      </c>
      <c r="E104" s="36">
        <f t="shared" si="13"/>
        <v>21474.875748090908</v>
      </c>
      <c r="F104" s="32">
        <f t="shared" si="14"/>
        <v>21475</v>
      </c>
      <c r="G104" s="32">
        <f t="shared" si="15"/>
        <v>-9.2847499996423721E-2</v>
      </c>
      <c r="H104" s="32"/>
      <c r="J104" s="32"/>
      <c r="K104" s="32">
        <f t="shared" si="18"/>
        <v>-9.2847499996423721E-2</v>
      </c>
      <c r="L104" s="32"/>
      <c r="M104" s="32"/>
      <c r="N104" s="32"/>
      <c r="O104" s="32">
        <f t="shared" ca="1" si="16"/>
        <v>-9.2963381534993145E-2</v>
      </c>
      <c r="P104" s="32"/>
      <c r="Q104" s="34">
        <f t="shared" si="17"/>
        <v>42058.03</v>
      </c>
      <c r="R104" s="32"/>
      <c r="S104" s="32"/>
      <c r="T104" s="32"/>
      <c r="U104" s="32"/>
      <c r="V104" s="32"/>
    </row>
    <row r="105" spans="1:22" x14ac:dyDescent="0.2">
      <c r="A105" s="53" t="s">
        <v>420</v>
      </c>
      <c r="B105" s="54" t="s">
        <v>51</v>
      </c>
      <c r="C105" s="55">
        <v>57139.672100000003</v>
      </c>
      <c r="D105" s="55">
        <v>2.0000000000000001E-4</v>
      </c>
      <c r="E105" s="36">
        <f t="shared" si="13"/>
        <v>21559.374808046716</v>
      </c>
      <c r="F105" s="32">
        <f t="shared" si="14"/>
        <v>21559.5</v>
      </c>
      <c r="G105" s="32">
        <f t="shared" si="15"/>
        <v>-9.3549949997395743E-2</v>
      </c>
      <c r="H105" s="32"/>
      <c r="J105" s="32"/>
      <c r="K105" s="32">
        <f t="shared" si="18"/>
        <v>-9.3549949997395743E-2</v>
      </c>
      <c r="L105" s="32"/>
      <c r="M105" s="32"/>
      <c r="N105" s="32"/>
      <c r="O105" s="32">
        <f t="shared" ca="1" si="16"/>
        <v>-9.3572831472777451E-2</v>
      </c>
      <c r="P105" s="32"/>
      <c r="Q105" s="34">
        <f t="shared" si="17"/>
        <v>42121.172100000003</v>
      </c>
      <c r="R105" s="32"/>
      <c r="S105" s="32"/>
      <c r="T105" s="32"/>
      <c r="U105" s="32"/>
      <c r="V105" s="32"/>
    </row>
    <row r="106" spans="1:22" x14ac:dyDescent="0.2">
      <c r="A106" s="53" t="s">
        <v>421</v>
      </c>
      <c r="B106" s="54" t="s">
        <v>62</v>
      </c>
      <c r="C106" s="55">
        <v>57513.664299999997</v>
      </c>
      <c r="D106" s="55">
        <v>2.0000000000000001E-4</v>
      </c>
      <c r="E106" s="36">
        <f t="shared" si="13"/>
        <v>22059.864803324072</v>
      </c>
      <c r="F106" s="32">
        <f t="shared" si="14"/>
        <v>22060</v>
      </c>
      <c r="G106" s="32">
        <f t="shared" si="15"/>
        <v>-0.10102599999663653</v>
      </c>
      <c r="H106" s="32"/>
      <c r="J106" s="32"/>
      <c r="K106" s="32">
        <f t="shared" si="18"/>
        <v>-0.10102599999663653</v>
      </c>
      <c r="L106" s="32"/>
      <c r="M106" s="32"/>
      <c r="N106" s="32"/>
      <c r="O106" s="32">
        <f t="shared" ca="1" si="16"/>
        <v>-9.7182650335038395E-2</v>
      </c>
      <c r="P106" s="32"/>
      <c r="Q106" s="34">
        <f t="shared" si="17"/>
        <v>42495.164299999997</v>
      </c>
      <c r="R106" s="32"/>
      <c r="S106" s="32"/>
      <c r="T106" s="32"/>
      <c r="U106" s="32"/>
      <c r="V106" s="32"/>
    </row>
    <row r="107" spans="1:22" x14ac:dyDescent="0.2">
      <c r="A107" s="56" t="s">
        <v>422</v>
      </c>
      <c r="B107" s="57" t="s">
        <v>51</v>
      </c>
      <c r="C107" s="58">
        <v>57857.758800000003</v>
      </c>
      <c r="D107" s="58">
        <v>4.0000000000000002E-4</v>
      </c>
      <c r="E107" s="36">
        <f t="shared" si="13"/>
        <v>22520.344606592615</v>
      </c>
      <c r="F107" s="32">
        <f t="shared" si="14"/>
        <v>22520.5</v>
      </c>
      <c r="G107" s="32">
        <f t="shared" si="15"/>
        <v>-0.11611804999847664</v>
      </c>
      <c r="H107" s="32"/>
      <c r="J107" s="32"/>
      <c r="K107" s="32">
        <f t="shared" si="18"/>
        <v>-0.11611804999847664</v>
      </c>
      <c r="L107" s="32"/>
      <c r="M107" s="32"/>
      <c r="N107" s="32"/>
      <c r="O107" s="32">
        <f t="shared" ca="1" si="16"/>
        <v>-0.10050397218533041</v>
      </c>
      <c r="P107" s="32"/>
      <c r="Q107" s="34">
        <f t="shared" si="17"/>
        <v>42839.258800000003</v>
      </c>
      <c r="R107" s="32"/>
      <c r="S107" s="32"/>
      <c r="T107" s="32"/>
      <c r="U107" s="32"/>
      <c r="V107" s="32"/>
    </row>
    <row r="108" spans="1:22" x14ac:dyDescent="0.2">
      <c r="A108" s="59" t="s">
        <v>423</v>
      </c>
      <c r="B108" s="60" t="s">
        <v>62</v>
      </c>
      <c r="C108" s="61">
        <v>58246.705600000001</v>
      </c>
      <c r="D108" s="61">
        <v>4.0000000000000002E-4</v>
      </c>
      <c r="E108" s="36">
        <f t="shared" si="13"/>
        <v>23040.847392733995</v>
      </c>
      <c r="F108" s="32">
        <f t="shared" si="14"/>
        <v>23041</v>
      </c>
      <c r="G108" s="32">
        <f t="shared" si="15"/>
        <v>-0.11403609999979381</v>
      </c>
      <c r="H108" s="32"/>
      <c r="J108" s="32"/>
      <c r="K108" s="32">
        <f t="shared" si="18"/>
        <v>-0.11403609999979381</v>
      </c>
      <c r="L108" s="32"/>
      <c r="M108" s="32"/>
      <c r="N108" s="32"/>
      <c r="O108" s="32">
        <f t="shared" ca="1" si="16"/>
        <v>-0.10425803955357579</v>
      </c>
      <c r="P108" s="32"/>
      <c r="Q108" s="34">
        <f t="shared" si="17"/>
        <v>43228.205600000001</v>
      </c>
      <c r="R108" s="32"/>
      <c r="S108" s="32"/>
      <c r="T108" s="32"/>
      <c r="U108" s="32"/>
      <c r="V108" s="32"/>
    </row>
    <row r="109" spans="1:22" x14ac:dyDescent="0.2">
      <c r="A109" s="59" t="s">
        <v>423</v>
      </c>
      <c r="B109" s="60" t="s">
        <v>62</v>
      </c>
      <c r="C109" s="61">
        <v>58246.719299999997</v>
      </c>
      <c r="D109" s="61">
        <v>2.9999999999999997E-4</v>
      </c>
      <c r="E109" s="36">
        <f t="shared" si="13"/>
        <v>23040.8657265734</v>
      </c>
      <c r="F109" s="32">
        <f t="shared" si="14"/>
        <v>23041</v>
      </c>
      <c r="G109" s="32">
        <f t="shared" si="15"/>
        <v>-0.10033610000391491</v>
      </c>
      <c r="H109" s="32"/>
      <c r="J109" s="32"/>
      <c r="K109" s="32">
        <f t="shared" si="18"/>
        <v>-0.10033610000391491</v>
      </c>
      <c r="L109" s="32"/>
      <c r="M109" s="32"/>
      <c r="N109" s="32"/>
      <c r="O109" s="32">
        <f t="shared" ca="1" si="16"/>
        <v>-0.10425803955357579</v>
      </c>
      <c r="P109" s="32"/>
      <c r="Q109" s="34">
        <f t="shared" si="17"/>
        <v>43228.219299999997</v>
      </c>
      <c r="R109" s="32"/>
      <c r="S109" s="32"/>
      <c r="T109" s="32"/>
      <c r="U109" s="32"/>
      <c r="V109" s="32"/>
    </row>
    <row r="110" spans="1:22" x14ac:dyDescent="0.2">
      <c r="A110" s="59" t="s">
        <v>423</v>
      </c>
      <c r="B110" s="60" t="s">
        <v>62</v>
      </c>
      <c r="C110" s="61">
        <v>58255.686500000003</v>
      </c>
      <c r="D110" s="61">
        <v>1E-4</v>
      </c>
      <c r="E110" s="36">
        <f t="shared" si="13"/>
        <v>23052.86596049714</v>
      </c>
      <c r="F110" s="32">
        <f t="shared" si="14"/>
        <v>23053</v>
      </c>
      <c r="G110" s="32">
        <f t="shared" si="15"/>
        <v>-0.10016129998984979</v>
      </c>
      <c r="H110" s="32"/>
      <c r="J110" s="32"/>
      <c r="K110" s="32">
        <f t="shared" si="18"/>
        <v>-0.10016129998984979</v>
      </c>
      <c r="L110" s="32"/>
      <c r="M110" s="32"/>
      <c r="N110" s="32"/>
      <c r="O110" s="32">
        <f t="shared" ca="1" si="16"/>
        <v>-0.10434458865716648</v>
      </c>
      <c r="P110" s="32"/>
      <c r="Q110" s="34">
        <f t="shared" si="17"/>
        <v>43237.186500000003</v>
      </c>
      <c r="R110" s="32"/>
      <c r="S110" s="32"/>
      <c r="T110" s="32"/>
      <c r="U110" s="32"/>
      <c r="V110" s="32"/>
    </row>
    <row r="111" spans="1:22" x14ac:dyDescent="0.2">
      <c r="A111" s="59" t="s">
        <v>425</v>
      </c>
      <c r="B111" s="60" t="s">
        <v>62</v>
      </c>
      <c r="C111" s="61">
        <v>58502.275600000001</v>
      </c>
      <c r="D111" s="61" t="s">
        <v>426</v>
      </c>
      <c r="E111" s="36">
        <f t="shared" si="13"/>
        <v>23382.860483095334</v>
      </c>
      <c r="F111" s="32">
        <f t="shared" si="14"/>
        <v>23383</v>
      </c>
      <c r="G111" s="32">
        <f t="shared" si="15"/>
        <v>-0.10425430000032065</v>
      </c>
      <c r="H111" s="32"/>
      <c r="J111" s="32"/>
      <c r="K111" s="32">
        <f t="shared" si="18"/>
        <v>-0.10425430000032065</v>
      </c>
      <c r="L111" s="32"/>
      <c r="M111" s="32"/>
      <c r="N111" s="32"/>
      <c r="O111" s="32">
        <f t="shared" ca="1" si="16"/>
        <v>-0.10672468900590992</v>
      </c>
      <c r="P111" s="32"/>
      <c r="Q111" s="34">
        <f t="shared" si="17"/>
        <v>43483.775600000001</v>
      </c>
      <c r="R111" s="32"/>
      <c r="S111" s="32"/>
      <c r="T111" s="32"/>
      <c r="U111" s="32"/>
      <c r="V111" s="32"/>
    </row>
    <row r="112" spans="1:22" x14ac:dyDescent="0.2">
      <c r="A112" s="59" t="s">
        <v>425</v>
      </c>
      <c r="B112" s="60" t="s">
        <v>62</v>
      </c>
      <c r="C112" s="61">
        <v>58505.268400000001</v>
      </c>
      <c r="D112" s="61" t="s">
        <v>426</v>
      </c>
      <c r="E112" s="36">
        <f t="shared" si="13"/>
        <v>23386.865557152672</v>
      </c>
      <c r="F112" s="32">
        <f t="shared" si="14"/>
        <v>23387</v>
      </c>
      <c r="G112" s="32">
        <f t="shared" si="15"/>
        <v>-0.10046269999293145</v>
      </c>
      <c r="H112" s="32"/>
      <c r="J112" s="32"/>
      <c r="K112" s="32">
        <f t="shared" si="18"/>
        <v>-0.10046269999293145</v>
      </c>
      <c r="L112" s="32"/>
      <c r="M112" s="32"/>
      <c r="N112" s="32"/>
      <c r="O112" s="32">
        <f t="shared" ca="1" si="16"/>
        <v>-0.10675353870710683</v>
      </c>
      <c r="P112" s="32"/>
      <c r="Q112" s="34">
        <f t="shared" si="17"/>
        <v>43486.768400000001</v>
      </c>
      <c r="R112" s="32"/>
      <c r="S112" s="32"/>
      <c r="T112" s="32"/>
      <c r="U112" s="32"/>
      <c r="V112" s="32"/>
    </row>
    <row r="113" spans="1:22" x14ac:dyDescent="0.2">
      <c r="A113" s="59" t="s">
        <v>424</v>
      </c>
      <c r="B113" s="60" t="s">
        <v>62</v>
      </c>
      <c r="C113" s="61">
        <v>58598.6679</v>
      </c>
      <c r="D113" s="61">
        <v>2.9999999999999997E-4</v>
      </c>
      <c r="E113" s="36">
        <f t="shared" si="13"/>
        <v>23511.856172769541</v>
      </c>
      <c r="F113" s="32">
        <f t="shared" si="14"/>
        <v>23512</v>
      </c>
      <c r="G113" s="32">
        <f t="shared" si="15"/>
        <v>-0.10747519999858923</v>
      </c>
      <c r="H113" s="32"/>
      <c r="J113" s="32"/>
      <c r="K113" s="32">
        <f t="shared" si="18"/>
        <v>-0.10747519999858923</v>
      </c>
      <c r="L113" s="32"/>
      <c r="M113" s="32"/>
      <c r="N113" s="32"/>
      <c r="O113" s="32">
        <f t="shared" ca="1" si="16"/>
        <v>-0.10765509186950964</v>
      </c>
      <c r="P113" s="32"/>
      <c r="Q113" s="34">
        <f t="shared" si="17"/>
        <v>43580.1679</v>
      </c>
      <c r="R113" s="32"/>
      <c r="S113" s="32"/>
      <c r="T113" s="32"/>
      <c r="U113" s="32"/>
      <c r="V113" s="32"/>
    </row>
    <row r="114" spans="1:22" x14ac:dyDescent="0.2">
      <c r="A114" s="59" t="s">
        <v>424</v>
      </c>
      <c r="B114" s="60" t="s">
        <v>62</v>
      </c>
      <c r="C114" s="61">
        <v>58602.407899999998</v>
      </c>
      <c r="D114" s="61">
        <v>1E-4</v>
      </c>
      <c r="E114" s="36">
        <f t="shared" si="13"/>
        <v>23516.861177104754</v>
      </c>
      <c r="F114" s="32">
        <f t="shared" si="14"/>
        <v>23517</v>
      </c>
      <c r="G114" s="32">
        <f t="shared" si="15"/>
        <v>-0.10373569999501342</v>
      </c>
      <c r="H114" s="32"/>
      <c r="J114" s="32"/>
      <c r="K114" s="32">
        <f t="shared" si="18"/>
        <v>-0.10373569999501342</v>
      </c>
      <c r="L114" s="32"/>
      <c r="M114" s="32"/>
      <c r="N114" s="32"/>
      <c r="O114" s="32">
        <f t="shared" ca="1" si="16"/>
        <v>-0.10769115399600576</v>
      </c>
      <c r="P114" s="32"/>
      <c r="Q114" s="34">
        <f t="shared" si="17"/>
        <v>43583.907899999998</v>
      </c>
      <c r="R114" s="32"/>
      <c r="S114" s="32"/>
      <c r="T114" s="32"/>
      <c r="U114" s="32"/>
      <c r="V114" s="32"/>
    </row>
    <row r="115" spans="1:22" ht="12" customHeight="1" x14ac:dyDescent="0.2">
      <c r="A115" s="62" t="s">
        <v>427</v>
      </c>
      <c r="B115" s="60" t="s">
        <v>62</v>
      </c>
      <c r="C115" s="61">
        <v>59334.704899999997</v>
      </c>
      <c r="D115" s="61">
        <v>2.9999999999999997E-4</v>
      </c>
      <c r="E115" s="36">
        <f t="shared" si="13"/>
        <v>24496.847717122506</v>
      </c>
      <c r="F115" s="32">
        <f t="shared" si="14"/>
        <v>24497</v>
      </c>
      <c r="G115" s="32">
        <f t="shared" si="15"/>
        <v>-0.11379370000213385</v>
      </c>
      <c r="H115" s="32"/>
      <c r="J115" s="32"/>
      <c r="K115" s="32">
        <f t="shared" si="18"/>
        <v>-0.11379370000213385</v>
      </c>
      <c r="L115" s="32"/>
      <c r="M115" s="32"/>
      <c r="N115" s="32"/>
      <c r="O115" s="32">
        <f t="shared" ca="1" si="16"/>
        <v>-0.11475933078924394</v>
      </c>
      <c r="P115" s="32"/>
      <c r="Q115" s="34">
        <f t="shared" si="17"/>
        <v>44316.204899999997</v>
      </c>
      <c r="R115" s="32"/>
      <c r="S115" s="32"/>
      <c r="T115" s="32"/>
      <c r="U115" s="32"/>
      <c r="V115" s="32"/>
    </row>
    <row r="116" spans="1:22" ht="12" customHeight="1" x14ac:dyDescent="0.2">
      <c r="A116" s="62" t="s">
        <v>427</v>
      </c>
      <c r="B116" s="60" t="s">
        <v>62</v>
      </c>
      <c r="C116" s="61">
        <v>59346.659200000002</v>
      </c>
      <c r="D116" s="61">
        <v>4.0000000000000002E-4</v>
      </c>
      <c r="E116" s="36">
        <f t="shared" si="13"/>
        <v>24512.845397155797</v>
      </c>
      <c r="F116" s="32">
        <f t="shared" si="14"/>
        <v>24513</v>
      </c>
      <c r="G116" s="32">
        <f t="shared" si="15"/>
        <v>-0.11552729999675648</v>
      </c>
      <c r="H116" s="32"/>
      <c r="J116" s="32"/>
      <c r="K116" s="32">
        <f t="shared" si="18"/>
        <v>-0.11552729999675648</v>
      </c>
      <c r="L116" s="32"/>
      <c r="M116" s="32"/>
      <c r="N116" s="32"/>
      <c r="O116" s="32">
        <f t="shared" ca="1" si="16"/>
        <v>-0.1148747295940315</v>
      </c>
      <c r="P116" s="32"/>
      <c r="Q116" s="34">
        <f t="shared" si="17"/>
        <v>44328.159200000002</v>
      </c>
      <c r="R116" s="32"/>
      <c r="S116" s="32"/>
      <c r="T116" s="32"/>
      <c r="U116" s="32"/>
      <c r="V116" s="32"/>
    </row>
    <row r="117" spans="1:22" ht="12" customHeight="1" x14ac:dyDescent="0.2">
      <c r="A117" s="62" t="s">
        <v>427</v>
      </c>
      <c r="B117" s="60" t="s">
        <v>62</v>
      </c>
      <c r="C117" s="61">
        <v>59347.4061</v>
      </c>
      <c r="D117" s="61">
        <v>2.0000000000000001E-4</v>
      </c>
      <c r="E117" s="36">
        <f t="shared" si="13"/>
        <v>24513.844925962741</v>
      </c>
      <c r="F117" s="32">
        <f t="shared" ref="F117:F124" si="19">ROUND(2*E117,0)/2</f>
        <v>24514</v>
      </c>
      <c r="G117" s="32">
        <f t="shared" ref="G117:G119" si="20">+C117-(C$7+F117*C$8)</f>
        <v>-0.1158794000002672</v>
      </c>
      <c r="H117" s="32"/>
      <c r="J117" s="32"/>
      <c r="K117" s="32">
        <f t="shared" si="18"/>
        <v>-0.1158794000002672</v>
      </c>
      <c r="L117" s="32"/>
      <c r="M117" s="32"/>
      <c r="N117" s="32"/>
      <c r="O117" s="32">
        <f t="shared" ca="1" si="16"/>
        <v>-0.11488194201933072</v>
      </c>
      <c r="P117" s="32"/>
      <c r="Q117" s="34">
        <f t="shared" si="17"/>
        <v>44328.9061</v>
      </c>
      <c r="R117" s="32"/>
      <c r="S117" s="32"/>
      <c r="T117" s="32"/>
      <c r="U117" s="32"/>
      <c r="V117" s="32"/>
    </row>
    <row r="118" spans="1:22" ht="12" customHeight="1" x14ac:dyDescent="0.2">
      <c r="A118" s="63" t="s">
        <v>429</v>
      </c>
      <c r="B118" s="64" t="s">
        <v>51</v>
      </c>
      <c r="C118" s="71">
        <v>59672.455000000002</v>
      </c>
      <c r="D118" s="70">
        <v>3.0000000000000001E-3</v>
      </c>
      <c r="E118" s="36">
        <f t="shared" si="13"/>
        <v>24948.837213036946</v>
      </c>
      <c r="F118" s="32">
        <f t="shared" si="19"/>
        <v>24949</v>
      </c>
      <c r="G118" s="32">
        <f t="shared" si="20"/>
        <v>-0.12164289999054745</v>
      </c>
      <c r="H118" s="32"/>
      <c r="J118" s="32"/>
      <c r="K118" s="32">
        <f t="shared" si="18"/>
        <v>-0.12164289999054745</v>
      </c>
      <c r="L118" s="32"/>
      <c r="M118" s="32"/>
      <c r="N118" s="32"/>
      <c r="O118" s="32">
        <f t="shared" ca="1" si="16"/>
        <v>-0.11801934702449257</v>
      </c>
      <c r="P118" s="32"/>
      <c r="Q118" s="34">
        <f t="shared" si="17"/>
        <v>44653.955000000002</v>
      </c>
      <c r="R118" s="32"/>
      <c r="S118" s="32"/>
      <c r="T118" s="32"/>
      <c r="U118" s="32"/>
      <c r="V118" s="32"/>
    </row>
    <row r="119" spans="1:22" ht="12" customHeight="1" x14ac:dyDescent="0.2">
      <c r="A119" s="63" t="s">
        <v>428</v>
      </c>
      <c r="B119" s="64" t="s">
        <v>62</v>
      </c>
      <c r="C119" s="71">
        <v>59696.746899999998</v>
      </c>
      <c r="D119" s="70">
        <v>2.9999999999999997E-4</v>
      </c>
      <c r="E119" s="36">
        <f t="shared" si="13"/>
        <v>24981.345519136044</v>
      </c>
      <c r="F119" s="32">
        <f t="shared" si="19"/>
        <v>24981.5</v>
      </c>
      <c r="G119" s="32">
        <f t="shared" si="20"/>
        <v>-0.11543614999391139</v>
      </c>
      <c r="H119" s="32"/>
      <c r="J119" s="32"/>
      <c r="K119" s="32">
        <f t="shared" si="18"/>
        <v>-0.11543614999391139</v>
      </c>
      <c r="L119" s="32"/>
      <c r="M119" s="32"/>
      <c r="N119" s="32"/>
      <c r="O119" s="32">
        <f t="shared" ca="1" si="16"/>
        <v>-0.1182537508467173</v>
      </c>
      <c r="P119" s="32"/>
      <c r="Q119" s="34">
        <f t="shared" si="17"/>
        <v>44678.246899999998</v>
      </c>
      <c r="R119" s="32"/>
      <c r="S119" s="32"/>
      <c r="T119" s="32"/>
      <c r="U119" s="32"/>
      <c r="V119" s="32"/>
    </row>
    <row r="120" spans="1:22" ht="12" customHeight="1" x14ac:dyDescent="0.2">
      <c r="A120" s="65" t="s">
        <v>430</v>
      </c>
      <c r="B120" s="66" t="s">
        <v>62</v>
      </c>
      <c r="C120" s="72">
        <v>59632.107700000051</v>
      </c>
      <c r="D120" s="33"/>
      <c r="E120" s="36">
        <f t="shared" ref="E120:E124" si="21">+(C120-C$7)/C$8</f>
        <v>24894.842985386127</v>
      </c>
      <c r="F120" s="32">
        <f t="shared" si="19"/>
        <v>24895</v>
      </c>
      <c r="G120" s="32">
        <f t="shared" ref="G120:G124" si="22">+C120-(C$7+F120*C$8)</f>
        <v>-0.11732949994620867</v>
      </c>
      <c r="H120" s="32"/>
      <c r="J120" s="32"/>
      <c r="K120" s="32">
        <f t="shared" ref="K120:K124" si="23">+G120</f>
        <v>-0.11732949994620867</v>
      </c>
      <c r="L120" s="32"/>
      <c r="M120" s="32"/>
      <c r="N120" s="32"/>
      <c r="O120" s="32">
        <f t="shared" ref="O120:O124" ca="1" si="24">+C$11+C$12*F120</f>
        <v>-0.11762987605833455</v>
      </c>
      <c r="P120" s="32"/>
      <c r="Q120" s="34">
        <f t="shared" ref="Q120:Q124" si="25">+C120-15018.5</f>
        <v>44613.607700000051</v>
      </c>
      <c r="R120" s="32"/>
      <c r="S120" s="32"/>
      <c r="T120" s="32"/>
      <c r="U120" s="32"/>
      <c r="V120" s="32"/>
    </row>
    <row r="121" spans="1:22" ht="12" customHeight="1" x14ac:dyDescent="0.2">
      <c r="A121" s="67" t="s">
        <v>430</v>
      </c>
      <c r="B121" s="68" t="s">
        <v>62</v>
      </c>
      <c r="C121" s="72">
        <v>59632.108899999876</v>
      </c>
      <c r="D121" s="33"/>
      <c r="E121" s="36">
        <f t="shared" si="21"/>
        <v>24894.844591269637</v>
      </c>
      <c r="F121" s="32">
        <f t="shared" si="19"/>
        <v>24895</v>
      </c>
      <c r="G121" s="32">
        <f t="shared" si="22"/>
        <v>-0.11612950012204237</v>
      </c>
      <c r="H121" s="32"/>
      <c r="J121" s="32"/>
      <c r="K121" s="32">
        <f t="shared" si="23"/>
        <v>-0.11612950012204237</v>
      </c>
      <c r="L121" s="32"/>
      <c r="M121" s="32"/>
      <c r="N121" s="32"/>
      <c r="O121" s="32">
        <f t="shared" ca="1" si="24"/>
        <v>-0.11762987605833455</v>
      </c>
      <c r="P121" s="32"/>
      <c r="Q121" s="34">
        <f t="shared" si="25"/>
        <v>44613.608899999876</v>
      </c>
      <c r="R121" s="32"/>
      <c r="S121" s="32"/>
      <c r="T121" s="32"/>
      <c r="U121" s="32"/>
      <c r="V121" s="32"/>
    </row>
    <row r="122" spans="1:22" x14ac:dyDescent="0.2">
      <c r="A122" s="67" t="s">
        <v>430</v>
      </c>
      <c r="B122" s="68" t="s">
        <v>51</v>
      </c>
      <c r="C122" s="72">
        <v>59678.06799999997</v>
      </c>
      <c r="D122" s="33"/>
      <c r="E122" s="36">
        <f t="shared" si="21"/>
        <v>24956.348734249088</v>
      </c>
      <c r="F122" s="32">
        <f t="shared" si="19"/>
        <v>24956.5</v>
      </c>
      <c r="G122" s="32">
        <f t="shared" si="22"/>
        <v>-0.11303365002822829</v>
      </c>
      <c r="H122" s="32"/>
      <c r="J122" s="32"/>
      <c r="K122" s="32">
        <f t="shared" si="23"/>
        <v>-0.11303365002822829</v>
      </c>
      <c r="L122" s="32"/>
      <c r="M122" s="32"/>
      <c r="N122" s="32"/>
      <c r="O122" s="32">
        <f t="shared" ca="1" si="24"/>
        <v>-0.11807344021423674</v>
      </c>
      <c r="P122" s="32"/>
      <c r="Q122" s="34">
        <f t="shared" si="25"/>
        <v>44659.56799999997</v>
      </c>
      <c r="R122" s="32"/>
      <c r="S122" s="32"/>
      <c r="T122" s="32"/>
      <c r="U122" s="32"/>
      <c r="V122" s="32"/>
    </row>
    <row r="123" spans="1:22" x14ac:dyDescent="0.2">
      <c r="A123" s="67" t="s">
        <v>430</v>
      </c>
      <c r="B123" s="68" t="s">
        <v>51</v>
      </c>
      <c r="C123" s="72">
        <v>59678.069999999832</v>
      </c>
      <c r="D123" s="33"/>
      <c r="E123" s="36">
        <f t="shared" si="21"/>
        <v>24956.351410721811</v>
      </c>
      <c r="F123" s="32">
        <f t="shared" si="19"/>
        <v>24956.5</v>
      </c>
      <c r="G123" s="32">
        <f t="shared" si="22"/>
        <v>-0.11103365016606404</v>
      </c>
      <c r="H123" s="32"/>
      <c r="J123" s="32"/>
      <c r="K123" s="32">
        <f t="shared" si="23"/>
        <v>-0.11103365016606404</v>
      </c>
      <c r="L123" s="32"/>
      <c r="M123" s="32"/>
      <c r="N123" s="32"/>
      <c r="O123" s="32">
        <f t="shared" ca="1" si="24"/>
        <v>-0.11807344021423674</v>
      </c>
      <c r="P123" s="32"/>
      <c r="Q123" s="34">
        <f t="shared" si="25"/>
        <v>44659.569999999832</v>
      </c>
      <c r="R123" s="32"/>
      <c r="S123" s="32"/>
      <c r="T123" s="32"/>
      <c r="U123" s="32"/>
      <c r="V123" s="32"/>
    </row>
    <row r="124" spans="1:22" x14ac:dyDescent="0.2">
      <c r="A124" s="65" t="s">
        <v>430</v>
      </c>
      <c r="B124" s="66" t="s">
        <v>51</v>
      </c>
      <c r="C124" s="72">
        <v>59710.953000000212</v>
      </c>
      <c r="D124" s="33"/>
      <c r="E124" s="36">
        <f t="shared" si="21"/>
        <v>25000.356640015081</v>
      </c>
      <c r="F124" s="32">
        <f t="shared" si="19"/>
        <v>25000.5</v>
      </c>
      <c r="G124" s="32">
        <f t="shared" si="22"/>
        <v>-0.10712604978471063</v>
      </c>
      <c r="H124" s="32"/>
      <c r="J124" s="32"/>
      <c r="K124" s="32">
        <f t="shared" si="23"/>
        <v>-0.10712604978471063</v>
      </c>
      <c r="L124" s="32"/>
      <c r="M124" s="32"/>
      <c r="N124" s="32"/>
      <c r="O124" s="32">
        <f t="shared" ca="1" si="24"/>
        <v>-0.11839078692740254</v>
      </c>
      <c r="P124" s="32"/>
      <c r="Q124" s="34">
        <f t="shared" si="25"/>
        <v>44692.453000000212</v>
      </c>
      <c r="R124" s="32"/>
      <c r="S124" s="32"/>
      <c r="T124" s="32"/>
      <c r="U124" s="32"/>
      <c r="V124" s="32"/>
    </row>
    <row r="125" spans="1:22" x14ac:dyDescent="0.2">
      <c r="A125" s="69" t="s">
        <v>431</v>
      </c>
      <c r="B125" s="66" t="s">
        <v>62</v>
      </c>
      <c r="C125" s="70">
        <v>60088.673900000002</v>
      </c>
      <c r="D125" s="70">
        <v>8.0000000000000004E-4</v>
      </c>
      <c r="E125" s="36">
        <f t="shared" ref="E125" si="26">+(C125-C$7)/C$8</f>
        <v>25505.836517555461</v>
      </c>
      <c r="F125" s="32">
        <f t="shared" ref="F125" si="27">ROUND(2*E125,0)/2</f>
        <v>25506</v>
      </c>
      <c r="G125" s="32">
        <f t="shared" ref="G125" si="28">+C125-(C$7+F125*C$8)</f>
        <v>-0.12216259999695467</v>
      </c>
      <c r="H125" s="32"/>
      <c r="J125" s="32"/>
      <c r="K125" s="32">
        <f t="shared" ref="K125" si="29">+G125</f>
        <v>-0.12216259999695467</v>
      </c>
      <c r="L125" s="32"/>
      <c r="M125" s="32"/>
      <c r="N125" s="32"/>
      <c r="O125" s="32">
        <f t="shared" ref="O125" ca="1" si="30">+C$11+C$12*F125</f>
        <v>-0.12203666791615958</v>
      </c>
      <c r="P125" s="32"/>
      <c r="Q125" s="34">
        <f t="shared" ref="Q125" si="31">+C125-15018.5</f>
        <v>45070.173900000002</v>
      </c>
      <c r="R125" s="32"/>
      <c r="S125" s="32"/>
      <c r="T125" s="32"/>
      <c r="U125" s="32"/>
      <c r="V125" s="32"/>
    </row>
    <row r="126" spans="1:22" x14ac:dyDescent="0.2">
      <c r="A126" s="32"/>
      <c r="B126" s="32"/>
      <c r="C126" s="33"/>
      <c r="D126" s="3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</row>
    <row r="127" spans="1:22" x14ac:dyDescent="0.2">
      <c r="A127" s="32"/>
      <c r="B127" s="32"/>
      <c r="C127" s="33"/>
      <c r="D127" s="33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</row>
    <row r="128" spans="1:22" x14ac:dyDescent="0.2">
      <c r="A128" s="32"/>
      <c r="B128" s="32"/>
      <c r="C128" s="33"/>
      <c r="D128" s="33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</row>
    <row r="129" spans="1:22" x14ac:dyDescent="0.2">
      <c r="A129" s="32"/>
      <c r="B129" s="32"/>
      <c r="C129" s="33"/>
      <c r="D129" s="33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</row>
    <row r="130" spans="1:22" x14ac:dyDescent="0.2">
      <c r="A130" s="32"/>
      <c r="B130" s="32"/>
      <c r="C130" s="33"/>
      <c r="D130" s="33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</row>
    <row r="131" spans="1:22" x14ac:dyDescent="0.2">
      <c r="A131" s="32"/>
      <c r="B131" s="32"/>
      <c r="C131" s="33"/>
      <c r="D131" s="33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</row>
    <row r="132" spans="1:22" x14ac:dyDescent="0.2">
      <c r="A132" s="32"/>
      <c r="B132" s="32"/>
      <c r="C132" s="33"/>
      <c r="D132" s="33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</row>
    <row r="133" spans="1:22" x14ac:dyDescent="0.2">
      <c r="A133" s="32"/>
      <c r="B133" s="32"/>
      <c r="C133" s="33"/>
      <c r="D133" s="33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</row>
    <row r="134" spans="1:22" x14ac:dyDescent="0.2">
      <c r="A134" s="32"/>
      <c r="B134" s="32"/>
      <c r="C134" s="33"/>
      <c r="D134" s="33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</row>
    <row r="135" spans="1:22" x14ac:dyDescent="0.2">
      <c r="A135" s="32"/>
      <c r="B135" s="32"/>
      <c r="C135" s="33"/>
      <c r="D135" s="33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</row>
    <row r="136" spans="1:22" x14ac:dyDescent="0.2">
      <c r="A136" s="32"/>
      <c r="B136" s="32"/>
      <c r="C136" s="33"/>
      <c r="D136" s="33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</row>
    <row r="137" spans="1:22" x14ac:dyDescent="0.2">
      <c r="A137" s="32"/>
      <c r="B137" s="32"/>
      <c r="C137" s="33"/>
      <c r="D137" s="33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</row>
    <row r="138" spans="1:22" x14ac:dyDescent="0.2">
      <c r="A138" s="32"/>
      <c r="B138" s="32"/>
      <c r="C138" s="33"/>
      <c r="D138" s="33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</row>
    <row r="139" spans="1:22" x14ac:dyDescent="0.2">
      <c r="A139" s="32"/>
      <c r="B139" s="32"/>
      <c r="C139" s="33"/>
      <c r="D139" s="33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</row>
    <row r="140" spans="1:22" x14ac:dyDescent="0.2">
      <c r="A140" s="32"/>
      <c r="B140" s="32"/>
      <c r="C140" s="33"/>
      <c r="D140" s="33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</row>
    <row r="141" spans="1:22" x14ac:dyDescent="0.2">
      <c r="A141" s="32"/>
      <c r="B141" s="32"/>
      <c r="C141" s="33"/>
      <c r="D141" s="33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</row>
    <row r="142" spans="1:22" x14ac:dyDescent="0.2">
      <c r="A142" s="32"/>
      <c r="B142" s="32"/>
      <c r="C142" s="33"/>
      <c r="D142" s="33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</row>
    <row r="143" spans="1:22" x14ac:dyDescent="0.2">
      <c r="A143" s="32"/>
      <c r="B143" s="32"/>
      <c r="C143" s="33"/>
      <c r="D143" s="33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</row>
    <row r="144" spans="1:22" x14ac:dyDescent="0.2">
      <c r="A144" s="32"/>
      <c r="B144" s="32"/>
      <c r="C144" s="33"/>
      <c r="D144" s="33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</row>
    <row r="145" spans="1:22" x14ac:dyDescent="0.2">
      <c r="A145" s="32"/>
      <c r="B145" s="32"/>
      <c r="C145" s="33"/>
      <c r="D145" s="33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</row>
    <row r="146" spans="1:22" x14ac:dyDescent="0.2">
      <c r="A146" s="32"/>
      <c r="B146" s="32"/>
      <c r="C146" s="33"/>
      <c r="D146" s="33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</row>
    <row r="147" spans="1:22" x14ac:dyDescent="0.2">
      <c r="A147" s="32"/>
      <c r="B147" s="32"/>
      <c r="C147" s="33"/>
      <c r="D147" s="33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</row>
    <row r="148" spans="1:22" x14ac:dyDescent="0.2">
      <c r="A148" s="32"/>
      <c r="B148" s="32"/>
      <c r="C148" s="33"/>
      <c r="D148" s="33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</row>
    <row r="149" spans="1:22" x14ac:dyDescent="0.2">
      <c r="A149" s="32"/>
      <c r="B149" s="32"/>
      <c r="C149" s="33"/>
      <c r="D149" s="33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</row>
    <row r="150" spans="1:22" x14ac:dyDescent="0.2">
      <c r="A150" s="32"/>
      <c r="B150" s="32"/>
      <c r="C150" s="33"/>
      <c r="D150" s="33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</row>
    <row r="151" spans="1:22" x14ac:dyDescent="0.2">
      <c r="A151" s="32"/>
      <c r="B151" s="32"/>
      <c r="C151" s="33"/>
      <c r="D151" s="33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</row>
    <row r="152" spans="1:22" x14ac:dyDescent="0.2">
      <c r="A152" s="32"/>
      <c r="B152" s="32"/>
      <c r="C152" s="33"/>
      <c r="D152" s="33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</row>
    <row r="153" spans="1:22" x14ac:dyDescent="0.2">
      <c r="A153" s="32"/>
      <c r="B153" s="32"/>
      <c r="C153" s="33"/>
      <c r="D153" s="33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</row>
    <row r="154" spans="1:22" x14ac:dyDescent="0.2">
      <c r="A154" s="32"/>
      <c r="B154" s="32"/>
      <c r="C154" s="33"/>
      <c r="D154" s="33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</row>
    <row r="155" spans="1:22" x14ac:dyDescent="0.2">
      <c r="A155" s="32"/>
      <c r="B155" s="32"/>
      <c r="C155" s="33"/>
      <c r="D155" s="33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</row>
    <row r="156" spans="1:22" x14ac:dyDescent="0.2">
      <c r="A156" s="32"/>
      <c r="B156" s="32"/>
      <c r="C156" s="33"/>
      <c r="D156" s="33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</row>
    <row r="157" spans="1:22" x14ac:dyDescent="0.2">
      <c r="A157" s="32"/>
      <c r="B157" s="32"/>
      <c r="C157" s="33"/>
      <c r="D157" s="33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</row>
    <row r="158" spans="1:22" x14ac:dyDescent="0.2">
      <c r="A158" s="32"/>
      <c r="B158" s="32"/>
      <c r="C158" s="33"/>
      <c r="D158" s="33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</row>
    <row r="159" spans="1:22" x14ac:dyDescent="0.2">
      <c r="A159" s="32"/>
      <c r="B159" s="32"/>
      <c r="C159" s="33"/>
      <c r="D159" s="33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</row>
    <row r="160" spans="1:22" x14ac:dyDescent="0.2">
      <c r="A160" s="32"/>
      <c r="B160" s="32"/>
      <c r="C160" s="33"/>
      <c r="D160" s="33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</row>
    <row r="161" spans="1:22" x14ac:dyDescent="0.2">
      <c r="A161" s="32"/>
      <c r="B161" s="32"/>
      <c r="C161" s="33"/>
      <c r="D161" s="33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</row>
    <row r="162" spans="1:22" x14ac:dyDescent="0.2">
      <c r="A162" s="32"/>
      <c r="B162" s="32"/>
      <c r="C162" s="33"/>
      <c r="D162" s="33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</row>
    <row r="163" spans="1:22" x14ac:dyDescent="0.2">
      <c r="A163" s="32"/>
      <c r="B163" s="32"/>
      <c r="C163" s="33"/>
      <c r="D163" s="33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</row>
    <row r="164" spans="1:22" x14ac:dyDescent="0.2">
      <c r="A164" s="32"/>
      <c r="B164" s="32"/>
      <c r="C164" s="33"/>
      <c r="D164" s="33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</row>
    <row r="165" spans="1:22" x14ac:dyDescent="0.2">
      <c r="A165" s="32"/>
      <c r="B165" s="32"/>
      <c r="C165" s="33"/>
      <c r="D165" s="33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</row>
    <row r="166" spans="1:22" x14ac:dyDescent="0.2">
      <c r="A166" s="32"/>
      <c r="B166" s="32"/>
      <c r="C166" s="33"/>
      <c r="D166" s="33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</row>
    <row r="167" spans="1:22" x14ac:dyDescent="0.2">
      <c r="A167" s="32"/>
      <c r="B167" s="32"/>
      <c r="C167" s="33"/>
      <c r="D167" s="33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</row>
    <row r="168" spans="1:22" x14ac:dyDescent="0.2">
      <c r="A168" s="32"/>
      <c r="B168" s="32"/>
      <c r="C168" s="33"/>
      <c r="D168" s="33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</row>
    <row r="169" spans="1:22" x14ac:dyDescent="0.2">
      <c r="A169" s="32"/>
      <c r="B169" s="32"/>
      <c r="C169" s="33"/>
      <c r="D169" s="33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</row>
    <row r="170" spans="1:22" x14ac:dyDescent="0.2">
      <c r="A170" s="32"/>
      <c r="B170" s="32"/>
      <c r="C170" s="33"/>
      <c r="D170" s="33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</row>
    <row r="171" spans="1:22" x14ac:dyDescent="0.2">
      <c r="A171" s="32"/>
      <c r="B171" s="32"/>
      <c r="C171" s="33"/>
      <c r="D171" s="33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</row>
    <row r="172" spans="1:22" x14ac:dyDescent="0.2">
      <c r="A172" s="32"/>
      <c r="B172" s="32"/>
      <c r="C172" s="33"/>
      <c r="D172" s="33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</row>
    <row r="173" spans="1:22" x14ac:dyDescent="0.2">
      <c r="A173" s="32"/>
      <c r="B173" s="32"/>
      <c r="C173" s="33"/>
      <c r="D173" s="33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</row>
    <row r="174" spans="1:22" x14ac:dyDescent="0.2">
      <c r="A174" s="32"/>
      <c r="B174" s="32"/>
      <c r="C174" s="33"/>
      <c r="D174" s="33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</row>
    <row r="175" spans="1:22" x14ac:dyDescent="0.2">
      <c r="A175" s="32"/>
      <c r="B175" s="32"/>
      <c r="C175" s="33"/>
      <c r="D175" s="33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</row>
    <row r="176" spans="1:22" x14ac:dyDescent="0.2">
      <c r="A176" s="32"/>
      <c r="B176" s="32"/>
      <c r="C176" s="33"/>
      <c r="D176" s="33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</row>
    <row r="177" spans="1:22" x14ac:dyDescent="0.2">
      <c r="A177" s="32"/>
      <c r="B177" s="32"/>
      <c r="C177" s="33"/>
      <c r="D177" s="33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</row>
    <row r="178" spans="1:22" x14ac:dyDescent="0.2">
      <c r="A178" s="32"/>
      <c r="B178" s="32"/>
      <c r="C178" s="33"/>
      <c r="D178" s="33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</row>
    <row r="179" spans="1:22" x14ac:dyDescent="0.2">
      <c r="A179" s="32"/>
      <c r="B179" s="32"/>
      <c r="C179" s="33"/>
      <c r="D179" s="33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</row>
    <row r="180" spans="1:22" x14ac:dyDescent="0.2">
      <c r="A180" s="32"/>
      <c r="B180" s="32"/>
      <c r="C180" s="33"/>
      <c r="D180" s="33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</row>
    <row r="181" spans="1:22" x14ac:dyDescent="0.2">
      <c r="A181" s="32"/>
      <c r="B181" s="32"/>
      <c r="C181" s="33"/>
      <c r="D181" s="33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</row>
    <row r="182" spans="1:22" x14ac:dyDescent="0.2">
      <c r="A182" s="32"/>
      <c r="B182" s="32"/>
      <c r="C182" s="33"/>
      <c r="D182" s="33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</row>
    <row r="183" spans="1:22" x14ac:dyDescent="0.2">
      <c r="A183" s="32"/>
      <c r="B183" s="32"/>
      <c r="C183" s="33"/>
      <c r="D183" s="33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</row>
    <row r="184" spans="1:22" x14ac:dyDescent="0.2">
      <c r="A184" s="32"/>
      <c r="B184" s="32"/>
      <c r="C184" s="33"/>
      <c r="D184" s="33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</row>
    <row r="185" spans="1:22" x14ac:dyDescent="0.2">
      <c r="A185" s="32"/>
      <c r="B185" s="32"/>
      <c r="C185" s="33"/>
      <c r="D185" s="33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</row>
    <row r="186" spans="1:22" x14ac:dyDescent="0.2">
      <c r="A186" s="32"/>
      <c r="B186" s="32"/>
      <c r="C186" s="33"/>
      <c r="D186" s="33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</row>
    <row r="187" spans="1:22" x14ac:dyDescent="0.2">
      <c r="A187" s="32"/>
      <c r="B187" s="32"/>
      <c r="C187" s="33"/>
      <c r="D187" s="33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</row>
    <row r="188" spans="1:22" x14ac:dyDescent="0.2">
      <c r="A188" s="32"/>
      <c r="B188" s="32"/>
      <c r="C188" s="33"/>
      <c r="D188" s="33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</row>
    <row r="189" spans="1:22" x14ac:dyDescent="0.2">
      <c r="A189" s="32"/>
      <c r="B189" s="32"/>
      <c r="C189" s="33"/>
      <c r="D189" s="33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</row>
    <row r="190" spans="1:22" x14ac:dyDescent="0.2">
      <c r="A190" s="32"/>
      <c r="B190" s="32"/>
      <c r="C190" s="33"/>
      <c r="D190" s="33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</row>
    <row r="191" spans="1:22" x14ac:dyDescent="0.2">
      <c r="A191" s="32"/>
      <c r="B191" s="32"/>
      <c r="C191" s="33"/>
      <c r="D191" s="33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</row>
    <row r="192" spans="1:22" x14ac:dyDescent="0.2">
      <c r="A192" s="32"/>
      <c r="B192" s="32"/>
      <c r="C192" s="33"/>
      <c r="D192" s="33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</row>
    <row r="193" spans="1:22" x14ac:dyDescent="0.2">
      <c r="A193" s="32"/>
      <c r="B193" s="32"/>
      <c r="C193" s="33"/>
      <c r="D193" s="33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</row>
    <row r="194" spans="1:22" x14ac:dyDescent="0.2">
      <c r="A194" s="32"/>
      <c r="B194" s="32"/>
      <c r="C194" s="33"/>
      <c r="D194" s="33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</row>
    <row r="195" spans="1:22" x14ac:dyDescent="0.2">
      <c r="A195" s="32"/>
      <c r="B195" s="32"/>
      <c r="C195" s="33"/>
      <c r="D195" s="33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</row>
    <row r="196" spans="1:22" x14ac:dyDescent="0.2">
      <c r="A196" s="32"/>
      <c r="B196" s="32"/>
      <c r="C196" s="33"/>
      <c r="D196" s="33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</row>
    <row r="197" spans="1:22" x14ac:dyDescent="0.2">
      <c r="A197" s="32"/>
      <c r="B197" s="32"/>
      <c r="C197" s="33"/>
      <c r="D197" s="33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</row>
    <row r="198" spans="1:22" x14ac:dyDescent="0.2">
      <c r="A198" s="32"/>
      <c r="B198" s="32"/>
      <c r="C198" s="33"/>
      <c r="D198" s="33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</row>
    <row r="199" spans="1:22" x14ac:dyDescent="0.2">
      <c r="A199" s="32"/>
      <c r="B199" s="32"/>
      <c r="C199" s="33"/>
      <c r="D199" s="33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</row>
    <row r="200" spans="1:22" x14ac:dyDescent="0.2">
      <c r="A200" s="32"/>
      <c r="B200" s="32"/>
      <c r="C200" s="33"/>
      <c r="D200" s="33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</row>
    <row r="201" spans="1:22" x14ac:dyDescent="0.2">
      <c r="A201" s="32"/>
      <c r="B201" s="32"/>
      <c r="C201" s="33"/>
      <c r="D201" s="33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</row>
    <row r="202" spans="1:22" x14ac:dyDescent="0.2">
      <c r="A202" s="32"/>
      <c r="B202" s="32"/>
      <c r="C202" s="33"/>
      <c r="D202" s="33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</row>
    <row r="203" spans="1:22" x14ac:dyDescent="0.2">
      <c r="A203" s="32"/>
      <c r="B203" s="32"/>
      <c r="C203" s="33"/>
      <c r="D203" s="33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</row>
    <row r="204" spans="1:22" x14ac:dyDescent="0.2">
      <c r="A204" s="32"/>
      <c r="B204" s="32"/>
      <c r="C204" s="33"/>
      <c r="D204" s="33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</row>
    <row r="205" spans="1:22" x14ac:dyDescent="0.2">
      <c r="A205" s="32"/>
      <c r="B205" s="32"/>
      <c r="C205" s="33"/>
      <c r="D205" s="33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</row>
    <row r="206" spans="1:22" x14ac:dyDescent="0.2">
      <c r="A206" s="32"/>
      <c r="B206" s="32"/>
      <c r="C206" s="33"/>
      <c r="D206" s="33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</row>
    <row r="207" spans="1:22" x14ac:dyDescent="0.2">
      <c r="A207" s="32"/>
      <c r="B207" s="32"/>
      <c r="C207" s="33"/>
      <c r="D207" s="33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</row>
    <row r="208" spans="1:22" x14ac:dyDescent="0.2">
      <c r="A208" s="32"/>
      <c r="B208" s="32"/>
      <c r="C208" s="33"/>
      <c r="D208" s="33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</row>
    <row r="209" spans="1:22" x14ac:dyDescent="0.2">
      <c r="A209" s="32"/>
      <c r="B209" s="32"/>
      <c r="C209" s="33"/>
      <c r="D209" s="33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</row>
    <row r="210" spans="1:22" x14ac:dyDescent="0.2">
      <c r="A210" s="32"/>
      <c r="B210" s="32"/>
      <c r="C210" s="33"/>
      <c r="D210" s="33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</row>
    <row r="211" spans="1:22" x14ac:dyDescent="0.2">
      <c r="A211" s="32"/>
      <c r="B211" s="32"/>
      <c r="C211" s="33"/>
      <c r="D211" s="33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</row>
    <row r="212" spans="1:22" x14ac:dyDescent="0.2">
      <c r="A212" s="32"/>
      <c r="B212" s="32"/>
      <c r="C212" s="33"/>
      <c r="D212" s="33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</row>
    <row r="213" spans="1:22" x14ac:dyDescent="0.2">
      <c r="A213" s="32"/>
      <c r="B213" s="32"/>
      <c r="C213" s="33"/>
      <c r="D213" s="33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</row>
    <row r="214" spans="1:22" x14ac:dyDescent="0.2">
      <c r="A214" s="32"/>
      <c r="B214" s="32"/>
      <c r="C214" s="33"/>
      <c r="D214" s="33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</row>
    <row r="215" spans="1:22" x14ac:dyDescent="0.2">
      <c r="A215" s="32"/>
      <c r="B215" s="32"/>
      <c r="C215" s="33"/>
      <c r="D215" s="33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</row>
    <row r="216" spans="1:22" x14ac:dyDescent="0.2">
      <c r="A216" s="32"/>
      <c r="B216" s="32"/>
      <c r="C216" s="33"/>
      <c r="D216" s="33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</row>
    <row r="217" spans="1:22" x14ac:dyDescent="0.2">
      <c r="A217" s="32"/>
      <c r="B217" s="32"/>
      <c r="C217" s="33"/>
      <c r="D217" s="3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</row>
    <row r="218" spans="1:22" x14ac:dyDescent="0.2">
      <c r="C218" s="9"/>
      <c r="D218" s="9"/>
    </row>
    <row r="219" spans="1:22" x14ac:dyDescent="0.2">
      <c r="C219" s="9"/>
      <c r="D219" s="9"/>
    </row>
    <row r="220" spans="1:22" x14ac:dyDescent="0.2">
      <c r="C220" s="9"/>
      <c r="D220" s="9"/>
    </row>
    <row r="221" spans="1:22" x14ac:dyDescent="0.2">
      <c r="C221" s="9"/>
      <c r="D221" s="9"/>
    </row>
    <row r="222" spans="1:22" x14ac:dyDescent="0.2">
      <c r="C222" s="9"/>
      <c r="D222" s="9"/>
    </row>
    <row r="223" spans="1:22" x14ac:dyDescent="0.2">
      <c r="C223" s="9"/>
      <c r="D223" s="9"/>
    </row>
    <row r="224" spans="1:22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</sheetData>
  <protectedRanges>
    <protectedRange sqref="A108:D114" name="Range1"/>
  </protectedRanges>
  <sortState xmlns:xlrd2="http://schemas.microsoft.com/office/spreadsheetml/2017/richdata2" ref="A21:CF119">
    <sortCondition ref="C21:C119"/>
  </sortState>
  <phoneticPr fontId="8" type="noConversion"/>
  <hyperlinks>
    <hyperlink ref="H64523" r:id="rId1" display="http://vsolj.cetus-net.org/bulletin.html" xr:uid="{00000000-0004-0000-0000-000000000000}"/>
    <hyperlink ref="H64516" r:id="rId2" display="https://www.aavso.org/ejaavso" xr:uid="{00000000-0004-0000-0000-000001000000}"/>
    <hyperlink ref="I64523" r:id="rId3" display="http://vsolj.cetus-net.org/bulletin.html" xr:uid="{00000000-0004-0000-0000-000002000000}"/>
    <hyperlink ref="AQ58174" r:id="rId4" display="http://cdsbib.u-strasbg.fr/cgi-bin/cdsbib?1990RMxAA..21..381G" xr:uid="{00000000-0004-0000-0000-000003000000}"/>
    <hyperlink ref="H64520" r:id="rId5" display="https://www.aavso.org/ejaavso" xr:uid="{00000000-0004-0000-0000-000004000000}"/>
    <hyperlink ref="AP5538" r:id="rId6" display="http://cdsbib.u-strasbg.fr/cgi-bin/cdsbib?1990RMxAA..21..381G" xr:uid="{00000000-0004-0000-0000-000005000000}"/>
    <hyperlink ref="AP5541" r:id="rId7" display="http://cdsbib.u-strasbg.fr/cgi-bin/cdsbib?1990RMxAA..21..381G" xr:uid="{00000000-0004-0000-0000-000006000000}"/>
    <hyperlink ref="AP5539" r:id="rId8" display="http://cdsbib.u-strasbg.fr/cgi-bin/cdsbib?1990RMxAA..21..381G" xr:uid="{00000000-0004-0000-0000-000007000000}"/>
    <hyperlink ref="AP5523" r:id="rId9" display="http://cdsbib.u-strasbg.fr/cgi-bin/cdsbib?1990RMxAA..21..381G" xr:uid="{00000000-0004-0000-0000-000008000000}"/>
    <hyperlink ref="AQ5752" r:id="rId10" display="http://cdsbib.u-strasbg.fr/cgi-bin/cdsbib?1990RMxAA..21..381G" xr:uid="{00000000-0004-0000-0000-000009000000}"/>
    <hyperlink ref="AQ5756" r:id="rId11" display="http://cdsbib.u-strasbg.fr/cgi-bin/cdsbib?1990RMxAA..21..381G" xr:uid="{00000000-0004-0000-0000-00000A000000}"/>
    <hyperlink ref="AQ65436" r:id="rId12" display="http://cdsbib.u-strasbg.fr/cgi-bin/cdsbib?1990RMxAA..21..381G" xr:uid="{00000000-0004-0000-0000-00000B000000}"/>
    <hyperlink ref="I2644" r:id="rId13" display="http://vsolj.cetus-net.org/bulletin.html" xr:uid="{00000000-0004-0000-0000-00000C000000}"/>
    <hyperlink ref="H2644" r:id="rId14" display="http://vsolj.cetus-net.org/bulletin.html" xr:uid="{00000000-0004-0000-0000-00000D000000}"/>
    <hyperlink ref="AQ561" r:id="rId15" display="http://cdsbib.u-strasbg.fr/cgi-bin/cdsbib?1990RMxAA..21..381G" xr:uid="{00000000-0004-0000-0000-00000E000000}"/>
    <hyperlink ref="AQ560" r:id="rId16" display="http://cdsbib.u-strasbg.fr/cgi-bin/cdsbib?1990RMxAA..21..381G" xr:uid="{00000000-0004-0000-0000-00000F000000}"/>
    <hyperlink ref="AP3814" r:id="rId17" display="http://cdsbib.u-strasbg.fr/cgi-bin/cdsbib?1990RMxAA..21..381G" xr:uid="{00000000-0004-0000-0000-000010000000}"/>
    <hyperlink ref="AP3832" r:id="rId18" display="http://cdsbib.u-strasbg.fr/cgi-bin/cdsbib?1990RMxAA..21..381G" xr:uid="{00000000-0004-0000-0000-000011000000}"/>
    <hyperlink ref="AP3833" r:id="rId19" display="http://cdsbib.u-strasbg.fr/cgi-bin/cdsbib?1990RMxAA..21..381G" xr:uid="{00000000-0004-0000-0000-000012000000}"/>
    <hyperlink ref="AP382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4"/>
  <sheetViews>
    <sheetView topLeftCell="A51" workbookViewId="0">
      <selection activeCell="A55" sqref="A55:D93"/>
    </sheetView>
  </sheetViews>
  <sheetFormatPr defaultRowHeight="12.75" x14ac:dyDescent="0.2"/>
  <cols>
    <col min="1" max="1" width="19.7109375" style="9" customWidth="1"/>
    <col min="2" max="2" width="4.42578125" style="12" customWidth="1"/>
    <col min="3" max="3" width="12.7109375" style="9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9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7" t="s">
        <v>68</v>
      </c>
      <c r="I1" s="38" t="s">
        <v>69</v>
      </c>
      <c r="J1" s="39" t="s">
        <v>70</v>
      </c>
    </row>
    <row r="2" spans="1:16" x14ac:dyDescent="0.2">
      <c r="I2" s="40" t="s">
        <v>71</v>
      </c>
      <c r="J2" s="41" t="s">
        <v>72</v>
      </c>
    </row>
    <row r="3" spans="1:16" x14ac:dyDescent="0.2">
      <c r="A3" s="42" t="s">
        <v>73</v>
      </c>
      <c r="I3" s="40" t="s">
        <v>74</v>
      </c>
      <c r="J3" s="41" t="s">
        <v>75</v>
      </c>
    </row>
    <row r="4" spans="1:16" x14ac:dyDescent="0.2">
      <c r="I4" s="40" t="s">
        <v>76</v>
      </c>
      <c r="J4" s="41" t="s">
        <v>75</v>
      </c>
    </row>
    <row r="5" spans="1:16" ht="13.5" thickBot="1" x14ac:dyDescent="0.25">
      <c r="I5" s="43" t="s">
        <v>77</v>
      </c>
      <c r="J5" s="44" t="s">
        <v>78</v>
      </c>
    </row>
    <row r="10" spans="1:16" ht="13.5" thickBot="1" x14ac:dyDescent="0.25"/>
    <row r="11" spans="1:16" ht="12.75" customHeight="1" thickBot="1" x14ac:dyDescent="0.25">
      <c r="A11" s="9" t="str">
        <f t="shared" ref="A11:A42" si="0">P11</f>
        <v> BBS 3 </v>
      </c>
      <c r="B11" s="15" t="str">
        <f t="shared" ref="B11:B42" si="1">IF(H11=INT(H11),"I","II")</f>
        <v>I</v>
      </c>
      <c r="C11" s="9">
        <f t="shared" ref="C11:C42" si="2">1*G11</f>
        <v>41440.423000000003</v>
      </c>
      <c r="D11" s="12" t="str">
        <f t="shared" ref="D11:D42" si="3">VLOOKUP(F11,I$1:J$5,2,FALSE)</f>
        <v>vis</v>
      </c>
      <c r="E11" s="45">
        <f>VLOOKUP(C11,Active!C$21:E$968,3,FALSE)</f>
        <v>550.06737351424545</v>
      </c>
      <c r="F11" s="15" t="s">
        <v>77</v>
      </c>
      <c r="G11" s="12" t="str">
        <f t="shared" ref="G11:G42" si="4">MID(I11,3,LEN(I11)-3)</f>
        <v>41440.423</v>
      </c>
      <c r="H11" s="9">
        <f t="shared" ref="H11:H42" si="5">1*K11</f>
        <v>550</v>
      </c>
      <c r="I11" s="46" t="s">
        <v>85</v>
      </c>
      <c r="J11" s="47" t="s">
        <v>86</v>
      </c>
      <c r="K11" s="46">
        <v>550</v>
      </c>
      <c r="L11" s="46" t="s">
        <v>87</v>
      </c>
      <c r="M11" s="47" t="s">
        <v>88</v>
      </c>
      <c r="N11" s="47"/>
      <c r="O11" s="48" t="s">
        <v>89</v>
      </c>
      <c r="P11" s="48" t="s">
        <v>90</v>
      </c>
    </row>
    <row r="12" spans="1:16" ht="12.75" customHeight="1" thickBot="1" x14ac:dyDescent="0.25">
      <c r="A12" s="9" t="str">
        <f t="shared" si="0"/>
        <v> BBS 3 </v>
      </c>
      <c r="B12" s="15" t="str">
        <f t="shared" si="1"/>
        <v>I</v>
      </c>
      <c r="C12" s="9">
        <f t="shared" si="2"/>
        <v>41446.381999999998</v>
      </c>
      <c r="D12" s="12" t="str">
        <f t="shared" si="3"/>
        <v>vis</v>
      </c>
      <c r="E12" s="45">
        <f>VLOOKUP(C12,Active!C$21:E$968,3,FALSE)</f>
        <v>558.04192453925475</v>
      </c>
      <c r="F12" s="15" t="s">
        <v>77</v>
      </c>
      <c r="G12" s="12" t="str">
        <f t="shared" si="4"/>
        <v>41446.382</v>
      </c>
      <c r="H12" s="9">
        <f t="shared" si="5"/>
        <v>558</v>
      </c>
      <c r="I12" s="46" t="s">
        <v>91</v>
      </c>
      <c r="J12" s="47" t="s">
        <v>92</v>
      </c>
      <c r="K12" s="46">
        <v>558</v>
      </c>
      <c r="L12" s="46" t="s">
        <v>93</v>
      </c>
      <c r="M12" s="47" t="s">
        <v>88</v>
      </c>
      <c r="N12" s="47"/>
      <c r="O12" s="48" t="s">
        <v>89</v>
      </c>
      <c r="P12" s="48" t="s">
        <v>90</v>
      </c>
    </row>
    <row r="13" spans="1:16" ht="12.75" customHeight="1" thickBot="1" x14ac:dyDescent="0.25">
      <c r="A13" s="9" t="str">
        <f t="shared" si="0"/>
        <v> AVSJ 7.33 </v>
      </c>
      <c r="B13" s="15" t="str">
        <f t="shared" si="1"/>
        <v>II</v>
      </c>
      <c r="C13" s="9">
        <f t="shared" si="2"/>
        <v>42549.671999999999</v>
      </c>
      <c r="D13" s="12" t="str">
        <f t="shared" si="3"/>
        <v>vis</v>
      </c>
      <c r="E13" s="45">
        <f>VLOOKUP(C13,Active!C$21:E$968,3,FALSE)</f>
        <v>2034.5048210637353</v>
      </c>
      <c r="F13" s="15" t="s">
        <v>77</v>
      </c>
      <c r="G13" s="12" t="str">
        <f t="shared" si="4"/>
        <v>42549.672</v>
      </c>
      <c r="H13" s="9">
        <f t="shared" si="5"/>
        <v>2034.5</v>
      </c>
      <c r="I13" s="46" t="s">
        <v>94</v>
      </c>
      <c r="J13" s="47" t="s">
        <v>95</v>
      </c>
      <c r="K13" s="46">
        <v>2034.5</v>
      </c>
      <c r="L13" s="46" t="s">
        <v>96</v>
      </c>
      <c r="M13" s="47" t="s">
        <v>88</v>
      </c>
      <c r="N13" s="47"/>
      <c r="O13" s="48" t="s">
        <v>97</v>
      </c>
      <c r="P13" s="48" t="s">
        <v>98</v>
      </c>
    </row>
    <row r="14" spans="1:16" ht="12.75" customHeight="1" thickBot="1" x14ac:dyDescent="0.25">
      <c r="A14" s="9" t="str">
        <f t="shared" si="0"/>
        <v> AOEB 4 </v>
      </c>
      <c r="B14" s="15" t="str">
        <f t="shared" si="1"/>
        <v>II</v>
      </c>
      <c r="C14" s="9">
        <f t="shared" si="2"/>
        <v>42880.743999999999</v>
      </c>
      <c r="D14" s="12" t="str">
        <f t="shared" si="3"/>
        <v>vis</v>
      </c>
      <c r="E14" s="45">
        <f>VLOOKUP(C14,Active!C$21:E$968,3,FALSE)</f>
        <v>2477.5574401196072</v>
      </c>
      <c r="F14" s="15" t="s">
        <v>77</v>
      </c>
      <c r="G14" s="12" t="str">
        <f t="shared" si="4"/>
        <v>42880.744</v>
      </c>
      <c r="H14" s="9">
        <f t="shared" si="5"/>
        <v>2477.5</v>
      </c>
      <c r="I14" s="46" t="s">
        <v>99</v>
      </c>
      <c r="J14" s="47" t="s">
        <v>100</v>
      </c>
      <c r="K14" s="46">
        <v>2477.5</v>
      </c>
      <c r="L14" s="46" t="s">
        <v>101</v>
      </c>
      <c r="M14" s="47" t="s">
        <v>88</v>
      </c>
      <c r="N14" s="47"/>
      <c r="O14" s="48" t="s">
        <v>102</v>
      </c>
      <c r="P14" s="48" t="s">
        <v>103</v>
      </c>
    </row>
    <row r="15" spans="1:16" ht="12.75" customHeight="1" thickBot="1" x14ac:dyDescent="0.25">
      <c r="A15" s="9" t="str">
        <f t="shared" si="0"/>
        <v> AOEB 4 </v>
      </c>
      <c r="B15" s="15" t="str">
        <f t="shared" si="1"/>
        <v>II</v>
      </c>
      <c r="C15" s="9">
        <f t="shared" si="2"/>
        <v>42895.675000000003</v>
      </c>
      <c r="D15" s="12" t="str">
        <f t="shared" si="3"/>
        <v>vis</v>
      </c>
      <c r="E15" s="45">
        <f>VLOOKUP(C15,Active!C$21:E$968,3,FALSE)</f>
        <v>2497.5386486033358</v>
      </c>
      <c r="F15" s="15" t="s">
        <v>77</v>
      </c>
      <c r="G15" s="12" t="str">
        <f t="shared" si="4"/>
        <v>42895.675</v>
      </c>
      <c r="H15" s="9">
        <f t="shared" si="5"/>
        <v>2497.5</v>
      </c>
      <c r="I15" s="46" t="s">
        <v>104</v>
      </c>
      <c r="J15" s="47" t="s">
        <v>105</v>
      </c>
      <c r="K15" s="46">
        <v>2497.5</v>
      </c>
      <c r="L15" s="46" t="s">
        <v>106</v>
      </c>
      <c r="M15" s="47" t="s">
        <v>88</v>
      </c>
      <c r="N15" s="47"/>
      <c r="O15" s="48" t="s">
        <v>97</v>
      </c>
      <c r="P15" s="48" t="s">
        <v>103</v>
      </c>
    </row>
    <row r="16" spans="1:16" ht="12.75" customHeight="1" thickBot="1" x14ac:dyDescent="0.25">
      <c r="A16" s="9" t="str">
        <f t="shared" si="0"/>
        <v> AOEB 4 </v>
      </c>
      <c r="B16" s="15" t="str">
        <f t="shared" si="1"/>
        <v>II</v>
      </c>
      <c r="C16" s="9">
        <f t="shared" si="2"/>
        <v>43244.65</v>
      </c>
      <c r="D16" s="12" t="str">
        <f t="shared" si="3"/>
        <v>vis</v>
      </c>
      <c r="E16" s="45">
        <f>VLOOKUP(C16,Active!C$21:E$968,3,FALSE)</f>
        <v>2964.5497148820368</v>
      </c>
      <c r="F16" s="15" t="s">
        <v>77</v>
      </c>
      <c r="G16" s="12" t="str">
        <f t="shared" si="4"/>
        <v>43244.650</v>
      </c>
      <c r="H16" s="9">
        <f t="shared" si="5"/>
        <v>2964.5</v>
      </c>
      <c r="I16" s="46" t="s">
        <v>107</v>
      </c>
      <c r="J16" s="47" t="s">
        <v>108</v>
      </c>
      <c r="K16" s="46">
        <v>2964.5</v>
      </c>
      <c r="L16" s="46" t="s">
        <v>109</v>
      </c>
      <c r="M16" s="47" t="s">
        <v>88</v>
      </c>
      <c r="N16" s="47"/>
      <c r="O16" s="48" t="s">
        <v>97</v>
      </c>
      <c r="P16" s="48" t="s">
        <v>103</v>
      </c>
    </row>
    <row r="17" spans="1:16" ht="12.75" customHeight="1" thickBot="1" x14ac:dyDescent="0.25">
      <c r="A17" s="9" t="str">
        <f t="shared" si="0"/>
        <v> AVSJ 11.60 </v>
      </c>
      <c r="B17" s="15" t="str">
        <f t="shared" si="1"/>
        <v>I</v>
      </c>
      <c r="C17" s="9">
        <f t="shared" si="2"/>
        <v>45084.707699999999</v>
      </c>
      <c r="D17" s="12" t="str">
        <f t="shared" si="3"/>
        <v>vis</v>
      </c>
      <c r="E17" s="45">
        <f>VLOOKUP(C17,Active!C$21:E$968,3,FALSE)</f>
        <v>5426.9820051358847</v>
      </c>
      <c r="F17" s="15" t="s">
        <v>77</v>
      </c>
      <c r="G17" s="12" t="str">
        <f t="shared" si="4"/>
        <v>45084.7077</v>
      </c>
      <c r="H17" s="9">
        <f t="shared" si="5"/>
        <v>5427</v>
      </c>
      <c r="I17" s="46" t="s">
        <v>110</v>
      </c>
      <c r="J17" s="47" t="s">
        <v>111</v>
      </c>
      <c r="K17" s="46">
        <v>5427</v>
      </c>
      <c r="L17" s="46" t="s">
        <v>112</v>
      </c>
      <c r="M17" s="47" t="s">
        <v>113</v>
      </c>
      <c r="N17" s="47" t="s">
        <v>114</v>
      </c>
      <c r="O17" s="48" t="s">
        <v>115</v>
      </c>
      <c r="P17" s="48" t="s">
        <v>116</v>
      </c>
    </row>
    <row r="18" spans="1:16" ht="12.75" customHeight="1" thickBot="1" x14ac:dyDescent="0.25">
      <c r="A18" s="9" t="str">
        <f t="shared" si="0"/>
        <v> AOEB 4 </v>
      </c>
      <c r="B18" s="15" t="str">
        <f t="shared" si="1"/>
        <v>I</v>
      </c>
      <c r="C18" s="9">
        <f t="shared" si="2"/>
        <v>46172.709000000003</v>
      </c>
      <c r="D18" s="12" t="str">
        <f t="shared" si="3"/>
        <v>vis</v>
      </c>
      <c r="E18" s="45">
        <f>VLOOKUP(C18,Active!C$21:E$968,3,FALSE)</f>
        <v>6882.9850059973123</v>
      </c>
      <c r="F18" s="15" t="s">
        <v>77</v>
      </c>
      <c r="G18" s="12" t="str">
        <f t="shared" si="4"/>
        <v>46172.709</v>
      </c>
      <c r="H18" s="9">
        <f t="shared" si="5"/>
        <v>6883</v>
      </c>
      <c r="I18" s="46" t="s">
        <v>121</v>
      </c>
      <c r="J18" s="47" t="s">
        <v>122</v>
      </c>
      <c r="K18" s="46">
        <v>6883</v>
      </c>
      <c r="L18" s="46" t="s">
        <v>123</v>
      </c>
      <c r="M18" s="47" t="s">
        <v>88</v>
      </c>
      <c r="N18" s="47"/>
      <c r="O18" s="48" t="s">
        <v>124</v>
      </c>
      <c r="P18" s="48" t="s">
        <v>103</v>
      </c>
    </row>
    <row r="19" spans="1:16" ht="12.75" customHeight="1" thickBot="1" x14ac:dyDescent="0.25">
      <c r="A19" s="9" t="str">
        <f t="shared" si="0"/>
        <v> AOEB 4 </v>
      </c>
      <c r="B19" s="15" t="str">
        <f t="shared" si="1"/>
        <v>I</v>
      </c>
      <c r="C19" s="9">
        <f t="shared" si="2"/>
        <v>46184.648000000001</v>
      </c>
      <c r="D19" s="12" t="str">
        <f t="shared" si="3"/>
        <v>vis</v>
      </c>
      <c r="E19" s="45">
        <f>VLOOKUP(C19,Active!C$21:E$968,3,FALSE)</f>
        <v>6898.9622110128603</v>
      </c>
      <c r="F19" s="15" t="s">
        <v>77</v>
      </c>
      <c r="G19" s="12" t="str">
        <f t="shared" si="4"/>
        <v>46184.648</v>
      </c>
      <c r="H19" s="9">
        <f t="shared" si="5"/>
        <v>6899</v>
      </c>
      <c r="I19" s="46" t="s">
        <v>125</v>
      </c>
      <c r="J19" s="47" t="s">
        <v>126</v>
      </c>
      <c r="K19" s="46">
        <v>6899</v>
      </c>
      <c r="L19" s="46" t="s">
        <v>127</v>
      </c>
      <c r="M19" s="47" t="s">
        <v>88</v>
      </c>
      <c r="N19" s="47"/>
      <c r="O19" s="48" t="s">
        <v>124</v>
      </c>
      <c r="P19" s="48" t="s">
        <v>103</v>
      </c>
    </row>
    <row r="20" spans="1:16" ht="12.75" customHeight="1" thickBot="1" x14ac:dyDescent="0.25">
      <c r="A20" s="9" t="str">
        <f t="shared" si="0"/>
        <v> AOEB 4 </v>
      </c>
      <c r="B20" s="15" t="str">
        <f t="shared" si="1"/>
        <v>I</v>
      </c>
      <c r="C20" s="9">
        <f t="shared" si="2"/>
        <v>46568.743999999999</v>
      </c>
      <c r="D20" s="12" t="str">
        <f t="shared" si="3"/>
        <v>vis</v>
      </c>
      <c r="E20" s="45">
        <f>VLOOKUP(C20,Active!C$21:E$968,3,FALSE)</f>
        <v>7412.9734797667361</v>
      </c>
      <c r="F20" s="15" t="s">
        <v>77</v>
      </c>
      <c r="G20" s="12" t="str">
        <f t="shared" si="4"/>
        <v>46568.744</v>
      </c>
      <c r="H20" s="9">
        <f t="shared" si="5"/>
        <v>7413</v>
      </c>
      <c r="I20" s="46" t="s">
        <v>128</v>
      </c>
      <c r="J20" s="47" t="s">
        <v>129</v>
      </c>
      <c r="K20" s="46">
        <v>7413</v>
      </c>
      <c r="L20" s="46" t="s">
        <v>130</v>
      </c>
      <c r="M20" s="47" t="s">
        <v>88</v>
      </c>
      <c r="N20" s="47"/>
      <c r="O20" s="48" t="s">
        <v>131</v>
      </c>
      <c r="P20" s="48" t="s">
        <v>103</v>
      </c>
    </row>
    <row r="21" spans="1:16" ht="12.75" customHeight="1" thickBot="1" x14ac:dyDescent="0.25">
      <c r="A21" s="9" t="str">
        <f t="shared" si="0"/>
        <v> AOEB 4 </v>
      </c>
      <c r="B21" s="15" t="str">
        <f t="shared" si="1"/>
        <v>I</v>
      </c>
      <c r="C21" s="9">
        <f t="shared" si="2"/>
        <v>46902.784</v>
      </c>
      <c r="D21" s="12" t="str">
        <f t="shared" si="3"/>
        <v>vis</v>
      </c>
      <c r="E21" s="45">
        <f>VLOOKUP(C21,Active!C$21:E$968,3,FALSE)</f>
        <v>7859.997984615904</v>
      </c>
      <c r="F21" s="15" t="s">
        <v>77</v>
      </c>
      <c r="G21" s="12" t="str">
        <f t="shared" si="4"/>
        <v>46902.784</v>
      </c>
      <c r="H21" s="9">
        <f t="shared" si="5"/>
        <v>7860</v>
      </c>
      <c r="I21" s="46" t="s">
        <v>132</v>
      </c>
      <c r="J21" s="47" t="s">
        <v>133</v>
      </c>
      <c r="K21" s="46">
        <v>7860</v>
      </c>
      <c r="L21" s="46" t="s">
        <v>134</v>
      </c>
      <c r="M21" s="47" t="s">
        <v>88</v>
      </c>
      <c r="N21" s="47"/>
      <c r="O21" s="48" t="s">
        <v>135</v>
      </c>
      <c r="P21" s="48" t="s">
        <v>103</v>
      </c>
    </row>
    <row r="22" spans="1:16" ht="12.75" customHeight="1" thickBot="1" x14ac:dyDescent="0.25">
      <c r="A22" s="9" t="str">
        <f t="shared" si="0"/>
        <v> AOEB 4 </v>
      </c>
      <c r="B22" s="15" t="str">
        <f t="shared" si="1"/>
        <v>I</v>
      </c>
      <c r="C22" s="9">
        <f t="shared" si="2"/>
        <v>46920.728999999999</v>
      </c>
      <c r="D22" s="12" t="str">
        <f t="shared" si="3"/>
        <v>vis</v>
      </c>
      <c r="E22" s="45">
        <f>VLOOKUP(C22,Active!C$21:E$968,3,FALSE)</f>
        <v>7884.0126377697716</v>
      </c>
      <c r="F22" s="15" t="s">
        <v>77</v>
      </c>
      <c r="G22" s="12" t="str">
        <f t="shared" si="4"/>
        <v>46920.729</v>
      </c>
      <c r="H22" s="9">
        <f t="shared" si="5"/>
        <v>7884</v>
      </c>
      <c r="I22" s="46" t="s">
        <v>136</v>
      </c>
      <c r="J22" s="47" t="s">
        <v>137</v>
      </c>
      <c r="K22" s="46">
        <v>7884</v>
      </c>
      <c r="L22" s="46" t="s">
        <v>138</v>
      </c>
      <c r="M22" s="47" t="s">
        <v>88</v>
      </c>
      <c r="N22" s="47"/>
      <c r="O22" s="48" t="s">
        <v>97</v>
      </c>
      <c r="P22" s="48" t="s">
        <v>103</v>
      </c>
    </row>
    <row r="23" spans="1:16" ht="12.75" customHeight="1" thickBot="1" x14ac:dyDescent="0.25">
      <c r="A23" s="9" t="str">
        <f t="shared" si="0"/>
        <v> BBS 84 </v>
      </c>
      <c r="B23" s="15" t="str">
        <f t="shared" si="1"/>
        <v>I</v>
      </c>
      <c r="C23" s="9">
        <f t="shared" si="2"/>
        <v>46957.336000000003</v>
      </c>
      <c r="D23" s="12" t="str">
        <f t="shared" si="3"/>
        <v>vis</v>
      </c>
      <c r="E23" s="45">
        <f>VLOOKUP(C23,Active!C$21:E$968,3,FALSE)</f>
        <v>7933.0014596145065</v>
      </c>
      <c r="F23" s="15" t="s">
        <v>77</v>
      </c>
      <c r="G23" s="12" t="str">
        <f t="shared" si="4"/>
        <v>46957.336</v>
      </c>
      <c r="H23" s="9">
        <f t="shared" si="5"/>
        <v>7933</v>
      </c>
      <c r="I23" s="46" t="s">
        <v>139</v>
      </c>
      <c r="J23" s="47" t="s">
        <v>140</v>
      </c>
      <c r="K23" s="46">
        <v>7933</v>
      </c>
      <c r="L23" s="46" t="s">
        <v>141</v>
      </c>
      <c r="M23" s="47" t="s">
        <v>88</v>
      </c>
      <c r="N23" s="47"/>
      <c r="O23" s="48" t="s">
        <v>142</v>
      </c>
      <c r="P23" s="48" t="s">
        <v>143</v>
      </c>
    </row>
    <row r="24" spans="1:16" ht="12.75" customHeight="1" thickBot="1" x14ac:dyDescent="0.25">
      <c r="A24" s="9" t="str">
        <f t="shared" si="0"/>
        <v> BBS 88 </v>
      </c>
      <c r="B24" s="15" t="str">
        <f t="shared" si="1"/>
        <v>I</v>
      </c>
      <c r="C24" s="9">
        <f t="shared" si="2"/>
        <v>47270.438000000002</v>
      </c>
      <c r="D24" s="12" t="str">
        <f t="shared" si="3"/>
        <v>vis</v>
      </c>
      <c r="E24" s="45">
        <f>VLOOKUP(C24,Active!C$21:E$968,3,FALSE)</f>
        <v>8352.0059696051758</v>
      </c>
      <c r="F24" s="15" t="s">
        <v>77</v>
      </c>
      <c r="G24" s="12" t="str">
        <f t="shared" si="4"/>
        <v>47270.438</v>
      </c>
      <c r="H24" s="9">
        <f t="shared" si="5"/>
        <v>8352</v>
      </c>
      <c r="I24" s="46" t="s">
        <v>144</v>
      </c>
      <c r="J24" s="47" t="s">
        <v>145</v>
      </c>
      <c r="K24" s="46">
        <v>8352</v>
      </c>
      <c r="L24" s="46" t="s">
        <v>96</v>
      </c>
      <c r="M24" s="47" t="s">
        <v>88</v>
      </c>
      <c r="N24" s="47"/>
      <c r="O24" s="48" t="s">
        <v>146</v>
      </c>
      <c r="P24" s="48" t="s">
        <v>147</v>
      </c>
    </row>
    <row r="25" spans="1:16" ht="12.75" customHeight="1" thickBot="1" x14ac:dyDescent="0.25">
      <c r="A25" s="9" t="str">
        <f t="shared" si="0"/>
        <v> AOEB 4 </v>
      </c>
      <c r="B25" s="15" t="str">
        <f t="shared" si="1"/>
        <v>I</v>
      </c>
      <c r="C25" s="9">
        <f t="shared" si="2"/>
        <v>47644.781999999999</v>
      </c>
      <c r="D25" s="12" t="str">
        <f t="shared" si="3"/>
        <v>vis</v>
      </c>
      <c r="E25" s="45">
        <f>VLOOKUP(C25,Active!C$21:E$968,3,FALSE)</f>
        <v>8852.9667564667943</v>
      </c>
      <c r="F25" s="15" t="s">
        <v>77</v>
      </c>
      <c r="G25" s="12" t="str">
        <f t="shared" si="4"/>
        <v>47644.782</v>
      </c>
      <c r="H25" s="9">
        <f t="shared" si="5"/>
        <v>8853</v>
      </c>
      <c r="I25" s="46" t="s">
        <v>148</v>
      </c>
      <c r="J25" s="47" t="s">
        <v>149</v>
      </c>
      <c r="K25" s="46">
        <v>8853</v>
      </c>
      <c r="L25" s="46" t="s">
        <v>150</v>
      </c>
      <c r="M25" s="47" t="s">
        <v>88</v>
      </c>
      <c r="N25" s="47"/>
      <c r="O25" s="48" t="s">
        <v>131</v>
      </c>
      <c r="P25" s="48" t="s">
        <v>103</v>
      </c>
    </row>
    <row r="26" spans="1:16" ht="12.75" customHeight="1" thickBot="1" x14ac:dyDescent="0.25">
      <c r="A26" s="9" t="str">
        <f t="shared" si="0"/>
        <v> AOEB 4 </v>
      </c>
      <c r="B26" s="15" t="str">
        <f t="shared" si="1"/>
        <v>I</v>
      </c>
      <c r="C26" s="9">
        <f t="shared" si="2"/>
        <v>47996.712</v>
      </c>
      <c r="D26" s="12" t="str">
        <f t="shared" si="3"/>
        <v>vis</v>
      </c>
      <c r="E26" s="45">
        <f>VLOOKUP(C26,Active!C$21:E$968,3,FALSE)</f>
        <v>9323.9323114649014</v>
      </c>
      <c r="F26" s="15" t="s">
        <v>77</v>
      </c>
      <c r="G26" s="12" t="str">
        <f t="shared" si="4"/>
        <v>47996.712</v>
      </c>
      <c r="H26" s="9">
        <f t="shared" si="5"/>
        <v>9324</v>
      </c>
      <c r="I26" s="46" t="s">
        <v>151</v>
      </c>
      <c r="J26" s="47" t="s">
        <v>152</v>
      </c>
      <c r="K26" s="46">
        <v>9324</v>
      </c>
      <c r="L26" s="46" t="s">
        <v>153</v>
      </c>
      <c r="M26" s="47" t="s">
        <v>88</v>
      </c>
      <c r="N26" s="47"/>
      <c r="O26" s="48" t="s">
        <v>135</v>
      </c>
      <c r="P26" s="48" t="s">
        <v>103</v>
      </c>
    </row>
    <row r="27" spans="1:16" ht="12.75" customHeight="1" thickBot="1" x14ac:dyDescent="0.25">
      <c r="A27" s="9" t="str">
        <f t="shared" si="0"/>
        <v> AOEB 4 </v>
      </c>
      <c r="B27" s="15" t="str">
        <f t="shared" si="1"/>
        <v>I</v>
      </c>
      <c r="C27" s="9">
        <f t="shared" si="2"/>
        <v>48297.89</v>
      </c>
      <c r="D27" s="12" t="str">
        <f t="shared" si="3"/>
        <v>vis</v>
      </c>
      <c r="E27" s="45">
        <f>VLOOKUP(C27,Active!C$21:E$968,3,FALSE)</f>
        <v>9726.9796899868215</v>
      </c>
      <c r="F27" s="15" t="s">
        <v>77</v>
      </c>
      <c r="G27" s="12" t="str">
        <f t="shared" si="4"/>
        <v>48297.890</v>
      </c>
      <c r="H27" s="9">
        <f t="shared" si="5"/>
        <v>9727</v>
      </c>
      <c r="I27" s="46" t="s">
        <v>154</v>
      </c>
      <c r="J27" s="47" t="s">
        <v>155</v>
      </c>
      <c r="K27" s="46">
        <v>9727</v>
      </c>
      <c r="L27" s="46" t="s">
        <v>156</v>
      </c>
      <c r="M27" s="47" t="s">
        <v>88</v>
      </c>
      <c r="N27" s="47"/>
      <c r="O27" s="48" t="s">
        <v>97</v>
      </c>
      <c r="P27" s="48" t="s">
        <v>103</v>
      </c>
    </row>
    <row r="28" spans="1:16" ht="12.75" customHeight="1" thickBot="1" x14ac:dyDescent="0.25">
      <c r="A28" s="9" t="str">
        <f t="shared" si="0"/>
        <v> AOEB 4 </v>
      </c>
      <c r="B28" s="15" t="str">
        <f t="shared" si="1"/>
        <v>I</v>
      </c>
      <c r="C28" s="9">
        <f t="shared" si="2"/>
        <v>48357.661999999997</v>
      </c>
      <c r="D28" s="12" t="str">
        <f t="shared" si="3"/>
        <v>vis</v>
      </c>
      <c r="E28" s="45">
        <f>VLOOKUP(C28,Active!C$21:E$968,3,FALSE)</f>
        <v>9806.9687592714672</v>
      </c>
      <c r="F28" s="15" t="s">
        <v>77</v>
      </c>
      <c r="G28" s="12" t="str">
        <f t="shared" si="4"/>
        <v>48357.662</v>
      </c>
      <c r="H28" s="9">
        <f t="shared" si="5"/>
        <v>9807</v>
      </c>
      <c r="I28" s="46" t="s">
        <v>157</v>
      </c>
      <c r="J28" s="47" t="s">
        <v>158</v>
      </c>
      <c r="K28" s="46">
        <v>9807</v>
      </c>
      <c r="L28" s="46" t="s">
        <v>159</v>
      </c>
      <c r="M28" s="47" t="s">
        <v>88</v>
      </c>
      <c r="N28" s="47"/>
      <c r="O28" s="48" t="s">
        <v>97</v>
      </c>
      <c r="P28" s="48" t="s">
        <v>103</v>
      </c>
    </row>
    <row r="29" spans="1:16" ht="12.75" customHeight="1" thickBot="1" x14ac:dyDescent="0.25">
      <c r="A29" s="9" t="str">
        <f t="shared" si="0"/>
        <v> AOEB 4 </v>
      </c>
      <c r="B29" s="15" t="str">
        <f t="shared" si="1"/>
        <v>I</v>
      </c>
      <c r="C29" s="9">
        <f t="shared" si="2"/>
        <v>49099.707000000002</v>
      </c>
      <c r="D29" s="12" t="str">
        <f t="shared" si="3"/>
        <v>vis</v>
      </c>
      <c r="E29" s="45">
        <f>VLOOKUP(C29,Active!C$21:E$968,3,FALSE)</f>
        <v>10800.000428235671</v>
      </c>
      <c r="F29" s="15" t="s">
        <v>77</v>
      </c>
      <c r="G29" s="12" t="str">
        <f t="shared" si="4"/>
        <v>49099.707</v>
      </c>
      <c r="H29" s="9">
        <f t="shared" si="5"/>
        <v>10800</v>
      </c>
      <c r="I29" s="46" t="s">
        <v>160</v>
      </c>
      <c r="J29" s="47" t="s">
        <v>161</v>
      </c>
      <c r="K29" s="46">
        <v>10800</v>
      </c>
      <c r="L29" s="46" t="s">
        <v>162</v>
      </c>
      <c r="M29" s="47" t="s">
        <v>88</v>
      </c>
      <c r="N29" s="47"/>
      <c r="O29" s="48" t="s">
        <v>163</v>
      </c>
      <c r="P29" s="48" t="s">
        <v>103</v>
      </c>
    </row>
    <row r="30" spans="1:16" ht="12.75" customHeight="1" thickBot="1" x14ac:dyDescent="0.25">
      <c r="A30" s="9" t="str">
        <f t="shared" si="0"/>
        <v> AOEB 4 </v>
      </c>
      <c r="B30" s="15" t="str">
        <f t="shared" si="1"/>
        <v>I</v>
      </c>
      <c r="C30" s="9">
        <f t="shared" si="2"/>
        <v>49117.625</v>
      </c>
      <c r="D30" s="12" t="str">
        <f t="shared" si="3"/>
        <v>vis</v>
      </c>
      <c r="E30" s="45">
        <f>VLOOKUP(C30,Active!C$21:E$968,3,FALSE)</f>
        <v>10823.978949005299</v>
      </c>
      <c r="F30" s="15" t="s">
        <v>77</v>
      </c>
      <c r="G30" s="12" t="str">
        <f t="shared" si="4"/>
        <v>49117.625</v>
      </c>
      <c r="H30" s="9">
        <f t="shared" si="5"/>
        <v>10824</v>
      </c>
      <c r="I30" s="46" t="s">
        <v>164</v>
      </c>
      <c r="J30" s="47" t="s">
        <v>165</v>
      </c>
      <c r="K30" s="46">
        <v>10824</v>
      </c>
      <c r="L30" s="46" t="s">
        <v>166</v>
      </c>
      <c r="M30" s="47" t="s">
        <v>88</v>
      </c>
      <c r="N30" s="47"/>
      <c r="O30" s="48" t="s">
        <v>163</v>
      </c>
      <c r="P30" s="48" t="s">
        <v>103</v>
      </c>
    </row>
    <row r="31" spans="1:16" ht="12.75" customHeight="1" thickBot="1" x14ac:dyDescent="0.25">
      <c r="A31" s="9" t="str">
        <f t="shared" si="0"/>
        <v> AOEB 4 </v>
      </c>
      <c r="B31" s="15" t="str">
        <f t="shared" si="1"/>
        <v>I</v>
      </c>
      <c r="C31" s="9">
        <f t="shared" si="2"/>
        <v>49460.608</v>
      </c>
      <c r="D31" s="12" t="str">
        <f t="shared" si="3"/>
        <v>vis</v>
      </c>
      <c r="E31" s="45">
        <f>VLOOKUP(C31,Active!C$21:E$968,3,FALSE)</f>
        <v>11282.971302456028</v>
      </c>
      <c r="F31" s="15" t="s">
        <v>77</v>
      </c>
      <c r="G31" s="12" t="str">
        <f t="shared" si="4"/>
        <v>49460.608</v>
      </c>
      <c r="H31" s="9">
        <f t="shared" si="5"/>
        <v>11283</v>
      </c>
      <c r="I31" s="46" t="s">
        <v>167</v>
      </c>
      <c r="J31" s="47" t="s">
        <v>168</v>
      </c>
      <c r="K31" s="46">
        <v>11283</v>
      </c>
      <c r="L31" s="46" t="s">
        <v>169</v>
      </c>
      <c r="M31" s="47" t="s">
        <v>88</v>
      </c>
      <c r="N31" s="47"/>
      <c r="O31" s="48" t="s">
        <v>97</v>
      </c>
      <c r="P31" s="48" t="s">
        <v>103</v>
      </c>
    </row>
    <row r="32" spans="1:16" ht="12.75" customHeight="1" thickBot="1" x14ac:dyDescent="0.25">
      <c r="A32" s="9" t="str">
        <f t="shared" si="0"/>
        <v> AOEB 4 </v>
      </c>
      <c r="B32" s="15" t="str">
        <f t="shared" si="1"/>
        <v>I</v>
      </c>
      <c r="C32" s="9">
        <f t="shared" si="2"/>
        <v>49832.709000000003</v>
      </c>
      <c r="D32" s="12" t="str">
        <f t="shared" si="3"/>
        <v>vis</v>
      </c>
      <c r="E32" s="45">
        <f>VLOOKUP(C32,Active!C$21:E$968,3,FALSE)</f>
        <v>11780.930424952978</v>
      </c>
      <c r="F32" s="15" t="s">
        <v>77</v>
      </c>
      <c r="G32" s="12" t="str">
        <f t="shared" si="4"/>
        <v>49832.709</v>
      </c>
      <c r="H32" s="9">
        <f t="shared" si="5"/>
        <v>11781</v>
      </c>
      <c r="I32" s="46" t="s">
        <v>170</v>
      </c>
      <c r="J32" s="47" t="s">
        <v>171</v>
      </c>
      <c r="K32" s="46">
        <v>11781</v>
      </c>
      <c r="L32" s="46" t="s">
        <v>172</v>
      </c>
      <c r="M32" s="47" t="s">
        <v>88</v>
      </c>
      <c r="N32" s="47"/>
      <c r="O32" s="48" t="s">
        <v>173</v>
      </c>
      <c r="P32" s="48" t="s">
        <v>103</v>
      </c>
    </row>
    <row r="33" spans="1:16" ht="12.75" customHeight="1" thickBot="1" x14ac:dyDescent="0.25">
      <c r="A33" s="9" t="str">
        <f t="shared" si="0"/>
        <v> AOEB 4 </v>
      </c>
      <c r="B33" s="15" t="str">
        <f t="shared" si="1"/>
        <v>I</v>
      </c>
      <c r="C33" s="9">
        <f t="shared" si="2"/>
        <v>50196.671000000002</v>
      </c>
      <c r="D33" s="12" t="str">
        <f t="shared" si="3"/>
        <v>vis</v>
      </c>
      <c r="E33" s="45">
        <f>VLOOKUP(C33,Active!C$21:E$968,3,FALSE)</f>
        <v>12267.997640956786</v>
      </c>
      <c r="F33" s="15" t="s">
        <v>77</v>
      </c>
      <c r="G33" s="12" t="str">
        <f t="shared" si="4"/>
        <v>50196.671</v>
      </c>
      <c r="H33" s="9">
        <f t="shared" si="5"/>
        <v>12268</v>
      </c>
      <c r="I33" s="46" t="s">
        <v>174</v>
      </c>
      <c r="J33" s="47" t="s">
        <v>175</v>
      </c>
      <c r="K33" s="46">
        <v>12268</v>
      </c>
      <c r="L33" s="46" t="s">
        <v>134</v>
      </c>
      <c r="M33" s="47" t="s">
        <v>88</v>
      </c>
      <c r="N33" s="47"/>
      <c r="O33" s="48" t="s">
        <v>176</v>
      </c>
      <c r="P33" s="48" t="s">
        <v>103</v>
      </c>
    </row>
    <row r="34" spans="1:16" ht="12.75" customHeight="1" thickBot="1" x14ac:dyDescent="0.25">
      <c r="A34" s="9" t="str">
        <f t="shared" si="0"/>
        <v> AOEB 4 </v>
      </c>
      <c r="B34" s="15" t="str">
        <f t="shared" si="1"/>
        <v>I</v>
      </c>
      <c r="C34" s="9">
        <f t="shared" si="2"/>
        <v>50518.699000000001</v>
      </c>
      <c r="D34" s="12" t="str">
        <f t="shared" si="3"/>
        <v>vis</v>
      </c>
      <c r="E34" s="45">
        <f>VLOOKUP(C34,Active!C$21:E$968,3,FALSE)</f>
        <v>12698.947249529312</v>
      </c>
      <c r="F34" s="15" t="s">
        <v>77</v>
      </c>
      <c r="G34" s="12" t="str">
        <f t="shared" si="4"/>
        <v>50518.699</v>
      </c>
      <c r="H34" s="9">
        <f t="shared" si="5"/>
        <v>12699</v>
      </c>
      <c r="I34" s="46" t="s">
        <v>177</v>
      </c>
      <c r="J34" s="47" t="s">
        <v>178</v>
      </c>
      <c r="K34" s="46">
        <v>12699</v>
      </c>
      <c r="L34" s="46" t="s">
        <v>179</v>
      </c>
      <c r="M34" s="47" t="s">
        <v>180</v>
      </c>
      <c r="N34" s="47"/>
      <c r="O34" s="48" t="s">
        <v>124</v>
      </c>
      <c r="P34" s="48" t="s">
        <v>103</v>
      </c>
    </row>
    <row r="35" spans="1:16" ht="12.75" customHeight="1" thickBot="1" x14ac:dyDescent="0.25">
      <c r="A35" s="9" t="str">
        <f t="shared" si="0"/>
        <v>IBVS 5843 </v>
      </c>
      <c r="B35" s="15" t="str">
        <f t="shared" si="1"/>
        <v>I</v>
      </c>
      <c r="C35" s="9">
        <f t="shared" si="2"/>
        <v>53466.5913</v>
      </c>
      <c r="D35" s="12" t="str">
        <f t="shared" si="3"/>
        <v>vis</v>
      </c>
      <c r="E35" s="45">
        <f>VLOOKUP(C35,Active!C$21:E$968,3,FALSE)</f>
        <v>16643.924185693159</v>
      </c>
      <c r="F35" s="15" t="s">
        <v>77</v>
      </c>
      <c r="G35" s="12" t="str">
        <f t="shared" si="4"/>
        <v>53466.5913</v>
      </c>
      <c r="H35" s="9">
        <f t="shared" si="5"/>
        <v>16644</v>
      </c>
      <c r="I35" s="46" t="s">
        <v>233</v>
      </c>
      <c r="J35" s="47" t="s">
        <v>234</v>
      </c>
      <c r="K35" s="46">
        <v>16644</v>
      </c>
      <c r="L35" s="46" t="s">
        <v>235</v>
      </c>
      <c r="M35" s="47" t="s">
        <v>180</v>
      </c>
      <c r="N35" s="47" t="s">
        <v>236</v>
      </c>
      <c r="O35" s="48" t="s">
        <v>237</v>
      </c>
      <c r="P35" s="49" t="s">
        <v>238</v>
      </c>
    </row>
    <row r="36" spans="1:16" ht="12.75" customHeight="1" thickBot="1" x14ac:dyDescent="0.25">
      <c r="A36" s="9" t="str">
        <f t="shared" si="0"/>
        <v>IBVS 5843 </v>
      </c>
      <c r="B36" s="15" t="str">
        <f t="shared" si="1"/>
        <v>I</v>
      </c>
      <c r="C36" s="9">
        <f t="shared" si="2"/>
        <v>53469.580499999996</v>
      </c>
      <c r="D36" s="12" t="str">
        <f t="shared" si="3"/>
        <v>vis</v>
      </c>
      <c r="E36" s="45">
        <f>VLOOKUP(C36,Active!C$21:E$968,3,FALSE)</f>
        <v>16647.924442099258</v>
      </c>
      <c r="F36" s="15" t="s">
        <v>77</v>
      </c>
      <c r="G36" s="12" t="str">
        <f t="shared" si="4"/>
        <v>53469.5805</v>
      </c>
      <c r="H36" s="9">
        <f t="shared" si="5"/>
        <v>16648</v>
      </c>
      <c r="I36" s="46" t="s">
        <v>239</v>
      </c>
      <c r="J36" s="47" t="s">
        <v>240</v>
      </c>
      <c r="K36" s="46" t="s">
        <v>241</v>
      </c>
      <c r="L36" s="46" t="s">
        <v>242</v>
      </c>
      <c r="M36" s="47" t="s">
        <v>180</v>
      </c>
      <c r="N36" s="47" t="s">
        <v>236</v>
      </c>
      <c r="O36" s="48" t="s">
        <v>237</v>
      </c>
      <c r="P36" s="49" t="s">
        <v>238</v>
      </c>
    </row>
    <row r="37" spans="1:16" ht="12.75" customHeight="1" thickBot="1" x14ac:dyDescent="0.25">
      <c r="A37" s="9" t="str">
        <f t="shared" si="0"/>
        <v>IBVS 5843 </v>
      </c>
      <c r="B37" s="15" t="str">
        <f t="shared" si="1"/>
        <v>II</v>
      </c>
      <c r="C37" s="9">
        <f t="shared" si="2"/>
        <v>53470.7091</v>
      </c>
      <c r="D37" s="12" t="str">
        <f t="shared" si="3"/>
        <v>vis</v>
      </c>
      <c r="E37" s="45">
        <f>VLOOKUP(C37,Active!C$21:E$968,3,FALSE)</f>
        <v>16649.434775760419</v>
      </c>
      <c r="F37" s="15" t="s">
        <v>77</v>
      </c>
      <c r="G37" s="12" t="str">
        <f t="shared" si="4"/>
        <v>53470.7091</v>
      </c>
      <c r="H37" s="9">
        <f t="shared" si="5"/>
        <v>16649.5</v>
      </c>
      <c r="I37" s="46" t="s">
        <v>243</v>
      </c>
      <c r="J37" s="47" t="s">
        <v>244</v>
      </c>
      <c r="K37" s="46" t="s">
        <v>245</v>
      </c>
      <c r="L37" s="46" t="s">
        <v>246</v>
      </c>
      <c r="M37" s="47" t="s">
        <v>180</v>
      </c>
      <c r="N37" s="47" t="s">
        <v>236</v>
      </c>
      <c r="O37" s="48" t="s">
        <v>237</v>
      </c>
      <c r="P37" s="49" t="s">
        <v>238</v>
      </c>
    </row>
    <row r="38" spans="1:16" ht="12.75" customHeight="1" thickBot="1" x14ac:dyDescent="0.25">
      <c r="A38" s="9" t="str">
        <f t="shared" si="0"/>
        <v>IBVS 5843 </v>
      </c>
      <c r="B38" s="15" t="str">
        <f t="shared" si="1"/>
        <v>II</v>
      </c>
      <c r="C38" s="9">
        <f t="shared" si="2"/>
        <v>53473.6999</v>
      </c>
      <c r="D38" s="12" t="str">
        <f t="shared" si="3"/>
        <v>vis</v>
      </c>
      <c r="E38" s="45">
        <f>VLOOKUP(C38,Active!C$21:E$968,3,FALSE)</f>
        <v>16653.43717334485</v>
      </c>
      <c r="F38" s="15" t="s">
        <v>77</v>
      </c>
      <c r="G38" s="12" t="str">
        <f t="shared" si="4"/>
        <v>53473.6999</v>
      </c>
      <c r="H38" s="9">
        <f t="shared" si="5"/>
        <v>16653.5</v>
      </c>
      <c r="I38" s="46" t="s">
        <v>247</v>
      </c>
      <c r="J38" s="47" t="s">
        <v>248</v>
      </c>
      <c r="K38" s="46" t="s">
        <v>249</v>
      </c>
      <c r="L38" s="46" t="s">
        <v>250</v>
      </c>
      <c r="M38" s="47" t="s">
        <v>180</v>
      </c>
      <c r="N38" s="47" t="s">
        <v>236</v>
      </c>
      <c r="O38" s="48" t="s">
        <v>237</v>
      </c>
      <c r="P38" s="49" t="s">
        <v>238</v>
      </c>
    </row>
    <row r="39" spans="1:16" ht="12.75" customHeight="1" thickBot="1" x14ac:dyDescent="0.25">
      <c r="A39" s="9" t="str">
        <f t="shared" si="0"/>
        <v>IBVS 5843 </v>
      </c>
      <c r="B39" s="15" t="str">
        <f t="shared" si="1"/>
        <v>I</v>
      </c>
      <c r="C39" s="9">
        <f t="shared" si="2"/>
        <v>53474.816099999996</v>
      </c>
      <c r="D39" s="12" t="str">
        <f t="shared" si="3"/>
        <v>vis</v>
      </c>
      <c r="E39" s="45">
        <f>VLOOKUP(C39,Active!C$21:E$968,3,FALSE)</f>
        <v>16654.930912873981</v>
      </c>
      <c r="F39" s="15" t="s">
        <v>77</v>
      </c>
      <c r="G39" s="12" t="str">
        <f t="shared" si="4"/>
        <v>53474.8161</v>
      </c>
      <c r="H39" s="9">
        <f t="shared" si="5"/>
        <v>16655</v>
      </c>
      <c r="I39" s="46" t="s">
        <v>251</v>
      </c>
      <c r="J39" s="47" t="s">
        <v>252</v>
      </c>
      <c r="K39" s="46" t="s">
        <v>253</v>
      </c>
      <c r="L39" s="46" t="s">
        <v>254</v>
      </c>
      <c r="M39" s="47" t="s">
        <v>180</v>
      </c>
      <c r="N39" s="47" t="s">
        <v>236</v>
      </c>
      <c r="O39" s="48" t="s">
        <v>237</v>
      </c>
      <c r="P39" s="49" t="s">
        <v>238</v>
      </c>
    </row>
    <row r="40" spans="1:16" ht="12.75" customHeight="1" thickBot="1" x14ac:dyDescent="0.25">
      <c r="A40" s="9" t="str">
        <f t="shared" si="0"/>
        <v>IBVS 5843 </v>
      </c>
      <c r="B40" s="15" t="str">
        <f t="shared" si="1"/>
        <v>I</v>
      </c>
      <c r="C40" s="9">
        <f t="shared" si="2"/>
        <v>53475.555500000002</v>
      </c>
      <c r="D40" s="12" t="str">
        <f t="shared" si="3"/>
        <v>vis</v>
      </c>
      <c r="E40" s="45">
        <f>VLOOKUP(C40,Active!C$21:E$968,3,FALSE)</f>
        <v>16655.920404907534</v>
      </c>
      <c r="F40" s="15" t="s">
        <v>77</v>
      </c>
      <c r="G40" s="12" t="str">
        <f t="shared" si="4"/>
        <v>53475.5555</v>
      </c>
      <c r="H40" s="9">
        <f t="shared" si="5"/>
        <v>16656</v>
      </c>
      <c r="I40" s="46" t="s">
        <v>255</v>
      </c>
      <c r="J40" s="47" t="s">
        <v>256</v>
      </c>
      <c r="K40" s="46" t="s">
        <v>257</v>
      </c>
      <c r="L40" s="46" t="s">
        <v>258</v>
      </c>
      <c r="M40" s="47" t="s">
        <v>180</v>
      </c>
      <c r="N40" s="47" t="s">
        <v>236</v>
      </c>
      <c r="O40" s="48" t="s">
        <v>237</v>
      </c>
      <c r="P40" s="49" t="s">
        <v>238</v>
      </c>
    </row>
    <row r="41" spans="1:16" ht="12.75" customHeight="1" thickBot="1" x14ac:dyDescent="0.25">
      <c r="A41" s="9" t="str">
        <f t="shared" si="0"/>
        <v>IBVS 5843 </v>
      </c>
      <c r="B41" s="15" t="str">
        <f t="shared" si="1"/>
        <v>I</v>
      </c>
      <c r="C41" s="9">
        <f t="shared" si="2"/>
        <v>53477.802199999998</v>
      </c>
      <c r="D41" s="12" t="str">
        <f t="shared" si="3"/>
        <v>vis</v>
      </c>
      <c r="E41" s="45">
        <f>VLOOKUP(C41,Active!C$21:E$968,3,FALSE)</f>
        <v>16658.927020747084</v>
      </c>
      <c r="F41" s="15" t="s">
        <v>77</v>
      </c>
      <c r="G41" s="12" t="str">
        <f t="shared" si="4"/>
        <v>53477.8022</v>
      </c>
      <c r="H41" s="9">
        <f t="shared" si="5"/>
        <v>16659</v>
      </c>
      <c r="I41" s="46" t="s">
        <v>259</v>
      </c>
      <c r="J41" s="47" t="s">
        <v>260</v>
      </c>
      <c r="K41" s="46" t="s">
        <v>261</v>
      </c>
      <c r="L41" s="46" t="s">
        <v>262</v>
      </c>
      <c r="M41" s="47" t="s">
        <v>180</v>
      </c>
      <c r="N41" s="47" t="s">
        <v>236</v>
      </c>
      <c r="O41" s="48" t="s">
        <v>237</v>
      </c>
      <c r="P41" s="49" t="s">
        <v>238</v>
      </c>
    </row>
    <row r="42" spans="1:16" ht="12.75" customHeight="1" thickBot="1" x14ac:dyDescent="0.25">
      <c r="A42" s="9" t="str">
        <f t="shared" si="0"/>
        <v>IBVS 5843 </v>
      </c>
      <c r="B42" s="15" t="str">
        <f t="shared" si="1"/>
        <v>I</v>
      </c>
      <c r="C42" s="9">
        <f t="shared" si="2"/>
        <v>53478.547700000003</v>
      </c>
      <c r="D42" s="12" t="str">
        <f t="shared" si="3"/>
        <v>vis</v>
      </c>
      <c r="E42" s="45">
        <f>VLOOKUP(C42,Active!C$21:E$968,3,FALSE)</f>
        <v>16659.924676022998</v>
      </c>
      <c r="F42" s="15" t="s">
        <v>77</v>
      </c>
      <c r="G42" s="12" t="str">
        <f t="shared" si="4"/>
        <v>53478.5477</v>
      </c>
      <c r="H42" s="9">
        <f t="shared" si="5"/>
        <v>16660</v>
      </c>
      <c r="I42" s="46" t="s">
        <v>263</v>
      </c>
      <c r="J42" s="47" t="s">
        <v>264</v>
      </c>
      <c r="K42" s="46" t="s">
        <v>265</v>
      </c>
      <c r="L42" s="46" t="s">
        <v>266</v>
      </c>
      <c r="M42" s="47" t="s">
        <v>180</v>
      </c>
      <c r="N42" s="47" t="s">
        <v>236</v>
      </c>
      <c r="O42" s="48" t="s">
        <v>237</v>
      </c>
      <c r="P42" s="49" t="s">
        <v>238</v>
      </c>
    </row>
    <row r="43" spans="1:16" ht="12.75" customHeight="1" thickBot="1" x14ac:dyDescent="0.25">
      <c r="A43" s="9" t="str">
        <f t="shared" ref="A43:A74" si="6">P43</f>
        <v>IBVS 5843 </v>
      </c>
      <c r="B43" s="15" t="str">
        <f t="shared" ref="B43:B74" si="7">IF(H43=INT(H43),"I","II")</f>
        <v>II</v>
      </c>
      <c r="C43" s="9">
        <f t="shared" ref="C43:C74" si="8">1*G43</f>
        <v>53479.6751</v>
      </c>
      <c r="D43" s="12" t="str">
        <f t="shared" ref="D43:D74" si="9">VLOOKUP(F43,I$1:J$5,2,FALSE)</f>
        <v>vis</v>
      </c>
      <c r="E43" s="45">
        <f>VLOOKUP(C43,Active!C$21:E$968,3,FALSE)</f>
        <v>16661.433403800409</v>
      </c>
      <c r="F43" s="15" t="s">
        <v>77</v>
      </c>
      <c r="G43" s="12" t="str">
        <f t="shared" ref="G43:G74" si="10">MID(I43,3,LEN(I43)-3)</f>
        <v>53479.6751</v>
      </c>
      <c r="H43" s="9">
        <f t="shared" ref="H43:H74" si="11">1*K43</f>
        <v>16661.5</v>
      </c>
      <c r="I43" s="46" t="s">
        <v>270</v>
      </c>
      <c r="J43" s="47" t="s">
        <v>271</v>
      </c>
      <c r="K43" s="46" t="s">
        <v>269</v>
      </c>
      <c r="L43" s="46" t="s">
        <v>272</v>
      </c>
      <c r="M43" s="47" t="s">
        <v>180</v>
      </c>
      <c r="N43" s="47" t="s">
        <v>236</v>
      </c>
      <c r="O43" s="48" t="s">
        <v>237</v>
      </c>
      <c r="P43" s="49" t="s">
        <v>238</v>
      </c>
    </row>
    <row r="44" spans="1:16" ht="12.75" customHeight="1" thickBot="1" x14ac:dyDescent="0.25">
      <c r="A44" s="9" t="str">
        <f t="shared" si="6"/>
        <v>IBVS 5843 </v>
      </c>
      <c r="B44" s="15" t="str">
        <f t="shared" si="7"/>
        <v>I</v>
      </c>
      <c r="C44" s="9">
        <f t="shared" si="8"/>
        <v>53504.703099999999</v>
      </c>
      <c r="D44" s="12" t="str">
        <f t="shared" si="9"/>
        <v>vis</v>
      </c>
      <c r="E44" s="45">
        <f>VLOOKUP(C44,Active!C$21:E$968,3,FALSE)</f>
        <v>16694.926785752763</v>
      </c>
      <c r="F44" s="15" t="s">
        <v>77</v>
      </c>
      <c r="G44" s="12" t="str">
        <f t="shared" si="10"/>
        <v>53504.7031</v>
      </c>
      <c r="H44" s="9">
        <f t="shared" si="11"/>
        <v>16695</v>
      </c>
      <c r="I44" s="46" t="s">
        <v>273</v>
      </c>
      <c r="J44" s="47" t="s">
        <v>274</v>
      </c>
      <c r="K44" s="46" t="s">
        <v>275</v>
      </c>
      <c r="L44" s="46" t="s">
        <v>276</v>
      </c>
      <c r="M44" s="47" t="s">
        <v>180</v>
      </c>
      <c r="N44" s="47" t="s">
        <v>236</v>
      </c>
      <c r="O44" s="48" t="s">
        <v>237</v>
      </c>
      <c r="P44" s="49" t="s">
        <v>238</v>
      </c>
    </row>
    <row r="45" spans="1:16" ht="12.75" customHeight="1" thickBot="1" x14ac:dyDescent="0.25">
      <c r="A45" s="9" t="str">
        <f t="shared" si="6"/>
        <v>IBVS 5843 </v>
      </c>
      <c r="B45" s="15" t="str">
        <f t="shared" si="7"/>
        <v>II</v>
      </c>
      <c r="C45" s="9">
        <f t="shared" si="8"/>
        <v>53506.565799999997</v>
      </c>
      <c r="D45" s="12" t="str">
        <f t="shared" si="9"/>
        <v>vis</v>
      </c>
      <c r="E45" s="45">
        <f>VLOOKUP(C45,Active!C$21:E$968,3,FALSE)</f>
        <v>16697.419518794257</v>
      </c>
      <c r="F45" s="15" t="s">
        <v>77</v>
      </c>
      <c r="G45" s="12" t="str">
        <f t="shared" si="10"/>
        <v>53506.5658</v>
      </c>
      <c r="H45" s="9">
        <f t="shared" si="11"/>
        <v>16697.5</v>
      </c>
      <c r="I45" s="46" t="s">
        <v>277</v>
      </c>
      <c r="J45" s="47" t="s">
        <v>278</v>
      </c>
      <c r="K45" s="46" t="s">
        <v>279</v>
      </c>
      <c r="L45" s="46" t="s">
        <v>280</v>
      </c>
      <c r="M45" s="47" t="s">
        <v>180</v>
      </c>
      <c r="N45" s="47" t="s">
        <v>236</v>
      </c>
      <c r="O45" s="48" t="s">
        <v>237</v>
      </c>
      <c r="P45" s="49" t="s">
        <v>238</v>
      </c>
    </row>
    <row r="46" spans="1:16" ht="12.75" customHeight="1" thickBot="1" x14ac:dyDescent="0.25">
      <c r="A46" s="9" t="str">
        <f t="shared" si="6"/>
        <v>JAAVSO 36(2);186 </v>
      </c>
      <c r="B46" s="15" t="str">
        <f t="shared" si="7"/>
        <v>II</v>
      </c>
      <c r="C46" s="9">
        <f t="shared" si="8"/>
        <v>54561.682699999998</v>
      </c>
      <c r="D46" s="12" t="str">
        <f t="shared" si="9"/>
        <v>vis</v>
      </c>
      <c r="E46" s="45">
        <f>VLOOKUP(C46,Active!C$21:E$968,3,FALSE)</f>
        <v>18109.415416831882</v>
      </c>
      <c r="F46" s="15" t="s">
        <v>77</v>
      </c>
      <c r="G46" s="12" t="str">
        <f t="shared" si="10"/>
        <v>54561.6827</v>
      </c>
      <c r="H46" s="9">
        <f t="shared" si="11"/>
        <v>18109.5</v>
      </c>
      <c r="I46" s="46" t="s">
        <v>322</v>
      </c>
      <c r="J46" s="47" t="s">
        <v>323</v>
      </c>
      <c r="K46" s="46" t="s">
        <v>324</v>
      </c>
      <c r="L46" s="46" t="s">
        <v>325</v>
      </c>
      <c r="M46" s="47" t="s">
        <v>180</v>
      </c>
      <c r="N46" s="47" t="s">
        <v>326</v>
      </c>
      <c r="O46" s="48" t="s">
        <v>97</v>
      </c>
      <c r="P46" s="49" t="s">
        <v>327</v>
      </c>
    </row>
    <row r="47" spans="1:16" ht="12.75" customHeight="1" thickBot="1" x14ac:dyDescent="0.25">
      <c r="A47" s="9" t="str">
        <f t="shared" si="6"/>
        <v>JAAVSO 36(2);186 </v>
      </c>
      <c r="B47" s="15" t="str">
        <f t="shared" si="7"/>
        <v>I</v>
      </c>
      <c r="C47" s="9">
        <f t="shared" si="8"/>
        <v>54571.765399999997</v>
      </c>
      <c r="D47" s="12" t="str">
        <f t="shared" si="9"/>
        <v>vis</v>
      </c>
      <c r="E47" s="45">
        <f>VLOOKUP(C47,Active!C$21:E$968,3,FALSE)</f>
        <v>18122.908453519234</v>
      </c>
      <c r="F47" s="15" t="s">
        <v>77</v>
      </c>
      <c r="G47" s="12" t="str">
        <f t="shared" si="10"/>
        <v>54571.7654</v>
      </c>
      <c r="H47" s="9">
        <f t="shared" si="11"/>
        <v>18123</v>
      </c>
      <c r="I47" s="46" t="s">
        <v>328</v>
      </c>
      <c r="J47" s="47" t="s">
        <v>329</v>
      </c>
      <c r="K47" s="46" t="s">
        <v>330</v>
      </c>
      <c r="L47" s="46" t="s">
        <v>331</v>
      </c>
      <c r="M47" s="47" t="s">
        <v>180</v>
      </c>
      <c r="N47" s="47" t="s">
        <v>326</v>
      </c>
      <c r="O47" s="48" t="s">
        <v>295</v>
      </c>
      <c r="P47" s="49" t="s">
        <v>327</v>
      </c>
    </row>
    <row r="48" spans="1:16" ht="12.75" customHeight="1" thickBot="1" x14ac:dyDescent="0.25">
      <c r="A48" s="9" t="str">
        <f t="shared" si="6"/>
        <v>JAAVSO 36(2);186 </v>
      </c>
      <c r="B48" s="15" t="str">
        <f t="shared" si="7"/>
        <v>II</v>
      </c>
      <c r="C48" s="9">
        <f t="shared" si="8"/>
        <v>54611.741300000002</v>
      </c>
      <c r="D48" s="12" t="str">
        <f t="shared" si="9"/>
        <v>vis</v>
      </c>
      <c r="E48" s="45">
        <f>VLOOKUP(C48,Active!C$21:E$968,3,FALSE)</f>
        <v>18176.405660151377</v>
      </c>
      <c r="F48" s="15" t="s">
        <v>77</v>
      </c>
      <c r="G48" s="12" t="str">
        <f t="shared" si="10"/>
        <v>54611.7413</v>
      </c>
      <c r="H48" s="9">
        <f t="shared" si="11"/>
        <v>18176.5</v>
      </c>
      <c r="I48" s="46" t="s">
        <v>332</v>
      </c>
      <c r="J48" s="47" t="s">
        <v>333</v>
      </c>
      <c r="K48" s="46" t="s">
        <v>334</v>
      </c>
      <c r="L48" s="46" t="s">
        <v>335</v>
      </c>
      <c r="M48" s="47" t="s">
        <v>180</v>
      </c>
      <c r="N48" s="47" t="s">
        <v>326</v>
      </c>
      <c r="O48" s="48" t="s">
        <v>295</v>
      </c>
      <c r="P48" s="49" t="s">
        <v>327</v>
      </c>
    </row>
    <row r="49" spans="1:16" ht="12.75" customHeight="1" thickBot="1" x14ac:dyDescent="0.25">
      <c r="A49" s="9" t="str">
        <f t="shared" si="6"/>
        <v> JAAVSO 38;85 </v>
      </c>
      <c r="B49" s="15" t="str">
        <f t="shared" si="7"/>
        <v>I</v>
      </c>
      <c r="C49" s="9">
        <f t="shared" si="8"/>
        <v>54905.781499999997</v>
      </c>
      <c r="D49" s="12" t="str">
        <f t="shared" si="9"/>
        <v>CCD</v>
      </c>
      <c r="E49" s="45">
        <f>VLOOKUP(C49,Active!C$21:E$968,3,FALSE)</f>
        <v>18569.900974517168</v>
      </c>
      <c r="F49" s="15" t="str">
        <f>LEFT(M49,1)</f>
        <v>C</v>
      </c>
      <c r="G49" s="12" t="str">
        <f t="shared" si="10"/>
        <v>54905.7815</v>
      </c>
      <c r="H49" s="9">
        <f t="shared" si="11"/>
        <v>18570</v>
      </c>
      <c r="I49" s="46" t="s">
        <v>362</v>
      </c>
      <c r="J49" s="47" t="s">
        <v>363</v>
      </c>
      <c r="K49" s="46" t="s">
        <v>364</v>
      </c>
      <c r="L49" s="46" t="s">
        <v>365</v>
      </c>
      <c r="M49" s="47" t="s">
        <v>180</v>
      </c>
      <c r="N49" s="47" t="s">
        <v>188</v>
      </c>
      <c r="O49" s="48" t="s">
        <v>97</v>
      </c>
      <c r="P49" s="48" t="s">
        <v>366</v>
      </c>
    </row>
    <row r="50" spans="1:16" ht="12.75" customHeight="1" thickBot="1" x14ac:dyDescent="0.25">
      <c r="A50" s="9" t="str">
        <f t="shared" si="6"/>
        <v> JAAVSO 38;85 </v>
      </c>
      <c r="B50" s="15" t="str">
        <f t="shared" si="7"/>
        <v>I</v>
      </c>
      <c r="C50" s="9">
        <f t="shared" si="8"/>
        <v>54938.658100000001</v>
      </c>
      <c r="D50" s="12" t="str">
        <f t="shared" si="9"/>
        <v>vis</v>
      </c>
      <c r="E50" s="45">
        <f>VLOOKUP(C50,Active!C$21:E$968,3,FALSE)</f>
        <v>18613.897639096635</v>
      </c>
      <c r="F50" s="15" t="s">
        <v>77</v>
      </c>
      <c r="G50" s="12" t="str">
        <f t="shared" si="10"/>
        <v>54938.6581</v>
      </c>
      <c r="H50" s="9">
        <f t="shared" si="11"/>
        <v>18614</v>
      </c>
      <c r="I50" s="46" t="s">
        <v>367</v>
      </c>
      <c r="J50" s="47" t="s">
        <v>368</v>
      </c>
      <c r="K50" s="46" t="s">
        <v>369</v>
      </c>
      <c r="L50" s="46" t="s">
        <v>370</v>
      </c>
      <c r="M50" s="47" t="s">
        <v>180</v>
      </c>
      <c r="N50" s="47" t="s">
        <v>188</v>
      </c>
      <c r="O50" s="48" t="s">
        <v>97</v>
      </c>
      <c r="P50" s="48" t="s">
        <v>366</v>
      </c>
    </row>
    <row r="51" spans="1:16" ht="12.75" customHeight="1" thickBot="1" x14ac:dyDescent="0.25">
      <c r="A51" s="9" t="str">
        <f t="shared" si="6"/>
        <v> JAAVSO 39;94 </v>
      </c>
      <c r="B51" s="15" t="str">
        <f t="shared" si="7"/>
        <v>II</v>
      </c>
      <c r="C51" s="9">
        <f t="shared" si="8"/>
        <v>55303.6924</v>
      </c>
      <c r="D51" s="12" t="str">
        <f t="shared" si="9"/>
        <v>vis</v>
      </c>
      <c r="E51" s="45">
        <f>VLOOKUP(C51,Active!C$21:E$968,3,FALSE)</f>
        <v>19102.39984604928</v>
      </c>
      <c r="F51" s="15" t="s">
        <v>77</v>
      </c>
      <c r="G51" s="12" t="str">
        <f t="shared" si="10"/>
        <v>55303.6924</v>
      </c>
      <c r="H51" s="9">
        <f t="shared" si="11"/>
        <v>19102.5</v>
      </c>
      <c r="I51" s="46" t="s">
        <v>376</v>
      </c>
      <c r="J51" s="47" t="s">
        <v>377</v>
      </c>
      <c r="K51" s="46" t="s">
        <v>378</v>
      </c>
      <c r="L51" s="46" t="s">
        <v>379</v>
      </c>
      <c r="M51" s="47" t="s">
        <v>180</v>
      </c>
      <c r="N51" s="47" t="s">
        <v>188</v>
      </c>
      <c r="O51" s="48" t="s">
        <v>97</v>
      </c>
      <c r="P51" s="48" t="s">
        <v>380</v>
      </c>
    </row>
    <row r="52" spans="1:16" ht="12.75" customHeight="1" thickBot="1" x14ac:dyDescent="0.25">
      <c r="A52" s="9" t="str">
        <f t="shared" si="6"/>
        <v> JAAVSO 39;94 </v>
      </c>
      <c r="B52" s="15" t="str">
        <f t="shared" si="7"/>
        <v>I</v>
      </c>
      <c r="C52" s="9">
        <f t="shared" si="8"/>
        <v>55346.659899999999</v>
      </c>
      <c r="D52" s="12" t="str">
        <f t="shared" si="9"/>
        <v>vis</v>
      </c>
      <c r="E52" s="45">
        <f>VLOOKUP(C52,Active!C$21:E$968,3,FALSE)</f>
        <v>19159.900520855012</v>
      </c>
      <c r="F52" s="15" t="s">
        <v>77</v>
      </c>
      <c r="G52" s="12" t="str">
        <f t="shared" si="10"/>
        <v>55346.6599</v>
      </c>
      <c r="H52" s="9">
        <f t="shared" si="11"/>
        <v>19160</v>
      </c>
      <c r="I52" s="46" t="s">
        <v>381</v>
      </c>
      <c r="J52" s="47" t="s">
        <v>382</v>
      </c>
      <c r="K52" s="46" t="s">
        <v>383</v>
      </c>
      <c r="L52" s="46" t="s">
        <v>384</v>
      </c>
      <c r="M52" s="47" t="s">
        <v>180</v>
      </c>
      <c r="N52" s="47" t="s">
        <v>188</v>
      </c>
      <c r="O52" s="48" t="s">
        <v>97</v>
      </c>
      <c r="P52" s="48" t="s">
        <v>380</v>
      </c>
    </row>
    <row r="53" spans="1:16" ht="12.75" customHeight="1" thickBot="1" x14ac:dyDescent="0.25">
      <c r="A53" s="9" t="str">
        <f t="shared" si="6"/>
        <v> JAAVSO 41;122 </v>
      </c>
      <c r="B53" s="15" t="str">
        <f t="shared" si="7"/>
        <v>I</v>
      </c>
      <c r="C53" s="9">
        <f t="shared" si="8"/>
        <v>56076.718000000001</v>
      </c>
      <c r="D53" s="12" t="str">
        <f t="shared" si="9"/>
        <v>vis</v>
      </c>
      <c r="E53" s="45">
        <f>VLOOKUP(C53,Active!C$21:E$968,3,FALSE)</f>
        <v>20136.890883277549</v>
      </c>
      <c r="F53" s="15" t="s">
        <v>77</v>
      </c>
      <c r="G53" s="12" t="str">
        <f t="shared" si="10"/>
        <v>56076.7180</v>
      </c>
      <c r="H53" s="9">
        <f t="shared" si="11"/>
        <v>20137</v>
      </c>
      <c r="I53" s="46" t="s">
        <v>385</v>
      </c>
      <c r="J53" s="47" t="s">
        <v>386</v>
      </c>
      <c r="K53" s="46" t="s">
        <v>387</v>
      </c>
      <c r="L53" s="46" t="s">
        <v>388</v>
      </c>
      <c r="M53" s="47" t="s">
        <v>180</v>
      </c>
      <c r="N53" s="47" t="s">
        <v>77</v>
      </c>
      <c r="O53" s="48" t="s">
        <v>97</v>
      </c>
      <c r="P53" s="48" t="s">
        <v>389</v>
      </c>
    </row>
    <row r="54" spans="1:16" ht="12.75" customHeight="1" thickBot="1" x14ac:dyDescent="0.25">
      <c r="A54" s="9" t="str">
        <f t="shared" si="6"/>
        <v> JAAVSO 41;328 </v>
      </c>
      <c r="B54" s="15" t="str">
        <f t="shared" si="7"/>
        <v>II</v>
      </c>
      <c r="C54" s="9">
        <f t="shared" si="8"/>
        <v>56340.871800000001</v>
      </c>
      <c r="D54" s="12" t="str">
        <f t="shared" si="9"/>
        <v>vis</v>
      </c>
      <c r="E54" s="45">
        <f>VLOOKUP(C54,Active!C$21:E$968,3,FALSE)</f>
        <v>20490.391127706436</v>
      </c>
      <c r="F54" s="15" t="s">
        <v>77</v>
      </c>
      <c r="G54" s="12" t="str">
        <f t="shared" si="10"/>
        <v>56340.8718</v>
      </c>
      <c r="H54" s="9">
        <f t="shared" si="11"/>
        <v>20490.5</v>
      </c>
      <c r="I54" s="46" t="s">
        <v>390</v>
      </c>
      <c r="J54" s="47" t="s">
        <v>391</v>
      </c>
      <c r="K54" s="46" t="s">
        <v>392</v>
      </c>
      <c r="L54" s="46" t="s">
        <v>393</v>
      </c>
      <c r="M54" s="47" t="s">
        <v>180</v>
      </c>
      <c r="N54" s="47" t="s">
        <v>77</v>
      </c>
      <c r="O54" s="48" t="s">
        <v>97</v>
      </c>
      <c r="P54" s="48" t="s">
        <v>394</v>
      </c>
    </row>
    <row r="55" spans="1:16" ht="12.75" customHeight="1" thickBot="1" x14ac:dyDescent="0.25">
      <c r="A55" s="9" t="str">
        <f t="shared" si="6"/>
        <v> AJ 67.462 </v>
      </c>
      <c r="B55" s="15" t="str">
        <f t="shared" si="7"/>
        <v>I</v>
      </c>
      <c r="C55" s="9">
        <f t="shared" si="8"/>
        <v>34870.728000000003</v>
      </c>
      <c r="D55" s="12" t="str">
        <f t="shared" si="9"/>
        <v>vis</v>
      </c>
      <c r="E55" s="45">
        <f>VLOOKUP(C55,Active!C$21:E$968,3,FALSE)</f>
        <v>-8241.7379623289053</v>
      </c>
      <c r="F55" s="15" t="s">
        <v>77</v>
      </c>
      <c r="G55" s="12" t="str">
        <f t="shared" si="10"/>
        <v>34870.728</v>
      </c>
      <c r="H55" s="9">
        <f t="shared" si="11"/>
        <v>-8242</v>
      </c>
      <c r="I55" s="46" t="s">
        <v>82</v>
      </c>
      <c r="J55" s="47" t="s">
        <v>83</v>
      </c>
      <c r="K55" s="46">
        <v>-8242</v>
      </c>
      <c r="L55" s="46" t="s">
        <v>84</v>
      </c>
      <c r="M55" s="47" t="s">
        <v>79</v>
      </c>
      <c r="N55" s="47"/>
      <c r="O55" s="48" t="s">
        <v>80</v>
      </c>
      <c r="P55" s="48" t="s">
        <v>81</v>
      </c>
    </row>
    <row r="56" spans="1:16" ht="12.75" customHeight="1" thickBot="1" x14ac:dyDescent="0.25">
      <c r="A56" s="9" t="str">
        <f t="shared" si="6"/>
        <v> AVSJ 11.60 </v>
      </c>
      <c r="B56" s="15" t="str">
        <f t="shared" si="7"/>
        <v>I</v>
      </c>
      <c r="C56" s="9">
        <f t="shared" si="8"/>
        <v>45792.357799999998</v>
      </c>
      <c r="D56" s="12" t="str">
        <f t="shared" si="9"/>
        <v>vis</v>
      </c>
      <c r="E56" s="45">
        <f>VLOOKUP(C56,Active!C$21:E$968,3,FALSE)</f>
        <v>6373.9851651136205</v>
      </c>
      <c r="F56" s="15" t="s">
        <v>77</v>
      </c>
      <c r="G56" s="12" t="str">
        <f t="shared" si="10"/>
        <v>45792.3578</v>
      </c>
      <c r="H56" s="9">
        <f t="shared" si="11"/>
        <v>6374</v>
      </c>
      <c r="I56" s="46" t="s">
        <v>117</v>
      </c>
      <c r="J56" s="47" t="s">
        <v>118</v>
      </c>
      <c r="K56" s="46">
        <v>6374</v>
      </c>
      <c r="L56" s="46" t="s">
        <v>119</v>
      </c>
      <c r="M56" s="47" t="s">
        <v>113</v>
      </c>
      <c r="N56" s="47" t="s">
        <v>114</v>
      </c>
      <c r="O56" s="48" t="s">
        <v>120</v>
      </c>
      <c r="P56" s="48" t="s">
        <v>116</v>
      </c>
    </row>
    <row r="57" spans="1:16" ht="12.75" customHeight="1" thickBot="1" x14ac:dyDescent="0.25">
      <c r="A57" s="9" t="str">
        <f t="shared" si="6"/>
        <v>VSB 47 </v>
      </c>
      <c r="B57" s="15" t="str">
        <f t="shared" si="7"/>
        <v>II</v>
      </c>
      <c r="C57" s="9">
        <f t="shared" si="8"/>
        <v>51285.023999999998</v>
      </c>
      <c r="D57" s="12" t="str">
        <f t="shared" si="9"/>
        <v>vis</v>
      </c>
      <c r="E57" s="45">
        <f>VLOOKUP(C57,Active!C$21:E$968,3,FALSE)</f>
        <v>13724.471299578816</v>
      </c>
      <c r="F57" s="15" t="s">
        <v>77</v>
      </c>
      <c r="G57" s="12" t="str">
        <f t="shared" si="10"/>
        <v>51285.024</v>
      </c>
      <c r="H57" s="9">
        <f t="shared" si="11"/>
        <v>13724.5</v>
      </c>
      <c r="I57" s="46" t="s">
        <v>181</v>
      </c>
      <c r="J57" s="47" t="s">
        <v>182</v>
      </c>
      <c r="K57" s="46">
        <v>13724.5</v>
      </c>
      <c r="L57" s="46" t="s">
        <v>169</v>
      </c>
      <c r="M57" s="47" t="s">
        <v>180</v>
      </c>
      <c r="N57" s="47" t="s">
        <v>77</v>
      </c>
      <c r="O57" s="48" t="s">
        <v>183</v>
      </c>
      <c r="P57" s="49" t="s">
        <v>184</v>
      </c>
    </row>
    <row r="58" spans="1:16" ht="12.75" customHeight="1" thickBot="1" x14ac:dyDescent="0.25">
      <c r="A58" s="9" t="str">
        <f t="shared" si="6"/>
        <v> AOEB 11 </v>
      </c>
      <c r="B58" s="15" t="str">
        <f t="shared" si="7"/>
        <v>I</v>
      </c>
      <c r="C58" s="9">
        <f t="shared" si="8"/>
        <v>52029.631699999998</v>
      </c>
      <c r="D58" s="12" t="str">
        <f t="shared" si="9"/>
        <v>vis</v>
      </c>
      <c r="E58" s="45">
        <f>VLOOKUP(C58,Active!C$21:E$968,3,FALSE)</f>
        <v>14720.932467101798</v>
      </c>
      <c r="F58" s="15" t="s">
        <v>77</v>
      </c>
      <c r="G58" s="12" t="str">
        <f t="shared" si="10"/>
        <v>52029.6317</v>
      </c>
      <c r="H58" s="9">
        <f t="shared" si="11"/>
        <v>14721</v>
      </c>
      <c r="I58" s="46" t="s">
        <v>185</v>
      </c>
      <c r="J58" s="47" t="s">
        <v>186</v>
      </c>
      <c r="K58" s="46">
        <v>14721</v>
      </c>
      <c r="L58" s="46" t="s">
        <v>187</v>
      </c>
      <c r="M58" s="47" t="s">
        <v>180</v>
      </c>
      <c r="N58" s="47" t="s">
        <v>188</v>
      </c>
      <c r="O58" s="48" t="s">
        <v>97</v>
      </c>
      <c r="P58" s="48" t="s">
        <v>189</v>
      </c>
    </row>
    <row r="59" spans="1:16" ht="12.75" customHeight="1" thickBot="1" x14ac:dyDescent="0.25">
      <c r="A59" s="9" t="str">
        <f t="shared" si="6"/>
        <v>VSB 39 </v>
      </c>
      <c r="B59" s="15" t="str">
        <f t="shared" si="7"/>
        <v>II</v>
      </c>
      <c r="C59" s="9">
        <f t="shared" si="8"/>
        <v>52035.988100000002</v>
      </c>
      <c r="D59" s="12" t="str">
        <f t="shared" si="9"/>
        <v>vis</v>
      </c>
      <c r="E59" s="45">
        <f>VLOOKUP(C59,Active!C$21:E$968,3,FALSE)</f>
        <v>14729.438833293349</v>
      </c>
      <c r="F59" s="15" t="s">
        <v>77</v>
      </c>
      <c r="G59" s="12" t="str">
        <f t="shared" si="10"/>
        <v>52035.9881</v>
      </c>
      <c r="H59" s="9">
        <f t="shared" si="11"/>
        <v>14729.5</v>
      </c>
      <c r="I59" s="46" t="s">
        <v>190</v>
      </c>
      <c r="J59" s="47" t="s">
        <v>191</v>
      </c>
      <c r="K59" s="46">
        <v>14729.5</v>
      </c>
      <c r="L59" s="46" t="s">
        <v>192</v>
      </c>
      <c r="M59" s="47" t="s">
        <v>113</v>
      </c>
      <c r="N59" s="47" t="s">
        <v>114</v>
      </c>
      <c r="O59" s="48" t="s">
        <v>183</v>
      </c>
      <c r="P59" s="49" t="s">
        <v>193</v>
      </c>
    </row>
    <row r="60" spans="1:16" ht="12.75" customHeight="1" thickBot="1" x14ac:dyDescent="0.25">
      <c r="A60" s="9" t="str">
        <f t="shared" si="6"/>
        <v> AOEB 11 </v>
      </c>
      <c r="B60" s="15" t="str">
        <f t="shared" si="7"/>
        <v>II</v>
      </c>
      <c r="C60" s="9">
        <f t="shared" si="8"/>
        <v>52048.6898</v>
      </c>
      <c r="D60" s="12" t="str">
        <f t="shared" si="9"/>
        <v>vis</v>
      </c>
      <c r="E60" s="45">
        <f>VLOOKUP(C60,Active!C$21:E$968,3,FALSE)</f>
        <v>14746.436711251801</v>
      </c>
      <c r="F60" s="15" t="s">
        <v>77</v>
      </c>
      <c r="G60" s="12" t="str">
        <f t="shared" si="10"/>
        <v>52048.6898</v>
      </c>
      <c r="H60" s="9">
        <f t="shared" si="11"/>
        <v>14746.5</v>
      </c>
      <c r="I60" s="46" t="s">
        <v>194</v>
      </c>
      <c r="J60" s="47" t="s">
        <v>195</v>
      </c>
      <c r="K60" s="46">
        <v>14746.5</v>
      </c>
      <c r="L60" s="46" t="s">
        <v>196</v>
      </c>
      <c r="M60" s="47" t="s">
        <v>180</v>
      </c>
      <c r="N60" s="47" t="s">
        <v>188</v>
      </c>
      <c r="O60" s="48" t="s">
        <v>97</v>
      </c>
      <c r="P60" s="48" t="s">
        <v>189</v>
      </c>
    </row>
    <row r="61" spans="1:16" ht="12.75" customHeight="1" thickBot="1" x14ac:dyDescent="0.25">
      <c r="A61" s="9" t="str">
        <f t="shared" si="6"/>
        <v> AOEB 11 </v>
      </c>
      <c r="B61" s="15" t="str">
        <f t="shared" si="7"/>
        <v>II</v>
      </c>
      <c r="C61" s="9">
        <f t="shared" si="8"/>
        <v>52370.749100000001</v>
      </c>
      <c r="D61" s="12" t="str">
        <f t="shared" si="9"/>
        <v>vis</v>
      </c>
      <c r="E61" s="45">
        <f>VLOOKUP(C61,Active!C$21:E$968,3,FALSE)</f>
        <v>15177.428206625318</v>
      </c>
      <c r="F61" s="15" t="s">
        <v>77</v>
      </c>
      <c r="G61" s="12" t="str">
        <f t="shared" si="10"/>
        <v>52370.7491</v>
      </c>
      <c r="H61" s="9">
        <f t="shared" si="11"/>
        <v>15177.5</v>
      </c>
      <c r="I61" s="46" t="s">
        <v>197</v>
      </c>
      <c r="J61" s="47" t="s">
        <v>198</v>
      </c>
      <c r="K61" s="46">
        <v>15177.5</v>
      </c>
      <c r="L61" s="46" t="s">
        <v>199</v>
      </c>
      <c r="M61" s="47" t="s">
        <v>180</v>
      </c>
      <c r="N61" s="47" t="s">
        <v>188</v>
      </c>
      <c r="O61" s="48" t="s">
        <v>97</v>
      </c>
      <c r="P61" s="48" t="s">
        <v>189</v>
      </c>
    </row>
    <row r="62" spans="1:16" ht="12.75" customHeight="1" thickBot="1" x14ac:dyDescent="0.25">
      <c r="A62" s="9" t="str">
        <f t="shared" si="6"/>
        <v> AOEB 11 </v>
      </c>
      <c r="B62" s="15" t="str">
        <f t="shared" si="7"/>
        <v>II</v>
      </c>
      <c r="C62" s="9">
        <f t="shared" si="8"/>
        <v>52734.66</v>
      </c>
      <c r="D62" s="12" t="str">
        <f t="shared" si="9"/>
        <v>vis</v>
      </c>
      <c r="E62" s="45">
        <f>VLOOKUP(C62,Active!C$21:E$968,3,FALSE)</f>
        <v>15664.427038746369</v>
      </c>
      <c r="F62" s="15" t="s">
        <v>77</v>
      </c>
      <c r="G62" s="12" t="str">
        <f t="shared" si="10"/>
        <v>52734.660</v>
      </c>
      <c r="H62" s="9">
        <f t="shared" si="11"/>
        <v>15664.5</v>
      </c>
      <c r="I62" s="46" t="s">
        <v>200</v>
      </c>
      <c r="J62" s="47" t="s">
        <v>201</v>
      </c>
      <c r="K62" s="46">
        <v>15664.5</v>
      </c>
      <c r="L62" s="46" t="s">
        <v>202</v>
      </c>
      <c r="M62" s="47" t="s">
        <v>88</v>
      </c>
      <c r="N62" s="47"/>
      <c r="O62" s="48" t="s">
        <v>203</v>
      </c>
      <c r="P62" s="48" t="s">
        <v>189</v>
      </c>
    </row>
    <row r="63" spans="1:16" ht="12.75" customHeight="1" thickBot="1" x14ac:dyDescent="0.25">
      <c r="A63" s="9" t="str">
        <f t="shared" si="6"/>
        <v> AOEB 11 </v>
      </c>
      <c r="B63" s="15" t="str">
        <f t="shared" si="7"/>
        <v>I</v>
      </c>
      <c r="C63" s="9">
        <f t="shared" si="8"/>
        <v>52780.620600000002</v>
      </c>
      <c r="D63" s="12" t="str">
        <f t="shared" si="9"/>
        <v>vis</v>
      </c>
      <c r="E63" s="45">
        <f>VLOOKUP(C63,Active!C$21:E$968,3,FALSE)</f>
        <v>15725.933189080371</v>
      </c>
      <c r="F63" s="15" t="s">
        <v>77</v>
      </c>
      <c r="G63" s="12" t="str">
        <f t="shared" si="10"/>
        <v>52780.6206</v>
      </c>
      <c r="H63" s="9">
        <f t="shared" si="11"/>
        <v>15726</v>
      </c>
      <c r="I63" s="46" t="s">
        <v>204</v>
      </c>
      <c r="J63" s="47" t="s">
        <v>205</v>
      </c>
      <c r="K63" s="46">
        <v>15726</v>
      </c>
      <c r="L63" s="46" t="s">
        <v>206</v>
      </c>
      <c r="M63" s="47" t="s">
        <v>180</v>
      </c>
      <c r="N63" s="47" t="s">
        <v>188</v>
      </c>
      <c r="O63" s="48" t="s">
        <v>97</v>
      </c>
      <c r="P63" s="48" t="s">
        <v>189</v>
      </c>
    </row>
    <row r="64" spans="1:16" ht="12.75" customHeight="1" thickBot="1" x14ac:dyDescent="0.25">
      <c r="A64" s="9" t="str">
        <f t="shared" si="6"/>
        <v> AOEB 11 </v>
      </c>
      <c r="B64" s="15" t="str">
        <f t="shared" si="7"/>
        <v>II</v>
      </c>
      <c r="C64" s="9">
        <f t="shared" si="8"/>
        <v>52796.678999999996</v>
      </c>
      <c r="D64" s="12" t="str">
        <f t="shared" si="9"/>
        <v>vis</v>
      </c>
      <c r="E64" s="45">
        <f>VLOOKUP(C64,Active!C$21:E$968,3,FALSE)</f>
        <v>15747.4231253415</v>
      </c>
      <c r="F64" s="15" t="s">
        <v>77</v>
      </c>
      <c r="G64" s="12" t="str">
        <f t="shared" si="10"/>
        <v>52796.679</v>
      </c>
      <c r="H64" s="9">
        <f t="shared" si="11"/>
        <v>15747.5</v>
      </c>
      <c r="I64" s="46" t="s">
        <v>207</v>
      </c>
      <c r="J64" s="47" t="s">
        <v>208</v>
      </c>
      <c r="K64" s="46">
        <v>15747.5</v>
      </c>
      <c r="L64" s="46" t="s">
        <v>209</v>
      </c>
      <c r="M64" s="47" t="s">
        <v>180</v>
      </c>
      <c r="N64" s="47" t="s">
        <v>188</v>
      </c>
      <c r="O64" s="48" t="s">
        <v>97</v>
      </c>
      <c r="P64" s="48" t="s">
        <v>189</v>
      </c>
    </row>
    <row r="65" spans="1:16" ht="12.75" customHeight="1" thickBot="1" x14ac:dyDescent="0.25">
      <c r="A65" s="9" t="str">
        <f t="shared" si="6"/>
        <v> AOEB 11 </v>
      </c>
      <c r="B65" s="15" t="str">
        <f t="shared" si="7"/>
        <v>I</v>
      </c>
      <c r="C65" s="9">
        <f t="shared" si="8"/>
        <v>52817.983399999997</v>
      </c>
      <c r="D65" s="12" t="str">
        <f t="shared" si="9"/>
        <v>vis</v>
      </c>
      <c r="E65" s="45">
        <f>VLOOKUP(C65,Active!C$21:E$968,3,FALSE)</f>
        <v>15775.933450036473</v>
      </c>
      <c r="F65" s="15" t="s">
        <v>77</v>
      </c>
      <c r="G65" s="12" t="str">
        <f t="shared" si="10"/>
        <v>52817.9834</v>
      </c>
      <c r="H65" s="9">
        <f t="shared" si="11"/>
        <v>15776</v>
      </c>
      <c r="I65" s="46" t="s">
        <v>210</v>
      </c>
      <c r="J65" s="47" t="s">
        <v>211</v>
      </c>
      <c r="K65" s="46">
        <v>15776</v>
      </c>
      <c r="L65" s="46" t="s">
        <v>212</v>
      </c>
      <c r="M65" s="47" t="s">
        <v>180</v>
      </c>
      <c r="N65" s="47" t="s">
        <v>188</v>
      </c>
      <c r="O65" s="48" t="s">
        <v>213</v>
      </c>
      <c r="P65" s="48" t="s">
        <v>189</v>
      </c>
    </row>
    <row r="66" spans="1:16" ht="12.75" customHeight="1" thickBot="1" x14ac:dyDescent="0.25">
      <c r="A66" s="9" t="str">
        <f t="shared" si="6"/>
        <v>VSB 43 </v>
      </c>
      <c r="B66" s="15" t="str">
        <f t="shared" si="7"/>
        <v>I</v>
      </c>
      <c r="C66" s="9">
        <f t="shared" si="8"/>
        <v>53024.224999999999</v>
      </c>
      <c r="D66" s="12" t="str">
        <f t="shared" si="9"/>
        <v>vis</v>
      </c>
      <c r="E66" s="45">
        <f>VLOOKUP(C66,Active!C$21:E$968,3,FALSE)</f>
        <v>16051.933477336499</v>
      </c>
      <c r="F66" s="15" t="s">
        <v>77</v>
      </c>
      <c r="G66" s="12" t="str">
        <f t="shared" si="10"/>
        <v>53024.225</v>
      </c>
      <c r="H66" s="9">
        <f t="shared" si="11"/>
        <v>16052</v>
      </c>
      <c r="I66" s="46" t="s">
        <v>214</v>
      </c>
      <c r="J66" s="47" t="s">
        <v>215</v>
      </c>
      <c r="K66" s="46">
        <v>16052</v>
      </c>
      <c r="L66" s="46" t="s">
        <v>216</v>
      </c>
      <c r="M66" s="47" t="s">
        <v>88</v>
      </c>
      <c r="N66" s="47"/>
      <c r="O66" s="48" t="s">
        <v>217</v>
      </c>
      <c r="P66" s="49" t="s">
        <v>218</v>
      </c>
    </row>
    <row r="67" spans="1:16" ht="12.75" customHeight="1" thickBot="1" x14ac:dyDescent="0.25">
      <c r="A67" s="9" t="str">
        <f t="shared" si="6"/>
        <v>VSB 43 </v>
      </c>
      <c r="B67" s="15" t="str">
        <f t="shared" si="7"/>
        <v>I</v>
      </c>
      <c r="C67" s="9">
        <f t="shared" si="8"/>
        <v>53033.182999999997</v>
      </c>
      <c r="D67" s="12" t="str">
        <f t="shared" si="9"/>
        <v>vis</v>
      </c>
      <c r="E67" s="45">
        <f>VLOOKUP(C67,Active!C$21:E$968,3,FALSE)</f>
        <v>16063.921399484858</v>
      </c>
      <c r="F67" s="15" t="s">
        <v>77</v>
      </c>
      <c r="G67" s="12" t="str">
        <f t="shared" si="10"/>
        <v>53033.183</v>
      </c>
      <c r="H67" s="9">
        <f t="shared" si="11"/>
        <v>16064</v>
      </c>
      <c r="I67" s="46" t="s">
        <v>219</v>
      </c>
      <c r="J67" s="47" t="s">
        <v>220</v>
      </c>
      <c r="K67" s="46">
        <v>16064</v>
      </c>
      <c r="L67" s="46" t="s">
        <v>221</v>
      </c>
      <c r="M67" s="47" t="s">
        <v>88</v>
      </c>
      <c r="N67" s="47"/>
      <c r="O67" s="48" t="s">
        <v>217</v>
      </c>
      <c r="P67" s="49" t="s">
        <v>218</v>
      </c>
    </row>
    <row r="68" spans="1:16" ht="12.75" customHeight="1" thickBot="1" x14ac:dyDescent="0.25">
      <c r="A68" s="9" t="str">
        <f t="shared" si="6"/>
        <v>VSB 43 </v>
      </c>
      <c r="B68" s="15" t="str">
        <f t="shared" si="7"/>
        <v>I</v>
      </c>
      <c r="C68" s="9">
        <f t="shared" si="8"/>
        <v>53036.180999999997</v>
      </c>
      <c r="D68" s="12" t="str">
        <f t="shared" si="9"/>
        <v>vis</v>
      </c>
      <c r="E68" s="45">
        <f>VLOOKUP(C68,Active!C$21:E$968,3,FALSE)</f>
        <v>16067.93343237175</v>
      </c>
      <c r="F68" s="15" t="s">
        <v>77</v>
      </c>
      <c r="G68" s="12" t="str">
        <f t="shared" si="10"/>
        <v>53036.181</v>
      </c>
      <c r="H68" s="9">
        <f t="shared" si="11"/>
        <v>16068</v>
      </c>
      <c r="I68" s="46" t="s">
        <v>222</v>
      </c>
      <c r="J68" s="47" t="s">
        <v>223</v>
      </c>
      <c r="K68" s="46">
        <v>16068</v>
      </c>
      <c r="L68" s="46" t="s">
        <v>216</v>
      </c>
      <c r="M68" s="47" t="s">
        <v>88</v>
      </c>
      <c r="N68" s="47"/>
      <c r="O68" s="48" t="s">
        <v>217</v>
      </c>
      <c r="P68" s="49" t="s">
        <v>218</v>
      </c>
    </row>
    <row r="69" spans="1:16" ht="12.75" customHeight="1" thickBot="1" x14ac:dyDescent="0.25">
      <c r="A69" s="9" t="str">
        <f t="shared" si="6"/>
        <v>VSB 43 </v>
      </c>
      <c r="B69" s="15" t="str">
        <f t="shared" si="7"/>
        <v>I</v>
      </c>
      <c r="C69" s="9">
        <f t="shared" si="8"/>
        <v>53042.165999999997</v>
      </c>
      <c r="D69" s="12" t="str">
        <f t="shared" si="9"/>
        <v>vis</v>
      </c>
      <c r="E69" s="45">
        <f>VLOOKUP(C69,Active!C$21:E$968,3,FALSE)</f>
        <v>16075.942777544553</v>
      </c>
      <c r="F69" s="15" t="s">
        <v>77</v>
      </c>
      <c r="G69" s="12" t="str">
        <f t="shared" si="10"/>
        <v>53042.166</v>
      </c>
      <c r="H69" s="9">
        <f t="shared" si="11"/>
        <v>16076</v>
      </c>
      <c r="I69" s="46" t="s">
        <v>224</v>
      </c>
      <c r="J69" s="47" t="s">
        <v>225</v>
      </c>
      <c r="K69" s="46">
        <v>16076</v>
      </c>
      <c r="L69" s="46" t="s">
        <v>226</v>
      </c>
      <c r="M69" s="47" t="s">
        <v>88</v>
      </c>
      <c r="N69" s="47"/>
      <c r="O69" s="48" t="s">
        <v>217</v>
      </c>
      <c r="P69" s="49" t="s">
        <v>218</v>
      </c>
    </row>
    <row r="70" spans="1:16" ht="12.75" customHeight="1" thickBot="1" x14ac:dyDescent="0.25">
      <c r="A70" s="9" t="str">
        <f t="shared" si="6"/>
        <v>VSB 44 </v>
      </c>
      <c r="B70" s="15" t="str">
        <f t="shared" si="7"/>
        <v>I</v>
      </c>
      <c r="C70" s="9">
        <f t="shared" si="8"/>
        <v>53414.283000000003</v>
      </c>
      <c r="D70" s="12" t="str">
        <f t="shared" si="9"/>
        <v>vis</v>
      </c>
      <c r="E70" s="45">
        <f>VLOOKUP(C70,Active!C$21:E$968,3,FALSE)</f>
        <v>16573.923311824758</v>
      </c>
      <c r="F70" s="15" t="s">
        <v>77</v>
      </c>
      <c r="G70" s="12" t="str">
        <f t="shared" si="10"/>
        <v>53414.283</v>
      </c>
      <c r="H70" s="9">
        <f t="shared" si="11"/>
        <v>16574</v>
      </c>
      <c r="I70" s="46" t="s">
        <v>227</v>
      </c>
      <c r="J70" s="47" t="s">
        <v>228</v>
      </c>
      <c r="K70" s="46">
        <v>16574</v>
      </c>
      <c r="L70" s="46" t="s">
        <v>209</v>
      </c>
      <c r="M70" s="47" t="s">
        <v>88</v>
      </c>
      <c r="N70" s="47"/>
      <c r="O70" s="48" t="s">
        <v>217</v>
      </c>
      <c r="P70" s="49" t="s">
        <v>229</v>
      </c>
    </row>
    <row r="71" spans="1:16" ht="12.75" customHeight="1" thickBot="1" x14ac:dyDescent="0.25">
      <c r="A71" s="9" t="str">
        <f t="shared" si="6"/>
        <v>VSB 44 </v>
      </c>
      <c r="B71" s="15" t="str">
        <f t="shared" si="7"/>
        <v>I</v>
      </c>
      <c r="C71" s="9">
        <f t="shared" si="8"/>
        <v>53423.252999999997</v>
      </c>
      <c r="D71" s="12" t="str">
        <f t="shared" si="9"/>
        <v>vis</v>
      </c>
      <c r="E71" s="45">
        <f>VLOOKUP(C71,Active!C$21:E$968,3,FALSE)</f>
        <v>16585.927292810553</v>
      </c>
      <c r="F71" s="15" t="s">
        <v>77</v>
      </c>
      <c r="G71" s="12" t="str">
        <f t="shared" si="10"/>
        <v>53423.253</v>
      </c>
      <c r="H71" s="9">
        <f t="shared" si="11"/>
        <v>16586</v>
      </c>
      <c r="I71" s="46" t="s">
        <v>230</v>
      </c>
      <c r="J71" s="47" t="s">
        <v>231</v>
      </c>
      <c r="K71" s="46">
        <v>16586</v>
      </c>
      <c r="L71" s="46" t="s">
        <v>232</v>
      </c>
      <c r="M71" s="47" t="s">
        <v>88</v>
      </c>
      <c r="N71" s="47"/>
      <c r="O71" s="48" t="s">
        <v>217</v>
      </c>
      <c r="P71" s="49" t="s">
        <v>229</v>
      </c>
    </row>
    <row r="72" spans="1:16" ht="12.75" customHeight="1" thickBot="1" x14ac:dyDescent="0.25">
      <c r="A72" s="9" t="str">
        <f t="shared" si="6"/>
        <v> AOEB 11 </v>
      </c>
      <c r="B72" s="15" t="str">
        <f t="shared" si="7"/>
        <v>II</v>
      </c>
      <c r="C72" s="9">
        <f t="shared" si="8"/>
        <v>53479.673000000003</v>
      </c>
      <c r="D72" s="12" t="str">
        <f t="shared" si="9"/>
        <v>vis</v>
      </c>
      <c r="E72" s="45">
        <f>VLOOKUP(C72,Active!C$21:E$968,3,FALSE)</f>
        <v>16661.430593503857</v>
      </c>
      <c r="F72" s="15" t="s">
        <v>77</v>
      </c>
      <c r="G72" s="12" t="str">
        <f t="shared" si="10"/>
        <v>53479.673</v>
      </c>
      <c r="H72" s="9">
        <f t="shared" si="11"/>
        <v>16661.5</v>
      </c>
      <c r="I72" s="46" t="s">
        <v>267</v>
      </c>
      <c r="J72" s="47" t="s">
        <v>268</v>
      </c>
      <c r="K72" s="46" t="s">
        <v>269</v>
      </c>
      <c r="L72" s="46" t="s">
        <v>172</v>
      </c>
      <c r="M72" s="47" t="s">
        <v>180</v>
      </c>
      <c r="N72" s="47" t="s">
        <v>188</v>
      </c>
      <c r="O72" s="48" t="s">
        <v>124</v>
      </c>
      <c r="P72" s="48" t="s">
        <v>189</v>
      </c>
    </row>
    <row r="73" spans="1:16" ht="12.75" customHeight="1" thickBot="1" x14ac:dyDescent="0.25">
      <c r="A73" s="9" t="str">
        <f t="shared" si="6"/>
        <v> AOEB 11 </v>
      </c>
      <c r="B73" s="15" t="str">
        <f t="shared" si="7"/>
        <v>I</v>
      </c>
      <c r="C73" s="9">
        <f t="shared" si="8"/>
        <v>53513.671999999999</v>
      </c>
      <c r="D73" s="12" t="str">
        <f t="shared" si="9"/>
        <v>vis</v>
      </c>
      <c r="E73" s="45">
        <f>VLOOKUP(C73,Active!C$21:E$968,3,FALSE)</f>
        <v>16706.929294678463</v>
      </c>
      <c r="F73" s="15" t="s">
        <v>77</v>
      </c>
      <c r="G73" s="12" t="str">
        <f t="shared" si="10"/>
        <v>53513.672</v>
      </c>
      <c r="H73" s="9">
        <f t="shared" si="11"/>
        <v>16707</v>
      </c>
      <c r="I73" s="46" t="s">
        <v>281</v>
      </c>
      <c r="J73" s="47" t="s">
        <v>282</v>
      </c>
      <c r="K73" s="46" t="s">
        <v>283</v>
      </c>
      <c r="L73" s="46" t="s">
        <v>284</v>
      </c>
      <c r="M73" s="47" t="s">
        <v>180</v>
      </c>
      <c r="N73" s="47" t="s">
        <v>188</v>
      </c>
      <c r="O73" s="48" t="s">
        <v>124</v>
      </c>
      <c r="P73" s="48" t="s">
        <v>189</v>
      </c>
    </row>
    <row r="74" spans="1:16" ht="12.75" customHeight="1" thickBot="1" x14ac:dyDescent="0.25">
      <c r="A74" s="9" t="str">
        <f t="shared" si="6"/>
        <v>VSB 45 </v>
      </c>
      <c r="B74" s="15" t="str">
        <f t="shared" si="7"/>
        <v>II</v>
      </c>
      <c r="C74" s="9">
        <f t="shared" si="8"/>
        <v>53818.1783</v>
      </c>
      <c r="D74" s="12" t="str">
        <f t="shared" si="9"/>
        <v>vis</v>
      </c>
      <c r="E74" s="45">
        <f>VLOOKUP(C74,Active!C$21:E$968,3,FALSE)</f>
        <v>17114.430725587794</v>
      </c>
      <c r="F74" s="15" t="s">
        <v>77</v>
      </c>
      <c r="G74" s="12" t="str">
        <f t="shared" si="10"/>
        <v>53818.1783</v>
      </c>
      <c r="H74" s="9">
        <f t="shared" si="11"/>
        <v>17114.5</v>
      </c>
      <c r="I74" s="46" t="s">
        <v>285</v>
      </c>
      <c r="J74" s="47" t="s">
        <v>286</v>
      </c>
      <c r="K74" s="46" t="s">
        <v>287</v>
      </c>
      <c r="L74" s="46" t="s">
        <v>288</v>
      </c>
      <c r="M74" s="47" t="s">
        <v>113</v>
      </c>
      <c r="N74" s="47" t="s">
        <v>114</v>
      </c>
      <c r="O74" s="48" t="s">
        <v>289</v>
      </c>
      <c r="P74" s="49" t="s">
        <v>290</v>
      </c>
    </row>
    <row r="75" spans="1:16" ht="12.75" customHeight="1" thickBot="1" x14ac:dyDescent="0.25">
      <c r="A75" s="9" t="str">
        <f t="shared" ref="A75:A93" si="12">P75</f>
        <v> AOEB 12 </v>
      </c>
      <c r="B75" s="15" t="str">
        <f t="shared" ref="B75:B93" si="13">IF(H75=INT(H75),"I","II")</f>
        <v>I</v>
      </c>
      <c r="C75" s="9">
        <f t="shared" ref="C75:C93" si="14">1*G75</f>
        <v>54163.770299999996</v>
      </c>
      <c r="D75" s="12" t="str">
        <f t="shared" ref="D75:D93" si="15">VLOOKUP(F75,I$1:J$5,2,FALSE)</f>
        <v>vis</v>
      </c>
      <c r="E75" s="45">
        <f>VLOOKUP(C75,Active!C$21:E$968,3,FALSE)</f>
        <v>17576.914537945089</v>
      </c>
      <c r="F75" s="15" t="s">
        <v>77</v>
      </c>
      <c r="G75" s="12" t="str">
        <f t="shared" ref="G75:G93" si="16">MID(I75,3,LEN(I75)-3)</f>
        <v>54163.7703</v>
      </c>
      <c r="H75" s="9">
        <f t="shared" ref="H75:H93" si="17">1*K75</f>
        <v>17577</v>
      </c>
      <c r="I75" s="46" t="s">
        <v>291</v>
      </c>
      <c r="J75" s="47" t="s">
        <v>292</v>
      </c>
      <c r="K75" s="46" t="s">
        <v>293</v>
      </c>
      <c r="L75" s="46" t="s">
        <v>294</v>
      </c>
      <c r="M75" s="47" t="s">
        <v>180</v>
      </c>
      <c r="N75" s="47" t="s">
        <v>188</v>
      </c>
      <c r="O75" s="48" t="s">
        <v>295</v>
      </c>
      <c r="P75" s="48" t="s">
        <v>296</v>
      </c>
    </row>
    <row r="76" spans="1:16" ht="12.75" customHeight="1" thickBot="1" x14ac:dyDescent="0.25">
      <c r="A76" s="9" t="str">
        <f t="shared" si="12"/>
        <v> AOEB 12 </v>
      </c>
      <c r="B76" s="15" t="str">
        <f t="shared" si="13"/>
        <v>I</v>
      </c>
      <c r="C76" s="9">
        <f t="shared" si="14"/>
        <v>54211.592400000001</v>
      </c>
      <c r="D76" s="12" t="str">
        <f t="shared" si="15"/>
        <v>vis</v>
      </c>
      <c r="E76" s="45">
        <f>VLOOKUP(C76,Active!C$21:E$968,3,FALSE)</f>
        <v>17640.911815436855</v>
      </c>
      <c r="F76" s="15" t="s">
        <v>77</v>
      </c>
      <c r="G76" s="12" t="str">
        <f t="shared" si="16"/>
        <v>54211.5924</v>
      </c>
      <c r="H76" s="9">
        <f t="shared" si="17"/>
        <v>17641</v>
      </c>
      <c r="I76" s="46" t="s">
        <v>297</v>
      </c>
      <c r="J76" s="47" t="s">
        <v>298</v>
      </c>
      <c r="K76" s="46" t="s">
        <v>299</v>
      </c>
      <c r="L76" s="46" t="s">
        <v>300</v>
      </c>
      <c r="M76" s="47" t="s">
        <v>180</v>
      </c>
      <c r="N76" s="47" t="s">
        <v>188</v>
      </c>
      <c r="O76" s="48" t="s">
        <v>97</v>
      </c>
      <c r="P76" s="48" t="s">
        <v>296</v>
      </c>
    </row>
    <row r="77" spans="1:16" ht="12.75" customHeight="1" thickBot="1" x14ac:dyDescent="0.25">
      <c r="A77" s="9" t="str">
        <f t="shared" si="12"/>
        <v> AOEB 12 </v>
      </c>
      <c r="B77" s="15" t="str">
        <f t="shared" si="13"/>
        <v>II</v>
      </c>
      <c r="C77" s="9">
        <f t="shared" si="14"/>
        <v>54224.671399999999</v>
      </c>
      <c r="D77" s="12" t="str">
        <f t="shared" si="15"/>
        <v>vis</v>
      </c>
      <c r="E77" s="45">
        <f>VLOOKUP(C77,Active!C$21:E$968,3,FALSE)</f>
        <v>17658.414610009128</v>
      </c>
      <c r="F77" s="15" t="s">
        <v>77</v>
      </c>
      <c r="G77" s="12" t="str">
        <f t="shared" si="16"/>
        <v>54224.6714</v>
      </c>
      <c r="H77" s="9">
        <f t="shared" si="17"/>
        <v>17658.5</v>
      </c>
      <c r="I77" s="46" t="s">
        <v>301</v>
      </c>
      <c r="J77" s="47" t="s">
        <v>302</v>
      </c>
      <c r="K77" s="46" t="s">
        <v>303</v>
      </c>
      <c r="L77" s="46" t="s">
        <v>304</v>
      </c>
      <c r="M77" s="47" t="s">
        <v>180</v>
      </c>
      <c r="N77" s="47" t="s">
        <v>188</v>
      </c>
      <c r="O77" s="48" t="s">
        <v>295</v>
      </c>
      <c r="P77" s="48" t="s">
        <v>296</v>
      </c>
    </row>
    <row r="78" spans="1:16" ht="12.75" customHeight="1" thickBot="1" x14ac:dyDescent="0.25">
      <c r="A78" s="9" t="str">
        <f t="shared" si="12"/>
        <v>VSB 48 </v>
      </c>
      <c r="B78" s="15" t="str">
        <f t="shared" si="13"/>
        <v>I</v>
      </c>
      <c r="C78" s="9">
        <f t="shared" si="14"/>
        <v>54493.298000000003</v>
      </c>
      <c r="D78" s="12" t="str">
        <f t="shared" si="15"/>
        <v>vis</v>
      </c>
      <c r="E78" s="45">
        <f>VLOOKUP(C78,Active!C$21:E$968,3,FALSE)</f>
        <v>18017.900518446189</v>
      </c>
      <c r="F78" s="15" t="s">
        <v>77</v>
      </c>
      <c r="G78" s="12" t="str">
        <f t="shared" si="16"/>
        <v>54493.298</v>
      </c>
      <c r="H78" s="9">
        <f t="shared" si="17"/>
        <v>18018</v>
      </c>
      <c r="I78" s="46" t="s">
        <v>305</v>
      </c>
      <c r="J78" s="47" t="s">
        <v>306</v>
      </c>
      <c r="K78" s="46" t="s">
        <v>307</v>
      </c>
      <c r="L78" s="46" t="s">
        <v>308</v>
      </c>
      <c r="M78" s="47" t="s">
        <v>88</v>
      </c>
      <c r="N78" s="47"/>
      <c r="O78" s="48" t="s">
        <v>217</v>
      </c>
      <c r="P78" s="49" t="s">
        <v>309</v>
      </c>
    </row>
    <row r="79" spans="1:16" ht="12.75" customHeight="1" thickBot="1" x14ac:dyDescent="0.25">
      <c r="A79" s="9" t="str">
        <f t="shared" si="12"/>
        <v>VSB 48 </v>
      </c>
      <c r="B79" s="15" t="str">
        <f t="shared" si="13"/>
        <v>I</v>
      </c>
      <c r="C79" s="9">
        <f t="shared" si="14"/>
        <v>54496.277999999998</v>
      </c>
      <c r="D79" s="12" t="str">
        <f t="shared" si="15"/>
        <v>vis</v>
      </c>
      <c r="E79" s="45">
        <f>VLOOKUP(C79,Active!C$21:E$968,3,FALSE)</f>
        <v>18021.888463076921</v>
      </c>
      <c r="F79" s="15" t="s">
        <v>77</v>
      </c>
      <c r="G79" s="12" t="str">
        <f t="shared" si="16"/>
        <v>54496.278</v>
      </c>
      <c r="H79" s="9">
        <f t="shared" si="17"/>
        <v>18022</v>
      </c>
      <c r="I79" s="46" t="s">
        <v>310</v>
      </c>
      <c r="J79" s="47" t="s">
        <v>311</v>
      </c>
      <c r="K79" s="46" t="s">
        <v>312</v>
      </c>
      <c r="L79" s="46" t="s">
        <v>313</v>
      </c>
      <c r="M79" s="47" t="s">
        <v>88</v>
      </c>
      <c r="N79" s="47"/>
      <c r="O79" s="48" t="s">
        <v>217</v>
      </c>
      <c r="P79" s="49" t="s">
        <v>309</v>
      </c>
    </row>
    <row r="80" spans="1:16" ht="12.75" customHeight="1" thickBot="1" x14ac:dyDescent="0.25">
      <c r="A80" s="9" t="str">
        <f t="shared" si="12"/>
        <v>VSB 48 </v>
      </c>
      <c r="B80" s="15" t="str">
        <f t="shared" si="13"/>
        <v>II</v>
      </c>
      <c r="C80" s="9">
        <f t="shared" si="14"/>
        <v>54504.125</v>
      </c>
      <c r="D80" s="12" t="str">
        <f t="shared" si="15"/>
        <v>vis</v>
      </c>
      <c r="E80" s="45">
        <f>VLOOKUP(C80,Active!C$21:E$968,3,FALSE)</f>
        <v>18032.389604525706</v>
      </c>
      <c r="F80" s="15" t="s">
        <v>77</v>
      </c>
      <c r="G80" s="12" t="str">
        <f t="shared" si="16"/>
        <v>54504.125</v>
      </c>
      <c r="H80" s="9">
        <f t="shared" si="17"/>
        <v>18032.5</v>
      </c>
      <c r="I80" s="46" t="s">
        <v>314</v>
      </c>
      <c r="J80" s="47" t="s">
        <v>315</v>
      </c>
      <c r="K80" s="46" t="s">
        <v>316</v>
      </c>
      <c r="L80" s="46" t="s">
        <v>317</v>
      </c>
      <c r="M80" s="47" t="s">
        <v>88</v>
      </c>
      <c r="N80" s="47"/>
      <c r="O80" s="48" t="s">
        <v>217</v>
      </c>
      <c r="P80" s="49" t="s">
        <v>309</v>
      </c>
    </row>
    <row r="81" spans="1:16" ht="12.75" customHeight="1" thickBot="1" x14ac:dyDescent="0.25">
      <c r="A81" s="9" t="str">
        <f t="shared" si="12"/>
        <v>VSB 48 </v>
      </c>
      <c r="B81" s="15" t="str">
        <f t="shared" si="13"/>
        <v>I</v>
      </c>
      <c r="C81" s="9">
        <f t="shared" si="14"/>
        <v>54511.228000000003</v>
      </c>
      <c r="D81" s="12" t="str">
        <f t="shared" si="15"/>
        <v>vis</v>
      </c>
      <c r="E81" s="45">
        <f>VLOOKUP(C81,Active!C$21:E$968,3,FALSE)</f>
        <v>18041.895098053261</v>
      </c>
      <c r="F81" s="15" t="s">
        <v>77</v>
      </c>
      <c r="G81" s="12" t="str">
        <f t="shared" si="16"/>
        <v>54511.228</v>
      </c>
      <c r="H81" s="9">
        <f t="shared" si="17"/>
        <v>18042</v>
      </c>
      <c r="I81" s="46" t="s">
        <v>318</v>
      </c>
      <c r="J81" s="47" t="s">
        <v>319</v>
      </c>
      <c r="K81" s="46" t="s">
        <v>320</v>
      </c>
      <c r="L81" s="46" t="s">
        <v>321</v>
      </c>
      <c r="M81" s="47" t="s">
        <v>88</v>
      </c>
      <c r="N81" s="47"/>
      <c r="O81" s="48" t="s">
        <v>217</v>
      </c>
      <c r="P81" s="49" t="s">
        <v>309</v>
      </c>
    </row>
    <row r="82" spans="1:16" ht="12.75" customHeight="1" thickBot="1" x14ac:dyDescent="0.25">
      <c r="A82" s="9" t="str">
        <f t="shared" si="12"/>
        <v>VSB 48 </v>
      </c>
      <c r="B82" s="15" t="str">
        <f t="shared" si="13"/>
        <v>II</v>
      </c>
      <c r="C82" s="9">
        <f t="shared" si="14"/>
        <v>54613.987099999998</v>
      </c>
      <c r="D82" s="12" t="str">
        <f t="shared" si="15"/>
        <v>vis</v>
      </c>
      <c r="E82" s="45">
        <f>VLOOKUP(C82,Active!C$21:E$968,3,FALSE)</f>
        <v>18179.411071578121</v>
      </c>
      <c r="F82" s="15" t="s">
        <v>77</v>
      </c>
      <c r="G82" s="12" t="str">
        <f t="shared" si="16"/>
        <v>54613.9871</v>
      </c>
      <c r="H82" s="9">
        <f t="shared" si="17"/>
        <v>18179.5</v>
      </c>
      <c r="I82" s="46" t="s">
        <v>336</v>
      </c>
      <c r="J82" s="47" t="s">
        <v>337</v>
      </c>
      <c r="K82" s="46" t="s">
        <v>338</v>
      </c>
      <c r="L82" s="46" t="s">
        <v>339</v>
      </c>
      <c r="M82" s="47" t="s">
        <v>180</v>
      </c>
      <c r="N82" s="47" t="s">
        <v>340</v>
      </c>
      <c r="O82" s="48" t="s">
        <v>341</v>
      </c>
      <c r="P82" s="49" t="s">
        <v>309</v>
      </c>
    </row>
    <row r="83" spans="1:16" ht="12.75" customHeight="1" thickBot="1" x14ac:dyDescent="0.25">
      <c r="A83" s="9" t="str">
        <f t="shared" si="12"/>
        <v>VSB 50 </v>
      </c>
      <c r="B83" s="15" t="str">
        <f t="shared" si="13"/>
        <v>I</v>
      </c>
      <c r="C83" s="9">
        <f t="shared" si="14"/>
        <v>54842.260999999999</v>
      </c>
      <c r="D83" s="12" t="str">
        <f t="shared" si="15"/>
        <v>vis</v>
      </c>
      <c r="E83" s="45">
        <f>VLOOKUP(C83,Active!C$21:E$968,3,FALSE)</f>
        <v>18484.895525887448</v>
      </c>
      <c r="F83" s="15" t="s">
        <v>77</v>
      </c>
      <c r="G83" s="12" t="str">
        <f t="shared" si="16"/>
        <v>54842.261</v>
      </c>
      <c r="H83" s="9">
        <f t="shared" si="17"/>
        <v>18485</v>
      </c>
      <c r="I83" s="46" t="s">
        <v>342</v>
      </c>
      <c r="J83" s="47" t="s">
        <v>343</v>
      </c>
      <c r="K83" s="46" t="s">
        <v>344</v>
      </c>
      <c r="L83" s="46" t="s">
        <v>321</v>
      </c>
      <c r="M83" s="47" t="s">
        <v>88</v>
      </c>
      <c r="N83" s="47"/>
      <c r="O83" s="48" t="s">
        <v>217</v>
      </c>
      <c r="P83" s="49" t="s">
        <v>345</v>
      </c>
    </row>
    <row r="84" spans="1:16" ht="12.75" customHeight="1" thickBot="1" x14ac:dyDescent="0.25">
      <c r="A84" s="9" t="str">
        <f t="shared" si="12"/>
        <v>VSB 50 </v>
      </c>
      <c r="B84" s="15" t="str">
        <f t="shared" si="13"/>
        <v>I</v>
      </c>
      <c r="C84" s="9">
        <f t="shared" si="14"/>
        <v>54848.233</v>
      </c>
      <c r="D84" s="12" t="str">
        <f t="shared" si="15"/>
        <v>vis</v>
      </c>
      <c r="E84" s="45">
        <f>VLOOKUP(C84,Active!C$21:E$968,3,FALSE)</f>
        <v>18492.88747398636</v>
      </c>
      <c r="F84" s="15" t="str">
        <f>LEFT(M84,1)</f>
        <v>V</v>
      </c>
      <c r="G84" s="12" t="str">
        <f t="shared" si="16"/>
        <v>54848.233</v>
      </c>
      <c r="H84" s="9">
        <f t="shared" si="17"/>
        <v>18493</v>
      </c>
      <c r="I84" s="46" t="s">
        <v>346</v>
      </c>
      <c r="J84" s="47" t="s">
        <v>347</v>
      </c>
      <c r="K84" s="46" t="s">
        <v>348</v>
      </c>
      <c r="L84" s="46" t="s">
        <v>349</v>
      </c>
      <c r="M84" s="47" t="s">
        <v>88</v>
      </c>
      <c r="N84" s="47"/>
      <c r="O84" s="48" t="s">
        <v>217</v>
      </c>
      <c r="P84" s="49" t="s">
        <v>345</v>
      </c>
    </row>
    <row r="85" spans="1:16" ht="12.75" customHeight="1" thickBot="1" x14ac:dyDescent="0.25">
      <c r="A85" s="9" t="str">
        <f t="shared" si="12"/>
        <v>VSB 50 </v>
      </c>
      <c r="B85" s="15" t="str">
        <f t="shared" si="13"/>
        <v>I</v>
      </c>
      <c r="C85" s="9">
        <f t="shared" si="14"/>
        <v>54851.233999999997</v>
      </c>
      <c r="D85" s="12" t="str">
        <f t="shared" si="15"/>
        <v>vis</v>
      </c>
      <c r="E85" s="45">
        <f>VLOOKUP(C85,Active!C$21:E$968,3,FALSE)</f>
        <v>18496.903521582608</v>
      </c>
      <c r="F85" s="15" t="str">
        <f>LEFT(M85,1)</f>
        <v>V</v>
      </c>
      <c r="G85" s="12" t="str">
        <f t="shared" si="16"/>
        <v>54851.234</v>
      </c>
      <c r="H85" s="9">
        <f t="shared" si="17"/>
        <v>18497</v>
      </c>
      <c r="I85" s="46" t="s">
        <v>350</v>
      </c>
      <c r="J85" s="47" t="s">
        <v>351</v>
      </c>
      <c r="K85" s="46" t="s">
        <v>352</v>
      </c>
      <c r="L85" s="46" t="s">
        <v>353</v>
      </c>
      <c r="M85" s="47" t="s">
        <v>88</v>
      </c>
      <c r="N85" s="47"/>
      <c r="O85" s="48" t="s">
        <v>217</v>
      </c>
      <c r="P85" s="49" t="s">
        <v>345</v>
      </c>
    </row>
    <row r="86" spans="1:16" ht="12.75" customHeight="1" thickBot="1" x14ac:dyDescent="0.25">
      <c r="A86" s="9" t="str">
        <f t="shared" si="12"/>
        <v>VSB 50 </v>
      </c>
      <c r="B86" s="15" t="str">
        <f t="shared" si="13"/>
        <v>I</v>
      </c>
      <c r="C86" s="9">
        <f t="shared" si="14"/>
        <v>54857.194000000003</v>
      </c>
      <c r="D86" s="12" t="str">
        <f t="shared" si="15"/>
        <v>vis</v>
      </c>
      <c r="E86" s="45">
        <f>VLOOKUP(C86,Active!C$21:E$968,3,FALSE)</f>
        <v>18504.879410844085</v>
      </c>
      <c r="F86" s="15" t="str">
        <f>LEFT(M86,1)</f>
        <v>V</v>
      </c>
      <c r="G86" s="12" t="str">
        <f t="shared" si="16"/>
        <v>54857.194</v>
      </c>
      <c r="H86" s="9">
        <f t="shared" si="17"/>
        <v>18505</v>
      </c>
      <c r="I86" s="46" t="s">
        <v>354</v>
      </c>
      <c r="J86" s="47" t="s">
        <v>355</v>
      </c>
      <c r="K86" s="46" t="s">
        <v>356</v>
      </c>
      <c r="L86" s="46" t="s">
        <v>357</v>
      </c>
      <c r="M86" s="47" t="s">
        <v>88</v>
      </c>
      <c r="N86" s="47"/>
      <c r="O86" s="48" t="s">
        <v>217</v>
      </c>
      <c r="P86" s="49" t="s">
        <v>345</v>
      </c>
    </row>
    <row r="87" spans="1:16" ht="12.75" customHeight="1" thickBot="1" x14ac:dyDescent="0.25">
      <c r="A87" s="9" t="str">
        <f t="shared" si="12"/>
        <v>VSB 50 </v>
      </c>
      <c r="B87" s="15" t="str">
        <f t="shared" si="13"/>
        <v>II</v>
      </c>
      <c r="C87" s="9">
        <f t="shared" si="14"/>
        <v>54879.237000000001</v>
      </c>
      <c r="D87" s="12" t="str">
        <f t="shared" si="15"/>
        <v>vis</v>
      </c>
      <c r="E87" s="45">
        <f>VLOOKUP(C87,Active!C$21:E$968,3,FALSE)</f>
        <v>18534.378156983439</v>
      </c>
      <c r="F87" s="15" t="str">
        <f>LEFT(M87,1)</f>
        <v>V</v>
      </c>
      <c r="G87" s="12" t="str">
        <f t="shared" si="16"/>
        <v>54879.237</v>
      </c>
      <c r="H87" s="9">
        <f t="shared" si="17"/>
        <v>18534.5</v>
      </c>
      <c r="I87" s="46" t="s">
        <v>358</v>
      </c>
      <c r="J87" s="47" t="s">
        <v>359</v>
      </c>
      <c r="K87" s="46" t="s">
        <v>360</v>
      </c>
      <c r="L87" s="46" t="s">
        <v>361</v>
      </c>
      <c r="M87" s="47" t="s">
        <v>88</v>
      </c>
      <c r="N87" s="47"/>
      <c r="O87" s="48" t="s">
        <v>217</v>
      </c>
      <c r="P87" s="49" t="s">
        <v>345</v>
      </c>
    </row>
    <row r="88" spans="1:16" ht="12.75" customHeight="1" thickBot="1" x14ac:dyDescent="0.25">
      <c r="A88" s="9" t="str">
        <f t="shared" si="12"/>
        <v>VSB 51 </v>
      </c>
      <c r="B88" s="15" t="str">
        <f t="shared" si="13"/>
        <v>II</v>
      </c>
      <c r="C88" s="9">
        <f t="shared" si="14"/>
        <v>55219.254999999997</v>
      </c>
      <c r="D88" s="12" t="str">
        <f t="shared" si="15"/>
        <v>vis</v>
      </c>
      <c r="E88" s="45">
        <f>VLOOKUP(C88,Active!C$21:E$968,3,FALSE)</f>
        <v>18989.402639350228</v>
      </c>
      <c r="F88" s="15" t="s">
        <v>77</v>
      </c>
      <c r="G88" s="12" t="str">
        <f t="shared" si="16"/>
        <v>55219.255</v>
      </c>
      <c r="H88" s="9">
        <f t="shared" si="17"/>
        <v>18989.5</v>
      </c>
      <c r="I88" s="46" t="s">
        <v>371</v>
      </c>
      <c r="J88" s="47" t="s">
        <v>372</v>
      </c>
      <c r="K88" s="46" t="s">
        <v>373</v>
      </c>
      <c r="L88" s="46" t="s">
        <v>374</v>
      </c>
      <c r="M88" s="47" t="s">
        <v>88</v>
      </c>
      <c r="N88" s="47"/>
      <c r="O88" s="48" t="s">
        <v>217</v>
      </c>
      <c r="P88" s="49" t="s">
        <v>375</v>
      </c>
    </row>
    <row r="89" spans="1:16" ht="12.75" customHeight="1" thickBot="1" x14ac:dyDescent="0.25">
      <c r="A89" s="9" t="str">
        <f t="shared" si="12"/>
        <v>VSB 56 </v>
      </c>
      <c r="B89" s="15" t="str">
        <f t="shared" si="13"/>
        <v>I</v>
      </c>
      <c r="C89" s="9">
        <f t="shared" si="14"/>
        <v>56386.072999999997</v>
      </c>
      <c r="D89" s="12" t="str">
        <f t="shared" si="15"/>
        <v>vis</v>
      </c>
      <c r="E89" s="45">
        <f>VLOOKUP(C89,Active!C$21:E$968,3,FALSE)</f>
        <v>20550.881021277826</v>
      </c>
      <c r="F89" s="15" t="s">
        <v>77</v>
      </c>
      <c r="G89" s="12" t="str">
        <f t="shared" si="16"/>
        <v>56386.073</v>
      </c>
      <c r="H89" s="9">
        <f t="shared" si="17"/>
        <v>20551</v>
      </c>
      <c r="I89" s="46" t="s">
        <v>395</v>
      </c>
      <c r="J89" s="47" t="s">
        <v>396</v>
      </c>
      <c r="K89" s="46" t="s">
        <v>397</v>
      </c>
      <c r="L89" s="46" t="s">
        <v>398</v>
      </c>
      <c r="M89" s="47" t="s">
        <v>180</v>
      </c>
      <c r="N89" s="47" t="s">
        <v>340</v>
      </c>
      <c r="O89" s="48" t="s">
        <v>183</v>
      </c>
      <c r="P89" s="49" t="s">
        <v>399</v>
      </c>
    </row>
    <row r="90" spans="1:16" ht="12.75" customHeight="1" thickBot="1" x14ac:dyDescent="0.25">
      <c r="A90" s="9" t="str">
        <f t="shared" si="12"/>
        <v> JAAVSO 42;426 </v>
      </c>
      <c r="B90" s="15" t="str">
        <f t="shared" si="13"/>
        <v>I</v>
      </c>
      <c r="C90" s="9">
        <f t="shared" si="14"/>
        <v>56723.831400000003</v>
      </c>
      <c r="D90" s="12" t="str">
        <f t="shared" si="15"/>
        <v>vis</v>
      </c>
      <c r="E90" s="45">
        <f>VLOOKUP(C90,Active!C$21:E$968,3,FALSE)</f>
        <v>21002.881624554826</v>
      </c>
      <c r="F90" s="15" t="s">
        <v>77</v>
      </c>
      <c r="G90" s="12" t="str">
        <f t="shared" si="16"/>
        <v>56723.8314</v>
      </c>
      <c r="H90" s="9">
        <f t="shared" si="17"/>
        <v>21003</v>
      </c>
      <c r="I90" s="46" t="s">
        <v>400</v>
      </c>
      <c r="J90" s="47" t="s">
        <v>401</v>
      </c>
      <c r="K90" s="46" t="s">
        <v>402</v>
      </c>
      <c r="L90" s="46" t="s">
        <v>403</v>
      </c>
      <c r="M90" s="47" t="s">
        <v>180</v>
      </c>
      <c r="N90" s="47" t="s">
        <v>77</v>
      </c>
      <c r="O90" s="48" t="s">
        <v>97</v>
      </c>
      <c r="P90" s="48" t="s">
        <v>404</v>
      </c>
    </row>
    <row r="91" spans="1:16" ht="12.75" customHeight="1" thickBot="1" x14ac:dyDescent="0.25">
      <c r="A91" s="9" t="str">
        <f t="shared" si="12"/>
        <v>VSB 59 </v>
      </c>
      <c r="B91" s="15" t="str">
        <f t="shared" si="13"/>
        <v>I</v>
      </c>
      <c r="C91" s="9">
        <f t="shared" si="14"/>
        <v>56738.045700000002</v>
      </c>
      <c r="D91" s="12" t="str">
        <f t="shared" si="15"/>
        <v>vis</v>
      </c>
      <c r="E91" s="45">
        <f>VLOOKUP(C91,Active!C$21:E$968,3,FALSE)</f>
        <v>21021.903718972491</v>
      </c>
      <c r="F91" s="15" t="s">
        <v>77</v>
      </c>
      <c r="G91" s="12" t="str">
        <f t="shared" si="16"/>
        <v>56738.0457</v>
      </c>
      <c r="H91" s="9">
        <f t="shared" si="17"/>
        <v>21022</v>
      </c>
      <c r="I91" s="46" t="s">
        <v>405</v>
      </c>
      <c r="J91" s="47" t="s">
        <v>406</v>
      </c>
      <c r="K91" s="46" t="s">
        <v>407</v>
      </c>
      <c r="L91" s="46" t="s">
        <v>408</v>
      </c>
      <c r="M91" s="47" t="s">
        <v>180</v>
      </c>
      <c r="N91" s="47" t="s">
        <v>340</v>
      </c>
      <c r="O91" s="48" t="s">
        <v>183</v>
      </c>
      <c r="P91" s="49" t="s">
        <v>409</v>
      </c>
    </row>
    <row r="92" spans="1:16" ht="12.75" customHeight="1" thickBot="1" x14ac:dyDescent="0.25">
      <c r="A92" s="9" t="str">
        <f t="shared" si="12"/>
        <v>VSB 59 </v>
      </c>
      <c r="B92" s="15" t="str">
        <f t="shared" si="13"/>
        <v>II</v>
      </c>
      <c r="C92" s="9">
        <f t="shared" si="14"/>
        <v>56796.663999999997</v>
      </c>
      <c r="D92" s="12" t="str">
        <f t="shared" si="15"/>
        <v>vis</v>
      </c>
      <c r="E92" s="45">
        <f>VLOOKUP(C92,Active!C$21:E$968,3,FALSE)</f>
        <v>21100.348864861</v>
      </c>
      <c r="F92" s="15" t="s">
        <v>77</v>
      </c>
      <c r="G92" s="12" t="str">
        <f t="shared" si="16"/>
        <v>56796.664</v>
      </c>
      <c r="H92" s="9">
        <f t="shared" si="17"/>
        <v>21100.5</v>
      </c>
      <c r="I92" s="46" t="s">
        <v>410</v>
      </c>
      <c r="J92" s="47" t="s">
        <v>411</v>
      </c>
      <c r="K92" s="46" t="s">
        <v>412</v>
      </c>
      <c r="L92" s="46" t="s">
        <v>413</v>
      </c>
      <c r="M92" s="47" t="s">
        <v>88</v>
      </c>
      <c r="N92" s="47"/>
      <c r="O92" s="48" t="s">
        <v>414</v>
      </c>
      <c r="P92" s="49" t="s">
        <v>409</v>
      </c>
    </row>
    <row r="93" spans="1:16" ht="12.75" customHeight="1" thickBot="1" x14ac:dyDescent="0.25">
      <c r="A93" s="9" t="str">
        <f t="shared" si="12"/>
        <v>OEJV 0172 </v>
      </c>
      <c r="B93" s="15" t="str">
        <f t="shared" si="13"/>
        <v>I</v>
      </c>
      <c r="C93" s="9">
        <f t="shared" si="14"/>
        <v>57076.53</v>
      </c>
      <c r="D93" s="12" t="str">
        <f t="shared" si="15"/>
        <v>vis</v>
      </c>
      <c r="E93" s="45">
        <f>VLOOKUP(C93,Active!C$21:E$968,3,FALSE)</f>
        <v>21474.875748090908</v>
      </c>
      <c r="F93" s="15" t="s">
        <v>77</v>
      </c>
      <c r="G93" s="12" t="str">
        <f t="shared" si="16"/>
        <v>57076.530</v>
      </c>
      <c r="H93" s="9">
        <f t="shared" si="17"/>
        <v>21475</v>
      </c>
      <c r="I93" s="46" t="s">
        <v>415</v>
      </c>
      <c r="J93" s="47" t="s">
        <v>416</v>
      </c>
      <c r="K93" s="46" t="s">
        <v>417</v>
      </c>
      <c r="L93" s="46" t="s">
        <v>418</v>
      </c>
      <c r="M93" s="47" t="s">
        <v>180</v>
      </c>
      <c r="N93" s="47" t="s">
        <v>326</v>
      </c>
      <c r="O93" s="48" t="s">
        <v>146</v>
      </c>
      <c r="P93" s="49" t="s">
        <v>419</v>
      </c>
    </row>
    <row r="94" spans="1:16" x14ac:dyDescent="0.2">
      <c r="B94" s="15"/>
      <c r="F94" s="15"/>
    </row>
    <row r="95" spans="1:16" x14ac:dyDescent="0.2">
      <c r="B95" s="15"/>
      <c r="F95" s="15"/>
    </row>
    <row r="96" spans="1:16" x14ac:dyDescent="0.2">
      <c r="B96" s="15"/>
      <c r="F96" s="15"/>
    </row>
    <row r="97" spans="2:6" x14ac:dyDescent="0.2">
      <c r="B97" s="15"/>
      <c r="F97" s="15"/>
    </row>
    <row r="98" spans="2:6" x14ac:dyDescent="0.2">
      <c r="B98" s="15"/>
      <c r="F98" s="15"/>
    </row>
    <row r="99" spans="2:6" x14ac:dyDescent="0.2">
      <c r="B99" s="15"/>
      <c r="F99" s="15"/>
    </row>
    <row r="100" spans="2:6" x14ac:dyDescent="0.2">
      <c r="B100" s="15"/>
      <c r="F100" s="15"/>
    </row>
    <row r="101" spans="2:6" x14ac:dyDescent="0.2">
      <c r="B101" s="15"/>
      <c r="F101" s="15"/>
    </row>
    <row r="102" spans="2:6" x14ac:dyDescent="0.2">
      <c r="B102" s="15"/>
      <c r="F102" s="15"/>
    </row>
    <row r="103" spans="2:6" x14ac:dyDescent="0.2">
      <c r="B103" s="15"/>
      <c r="F103" s="15"/>
    </row>
    <row r="104" spans="2:6" x14ac:dyDescent="0.2">
      <c r="B104" s="15"/>
      <c r="F104" s="15"/>
    </row>
    <row r="105" spans="2:6" x14ac:dyDescent="0.2">
      <c r="B105" s="15"/>
      <c r="F105" s="15"/>
    </row>
    <row r="106" spans="2:6" x14ac:dyDescent="0.2">
      <c r="B106" s="15"/>
      <c r="F106" s="15"/>
    </row>
    <row r="107" spans="2:6" x14ac:dyDescent="0.2">
      <c r="B107" s="15"/>
      <c r="F107" s="15"/>
    </row>
    <row r="108" spans="2:6" x14ac:dyDescent="0.2">
      <c r="B108" s="15"/>
      <c r="F108" s="15"/>
    </row>
    <row r="109" spans="2:6" x14ac:dyDescent="0.2">
      <c r="B109" s="15"/>
      <c r="F109" s="15"/>
    </row>
    <row r="110" spans="2:6" x14ac:dyDescent="0.2">
      <c r="B110" s="15"/>
      <c r="F110" s="15"/>
    </row>
    <row r="111" spans="2:6" x14ac:dyDescent="0.2">
      <c r="B111" s="15"/>
      <c r="F111" s="15"/>
    </row>
    <row r="112" spans="2:6" x14ac:dyDescent="0.2">
      <c r="B112" s="15"/>
      <c r="F112" s="15"/>
    </row>
    <row r="113" spans="2:6" x14ac:dyDescent="0.2">
      <c r="B113" s="15"/>
      <c r="F113" s="15"/>
    </row>
    <row r="114" spans="2:6" x14ac:dyDescent="0.2">
      <c r="B114" s="15"/>
      <c r="F114" s="15"/>
    </row>
    <row r="115" spans="2:6" x14ac:dyDescent="0.2">
      <c r="B115" s="15"/>
      <c r="F115" s="15"/>
    </row>
    <row r="116" spans="2:6" x14ac:dyDescent="0.2">
      <c r="B116" s="15"/>
      <c r="F116" s="15"/>
    </row>
    <row r="117" spans="2:6" x14ac:dyDescent="0.2">
      <c r="B117" s="15"/>
      <c r="F117" s="15"/>
    </row>
    <row r="118" spans="2:6" x14ac:dyDescent="0.2">
      <c r="B118" s="15"/>
      <c r="F118" s="15"/>
    </row>
    <row r="119" spans="2:6" x14ac:dyDescent="0.2">
      <c r="B119" s="15"/>
      <c r="F119" s="15"/>
    </row>
    <row r="120" spans="2:6" x14ac:dyDescent="0.2">
      <c r="B120" s="15"/>
      <c r="F120" s="15"/>
    </row>
    <row r="121" spans="2:6" x14ac:dyDescent="0.2">
      <c r="B121" s="15"/>
      <c r="F121" s="15"/>
    </row>
    <row r="122" spans="2:6" x14ac:dyDescent="0.2">
      <c r="B122" s="15"/>
      <c r="F122" s="15"/>
    </row>
    <row r="123" spans="2:6" x14ac:dyDescent="0.2">
      <c r="B123" s="15"/>
      <c r="F123" s="15"/>
    </row>
    <row r="124" spans="2:6" x14ac:dyDescent="0.2">
      <c r="B124" s="15"/>
      <c r="F124" s="15"/>
    </row>
    <row r="125" spans="2:6" x14ac:dyDescent="0.2">
      <c r="B125" s="15"/>
      <c r="F125" s="15"/>
    </row>
    <row r="126" spans="2:6" x14ac:dyDescent="0.2">
      <c r="B126" s="15"/>
      <c r="F126" s="15"/>
    </row>
    <row r="127" spans="2:6" x14ac:dyDescent="0.2">
      <c r="B127" s="15"/>
      <c r="F127" s="15"/>
    </row>
    <row r="128" spans="2: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  <row r="797" spans="2:6" x14ac:dyDescent="0.2">
      <c r="B797" s="15"/>
      <c r="F797" s="15"/>
    </row>
    <row r="798" spans="2:6" x14ac:dyDescent="0.2">
      <c r="B798" s="15"/>
      <c r="F798" s="15"/>
    </row>
    <row r="799" spans="2:6" x14ac:dyDescent="0.2">
      <c r="B799" s="15"/>
      <c r="F799" s="15"/>
    </row>
    <row r="800" spans="2:6" x14ac:dyDescent="0.2">
      <c r="B800" s="15"/>
      <c r="F800" s="15"/>
    </row>
    <row r="801" spans="2:6" x14ac:dyDescent="0.2">
      <c r="B801" s="15"/>
      <c r="F801" s="15"/>
    </row>
    <row r="802" spans="2:6" x14ac:dyDescent="0.2">
      <c r="B802" s="15"/>
      <c r="F802" s="15"/>
    </row>
    <row r="803" spans="2:6" x14ac:dyDescent="0.2">
      <c r="B803" s="15"/>
      <c r="F803" s="15"/>
    </row>
    <row r="804" spans="2:6" x14ac:dyDescent="0.2">
      <c r="B804" s="15"/>
      <c r="F804" s="15"/>
    </row>
  </sheetData>
  <phoneticPr fontId="8" type="noConversion"/>
  <hyperlinks>
    <hyperlink ref="P57" r:id="rId1" display="http://vsolj.cetus-net.org/no47.pdf" xr:uid="{00000000-0004-0000-0100-000000000000}"/>
    <hyperlink ref="P59" r:id="rId2" display="http://vsolj.cetus-net.org/no39.pdf" xr:uid="{00000000-0004-0000-0100-000001000000}"/>
    <hyperlink ref="P66" r:id="rId3" display="http://vsolj.cetus-net.org/no43.pdf" xr:uid="{00000000-0004-0000-0100-000002000000}"/>
    <hyperlink ref="P67" r:id="rId4" display="http://vsolj.cetus-net.org/no43.pdf" xr:uid="{00000000-0004-0000-0100-000003000000}"/>
    <hyperlink ref="P68" r:id="rId5" display="http://vsolj.cetus-net.org/no43.pdf" xr:uid="{00000000-0004-0000-0100-000004000000}"/>
    <hyperlink ref="P69" r:id="rId6" display="http://vsolj.cetus-net.org/no43.pdf" xr:uid="{00000000-0004-0000-0100-000005000000}"/>
    <hyperlink ref="P70" r:id="rId7" display="http://vsolj.cetus-net.org/no44.pdf" xr:uid="{00000000-0004-0000-0100-000006000000}"/>
    <hyperlink ref="P71" r:id="rId8" display="http://vsolj.cetus-net.org/no44.pdf" xr:uid="{00000000-0004-0000-0100-000007000000}"/>
    <hyperlink ref="P35" r:id="rId9" display="http://www.konkoly.hu/cgi-bin/IBVS?5843" xr:uid="{00000000-0004-0000-0100-000008000000}"/>
    <hyperlink ref="P36" r:id="rId10" display="http://www.konkoly.hu/cgi-bin/IBVS?5843" xr:uid="{00000000-0004-0000-0100-000009000000}"/>
    <hyperlink ref="P37" r:id="rId11" display="http://www.konkoly.hu/cgi-bin/IBVS?5843" xr:uid="{00000000-0004-0000-0100-00000A000000}"/>
    <hyperlink ref="P38" r:id="rId12" display="http://www.konkoly.hu/cgi-bin/IBVS?5843" xr:uid="{00000000-0004-0000-0100-00000B000000}"/>
    <hyperlink ref="P39" r:id="rId13" display="http://www.konkoly.hu/cgi-bin/IBVS?5843" xr:uid="{00000000-0004-0000-0100-00000C000000}"/>
    <hyperlink ref="P40" r:id="rId14" display="http://www.konkoly.hu/cgi-bin/IBVS?5843" xr:uid="{00000000-0004-0000-0100-00000D000000}"/>
    <hyperlink ref="P41" r:id="rId15" display="http://www.konkoly.hu/cgi-bin/IBVS?5843" xr:uid="{00000000-0004-0000-0100-00000E000000}"/>
    <hyperlink ref="P42" r:id="rId16" display="http://www.konkoly.hu/cgi-bin/IBVS?5843" xr:uid="{00000000-0004-0000-0100-00000F000000}"/>
    <hyperlink ref="P43" r:id="rId17" display="http://www.konkoly.hu/cgi-bin/IBVS?5843" xr:uid="{00000000-0004-0000-0100-000010000000}"/>
    <hyperlink ref="P44" r:id="rId18" display="http://www.konkoly.hu/cgi-bin/IBVS?5843" xr:uid="{00000000-0004-0000-0100-000011000000}"/>
    <hyperlink ref="P45" r:id="rId19" display="http://www.konkoly.hu/cgi-bin/IBVS?5843" xr:uid="{00000000-0004-0000-0100-000012000000}"/>
    <hyperlink ref="P74" r:id="rId20" display="http://vsolj.cetus-net.org/no45.pdf" xr:uid="{00000000-0004-0000-0100-000013000000}"/>
    <hyperlink ref="P78" r:id="rId21" display="http://vsolj.cetus-net.org/no48.pdf" xr:uid="{00000000-0004-0000-0100-000014000000}"/>
    <hyperlink ref="P79" r:id="rId22" display="http://vsolj.cetus-net.org/no48.pdf" xr:uid="{00000000-0004-0000-0100-000015000000}"/>
    <hyperlink ref="P80" r:id="rId23" display="http://vsolj.cetus-net.org/no48.pdf" xr:uid="{00000000-0004-0000-0100-000016000000}"/>
    <hyperlink ref="P81" r:id="rId24" display="http://vsolj.cetus-net.org/no48.pdf" xr:uid="{00000000-0004-0000-0100-000017000000}"/>
    <hyperlink ref="P46" r:id="rId25" display="http://www.aavso.org/sites/default/files/jaavso/v36n2/186.pdf" xr:uid="{00000000-0004-0000-0100-000018000000}"/>
    <hyperlink ref="P47" r:id="rId26" display="http://www.aavso.org/sites/default/files/jaavso/v36n2/186.pdf" xr:uid="{00000000-0004-0000-0100-000019000000}"/>
    <hyperlink ref="P48" r:id="rId27" display="http://www.aavso.org/sites/default/files/jaavso/v36n2/186.pdf" xr:uid="{00000000-0004-0000-0100-00001A000000}"/>
    <hyperlink ref="P82" r:id="rId28" display="http://vsolj.cetus-net.org/no48.pdf" xr:uid="{00000000-0004-0000-0100-00001B000000}"/>
    <hyperlink ref="P83" r:id="rId29" display="http://vsolj.cetus-net.org/vsoljno50.pdf" xr:uid="{00000000-0004-0000-0100-00001C000000}"/>
    <hyperlink ref="P84" r:id="rId30" display="http://vsolj.cetus-net.org/vsoljno50.pdf" xr:uid="{00000000-0004-0000-0100-00001D000000}"/>
    <hyperlink ref="P85" r:id="rId31" display="http://vsolj.cetus-net.org/vsoljno50.pdf" xr:uid="{00000000-0004-0000-0100-00001E000000}"/>
    <hyperlink ref="P86" r:id="rId32" display="http://vsolj.cetus-net.org/vsoljno50.pdf" xr:uid="{00000000-0004-0000-0100-00001F000000}"/>
    <hyperlink ref="P87" r:id="rId33" display="http://vsolj.cetus-net.org/vsoljno50.pdf" xr:uid="{00000000-0004-0000-0100-000020000000}"/>
    <hyperlink ref="P88" r:id="rId34" display="http://vsolj.cetus-net.org/vsoljno51.pdf" xr:uid="{00000000-0004-0000-0100-000021000000}"/>
    <hyperlink ref="P89" r:id="rId35" display="http://vsolj.cetus-net.org/vsoljno56.pdf" xr:uid="{00000000-0004-0000-0100-000022000000}"/>
    <hyperlink ref="P91" r:id="rId36" display="http://vsolj.cetus-net.org/vsoljno59.pdf" xr:uid="{00000000-0004-0000-0100-000023000000}"/>
    <hyperlink ref="P92" r:id="rId37" display="http://vsolj.cetus-net.org/vsoljno59.pdf" xr:uid="{00000000-0004-0000-0100-000024000000}"/>
    <hyperlink ref="P93" r:id="rId38" display="http://var.astro.cz/oejv/issues/oejv0172.pdf" xr:uid="{00000000-0004-0000-0100-00002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2023-12-31T05:37:27Z</dcterms:modified>
</cp:coreProperties>
</file>