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BF1B853-86B8-462E-9ECE-CADEB3A16BD2}" xr6:coauthVersionLast="47" xr6:coauthVersionMax="47" xr10:uidLastSave="{00000000-0000-0000-0000-000000000000}"/>
  <bookViews>
    <workbookView xWindow="14415" yWindow="142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7" i="1"/>
  <c r="F47" i="1"/>
  <c r="E48" i="1"/>
  <c r="F48" i="1"/>
  <c r="G48" i="1"/>
  <c r="K48" i="1"/>
  <c r="D9" i="1"/>
  <c r="C9" i="1"/>
  <c r="Q47" i="1"/>
  <c r="Q48" i="1"/>
  <c r="G35" i="2"/>
  <c r="C35" i="2"/>
  <c r="E35" i="2"/>
  <c r="G33" i="2"/>
  <c r="C33" i="2"/>
  <c r="G32" i="2"/>
  <c r="C32" i="2"/>
  <c r="G31" i="2"/>
  <c r="C31" i="2"/>
  <c r="E31" i="2"/>
  <c r="G30" i="2"/>
  <c r="C30" i="2"/>
  <c r="E30" i="2"/>
  <c r="G29" i="2"/>
  <c r="C29" i="2"/>
  <c r="G28" i="2"/>
  <c r="C28" i="2"/>
  <c r="G27" i="2"/>
  <c r="C27" i="2"/>
  <c r="E27" i="2"/>
  <c r="G26" i="2"/>
  <c r="C26" i="2"/>
  <c r="E26" i="2"/>
  <c r="G25" i="2"/>
  <c r="C25" i="2"/>
  <c r="G24" i="2"/>
  <c r="C24" i="2"/>
  <c r="G23" i="2"/>
  <c r="C23" i="2"/>
  <c r="G34" i="2"/>
  <c r="C34" i="2"/>
  <c r="E34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35" i="2"/>
  <c r="D35" i="2"/>
  <c r="B35" i="2"/>
  <c r="A3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34" i="2"/>
  <c r="D34" i="2"/>
  <c r="B34" i="2"/>
  <c r="A34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45" i="1"/>
  <c r="F45" i="1"/>
  <c r="E35" i="1"/>
  <c r="E23" i="2"/>
  <c r="F35" i="1"/>
  <c r="G35" i="1"/>
  <c r="K35" i="1"/>
  <c r="F21" i="1"/>
  <c r="G21" i="1"/>
  <c r="H21" i="1"/>
  <c r="E28" i="1"/>
  <c r="F28" i="1"/>
  <c r="G28" i="1"/>
  <c r="I28" i="1"/>
  <c r="E29" i="1"/>
  <c r="F29" i="1"/>
  <c r="E30" i="1"/>
  <c r="F30" i="1"/>
  <c r="G30" i="1"/>
  <c r="I30" i="1"/>
  <c r="E31" i="1"/>
  <c r="F31" i="1"/>
  <c r="G31" i="1"/>
  <c r="I31" i="1"/>
  <c r="E33" i="1"/>
  <c r="E21" i="2"/>
  <c r="F33" i="1"/>
  <c r="G33" i="1"/>
  <c r="K33" i="1"/>
  <c r="E34" i="1"/>
  <c r="F34" i="1"/>
  <c r="E37" i="1"/>
  <c r="E25" i="2"/>
  <c r="E38" i="1"/>
  <c r="F38" i="1"/>
  <c r="G38" i="1"/>
  <c r="K38" i="1"/>
  <c r="E39" i="1"/>
  <c r="F39" i="1"/>
  <c r="G39" i="1"/>
  <c r="J39" i="1"/>
  <c r="E40" i="1"/>
  <c r="E28" i="2"/>
  <c r="F40" i="1"/>
  <c r="G40" i="1"/>
  <c r="K40" i="1"/>
  <c r="E42" i="1"/>
  <c r="F42" i="1"/>
  <c r="G42" i="1"/>
  <c r="K42" i="1"/>
  <c r="E43" i="1"/>
  <c r="F43" i="1"/>
  <c r="E46" i="1"/>
  <c r="E33" i="2"/>
  <c r="Q45" i="1"/>
  <c r="Q35" i="1"/>
  <c r="F16" i="1"/>
  <c r="F17" i="1" s="1"/>
  <c r="C17" i="1"/>
  <c r="E25" i="1"/>
  <c r="F25" i="1"/>
  <c r="G25" i="1"/>
  <c r="I25" i="1"/>
  <c r="E26" i="1"/>
  <c r="F26" i="1"/>
  <c r="Q33" i="1"/>
  <c r="Q34" i="1"/>
  <c r="Q40" i="1"/>
  <c r="Q44" i="1"/>
  <c r="E23" i="1"/>
  <c r="F23" i="1"/>
  <c r="G23" i="1"/>
  <c r="I23" i="1"/>
  <c r="E24" i="1"/>
  <c r="F24" i="1"/>
  <c r="G24" i="1"/>
  <c r="I24" i="1"/>
  <c r="Q43" i="1"/>
  <c r="Q37" i="1"/>
  <c r="Q38" i="1"/>
  <c r="Q46" i="1"/>
  <c r="E21" i="1"/>
  <c r="E22" i="1"/>
  <c r="F22" i="1"/>
  <c r="Q36" i="1"/>
  <c r="Q41" i="1"/>
  <c r="Q39" i="1"/>
  <c r="Q42" i="1"/>
  <c r="Q22" i="1"/>
  <c r="Q23" i="1"/>
  <c r="Q24" i="1"/>
  <c r="Q25" i="1"/>
  <c r="Q26" i="1"/>
  <c r="Q27" i="1"/>
  <c r="Q28" i="1"/>
  <c r="Q29" i="1"/>
  <c r="Q30" i="1"/>
  <c r="Q31" i="1"/>
  <c r="Q32" i="1"/>
  <c r="C7" i="1"/>
  <c r="G47" i="1"/>
  <c r="I47" i="1"/>
  <c r="C8" i="1"/>
  <c r="E44" i="1"/>
  <c r="F44" i="1"/>
  <c r="G44" i="1"/>
  <c r="J44" i="1"/>
  <c r="Q21" i="1"/>
  <c r="E32" i="2"/>
  <c r="E24" i="2"/>
  <c r="E13" i="2"/>
  <c r="G43" i="1"/>
  <c r="J43" i="1"/>
  <c r="E41" i="1"/>
  <c r="F41" i="1"/>
  <c r="G41" i="1"/>
  <c r="K41" i="1"/>
  <c r="G34" i="1"/>
  <c r="K34" i="1"/>
  <c r="E32" i="1"/>
  <c r="F32" i="1"/>
  <c r="G32" i="1"/>
  <c r="I32" i="1"/>
  <c r="G26" i="1"/>
  <c r="I26" i="1"/>
  <c r="G22" i="1"/>
  <c r="G45" i="1"/>
  <c r="J45" i="1"/>
  <c r="F46" i="1"/>
  <c r="G46" i="1"/>
  <c r="K46" i="1"/>
  <c r="F37" i="1"/>
  <c r="G37" i="1"/>
  <c r="K37" i="1"/>
  <c r="E36" i="1"/>
  <c r="F36" i="1"/>
  <c r="G36" i="1"/>
  <c r="K36" i="1"/>
  <c r="G29" i="1"/>
  <c r="I29" i="1"/>
  <c r="E27" i="1"/>
  <c r="E16" i="2"/>
  <c r="F27" i="1"/>
  <c r="G27" i="1"/>
  <c r="I22" i="1"/>
  <c r="E29" i="2"/>
  <c r="I27" i="1"/>
  <c r="C12" i="1"/>
  <c r="C11" i="1"/>
  <c r="O49" i="1" l="1"/>
  <c r="C16" i="1"/>
  <c r="D18" i="1" s="1"/>
  <c r="O23" i="1"/>
  <c r="O45" i="1"/>
  <c r="O30" i="1"/>
  <c r="O36" i="1"/>
  <c r="O38" i="1"/>
  <c r="O46" i="1"/>
  <c r="O44" i="1"/>
  <c r="O40" i="1"/>
  <c r="O26" i="1"/>
  <c r="O41" i="1"/>
  <c r="O25" i="1"/>
  <c r="O22" i="1"/>
  <c r="C15" i="1"/>
  <c r="O27" i="1"/>
  <c r="O35" i="1"/>
  <c r="O34" i="1"/>
  <c r="O29" i="1"/>
  <c r="O24" i="1"/>
  <c r="O43" i="1"/>
  <c r="O39" i="1"/>
  <c r="O33" i="1"/>
  <c r="O37" i="1"/>
  <c r="O48" i="1"/>
  <c r="O32" i="1"/>
  <c r="O28" i="1"/>
  <c r="O42" i="1"/>
  <c r="O31" i="1"/>
  <c r="O47" i="1"/>
  <c r="O21" i="1"/>
  <c r="F18" i="1" l="1"/>
  <c r="F19" i="1" s="1"/>
  <c r="C18" i="1"/>
</calcChain>
</file>

<file path=xl/sharedStrings.xml><?xml version="1.0" encoding="utf-8"?>
<sst xmlns="http://schemas.openxmlformats.org/spreadsheetml/2006/main" count="327" uniqueCount="186">
  <si>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</si>
  <si>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</si>
  <si>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</si>
  <si>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</si>
  <si>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</si>
  <si>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</si>
  <si>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</si>
  <si>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</si>
  <si>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</si>
  <si>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</si>
  <si>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</si>
  <si>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</si>
  <si>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</si>
  <si>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</si>
  <si>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</si>
  <si>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</si>
  <si>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</si>
  <si>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</si>
  <si>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</si>
  <si>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</si>
  <si>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</si>
  <si>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</si>
  <si>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</si>
  <si>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</si>
  <si>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</si>
  <si>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</si>
  <si>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</si>
  <si>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</si>
  <si>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</si>
  <si>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Bull.77</t>
  </si>
  <si>
    <t>B</t>
  </si>
  <si>
    <t>BBSAG Bull.78</t>
  </si>
  <si>
    <t>BBSAG Bull.83</t>
  </si>
  <si>
    <t>BBSAG Bull.84</t>
  </si>
  <si>
    <t>BBSAG Bull.88</t>
  </si>
  <si>
    <t>BBSAG Bull.89</t>
  </si>
  <si>
    <t>BBSAG Bull.92</t>
  </si>
  <si>
    <t>BBSAG Bull.101</t>
  </si>
  <si>
    <t>BBSAG Bull.106</t>
  </si>
  <si>
    <t>BBSAG Bull.112</t>
  </si>
  <si>
    <t>IBVS 5543</t>
  </si>
  <si>
    <t>I</t>
  </si>
  <si>
    <t>EA/SD</t>
  </si>
  <si>
    <t>IBVS 5595</t>
  </si>
  <si>
    <t>II</t>
  </si>
  <si>
    <t>IBVS 5643</t>
  </si>
  <si>
    <t>DX Cyg / na</t>
  </si>
  <si>
    <t>IBVS 5657</t>
  </si>
  <si>
    <t>IBVS 5676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</si>
  <si>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</si>
  <si>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</si>
  <si>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</si>
  <si>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</si>
  <si>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</si>
  <si>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</si>
  <si>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</si>
  <si>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</si>
  <si>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Add cycle</t>
  </si>
  <si>
    <t>Old Cycle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</si>
  <si>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</si>
  <si>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</si>
  <si>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</si>
  <si>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</si>
  <si>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</si>
  <si>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</si>
  <si>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</si>
  <si>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</si>
  <si>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</si>
  <si>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</si>
  <si>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</si>
  <si>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</si>
  <si>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</si>
  <si>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2446211.437 </t>
  </si>
  <si>
    <t> 25.05.1985 22:29 </t>
  </si>
  <si>
    <t> -0.050 </t>
  </si>
  <si>
    <t>V </t>
  </si>
  <si>
    <t> K.Locher </t>
  </si>
  <si>
    <t> BBS 77 </t>
  </si>
  <si>
    <t>2446296.396 </t>
  </si>
  <si>
    <t> 18.08.1985 21:30 </t>
  </si>
  <si>
    <t> -0.052 </t>
  </si>
  <si>
    <t> BBS 78 </t>
  </si>
  <si>
    <t>2446907.554 </t>
  </si>
  <si>
    <t> 22.04.1987 01:17 </t>
  </si>
  <si>
    <t> -0.064 </t>
  </si>
  <si>
    <t> BBS 83 </t>
  </si>
  <si>
    <t>2446977.442 </t>
  </si>
  <si>
    <t> 30.06.1987 22:36 </t>
  </si>
  <si>
    <t> -0.063 </t>
  </si>
  <si>
    <t> BBS 84 </t>
  </si>
  <si>
    <t>2447277.550 </t>
  </si>
  <si>
    <t> 26.04.1988 01:12 </t>
  </si>
  <si>
    <t> -0.058 </t>
  </si>
  <si>
    <t> BBS 88 </t>
  </si>
  <si>
    <t>2447384.420 </t>
  </si>
  <si>
    <t> 10.08.1988 22:04 </t>
  </si>
  <si>
    <t> -0.074 </t>
  </si>
  <si>
    <t> BBS 89 </t>
  </si>
  <si>
    <t>2447776.344 </t>
  </si>
  <si>
    <t> 06.09.1989 20:15 </t>
  </si>
  <si>
    <t> -0.067 </t>
  </si>
  <si>
    <t> BBS 92 </t>
  </si>
  <si>
    <t>2448724.604 </t>
  </si>
  <si>
    <t> 12.04.1992 02:29 </t>
  </si>
  <si>
    <t> -0.079 </t>
  </si>
  <si>
    <t> BBS 101 </t>
  </si>
  <si>
    <t>2449475.556 </t>
  </si>
  <si>
    <t> 03.05.1994 01:20 </t>
  </si>
  <si>
    <t> -0.071 </t>
  </si>
  <si>
    <t> BBS 106 </t>
  </si>
  <si>
    <t>2450278.578 </t>
  </si>
  <si>
    <t> 14.07.1996 01:52 </t>
  </si>
  <si>
    <t> -0.066 </t>
  </si>
  <si>
    <t> BBS 112 </t>
  </si>
  <si>
    <t>2450685.5730 </t>
  </si>
  <si>
    <t> 25.08.1997 01:45 </t>
  </si>
  <si>
    <t> -0.0611 </t>
  </si>
  <si>
    <t>E </t>
  </si>
  <si>
    <t>?</t>
  </si>
  <si>
    <t> Smith &amp; Caton </t>
  </si>
  <si>
    <t>IBVS 5745 </t>
  </si>
  <si>
    <t>2450726.6848 </t>
  </si>
  <si>
    <t> 05.10.1997 04:26 </t>
  </si>
  <si>
    <t> -0.0594 </t>
  </si>
  <si>
    <t>2451806.516 </t>
  </si>
  <si>
    <t> 19.09.2000 00:23 </t>
  </si>
  <si>
    <t> -0.053 </t>
  </si>
  <si>
    <t> BBS 123 </t>
  </si>
  <si>
    <t>2452087.42750 </t>
  </si>
  <si>
    <t> 26.06.2001 22:15 </t>
  </si>
  <si>
    <t> -0.06047 </t>
  </si>
  <si>
    <t>C </t>
  </si>
  <si>
    <t>o</t>
  </si>
  <si>
    <t> J.Šafár </t>
  </si>
  <si>
    <t>OEJV 0074 </t>
  </si>
  <si>
    <t>2452841.7995 </t>
  </si>
  <si>
    <t> 21.07.2003 07:11 </t>
  </si>
  <si>
    <t> -0.0585 </t>
  </si>
  <si>
    <t> Caton &amp; Smith </t>
  </si>
  <si>
    <t>IBVS 5595 </t>
  </si>
  <si>
    <t>2452853.4434 </t>
  </si>
  <si>
    <t> 01.08.2003 22:38 </t>
  </si>
  <si>
    <t> -0.0624 </t>
  </si>
  <si>
    <t> L.Kotková &amp; M.Wolf </t>
  </si>
  <si>
    <t>IBVS 5676 </t>
  </si>
  <si>
    <t>2452877.4272 </t>
  </si>
  <si>
    <t> 25.08.2003 22:15 </t>
  </si>
  <si>
    <t> -0.0595 </t>
  </si>
  <si>
    <t>2452877.4371 </t>
  </si>
  <si>
    <t> 25.08.2003 22:29 </t>
  </si>
  <si>
    <t> -0.0496 </t>
  </si>
  <si>
    <t> P.Frank </t>
  </si>
  <si>
    <t>BAVM 172 </t>
  </si>
  <si>
    <t>2452911.6830 </t>
  </si>
  <si>
    <t> 29.09.2003 04:23 </t>
  </si>
  <si>
    <t> -0.0621 </t>
  </si>
  <si>
    <t>2452955.5268 </t>
  </si>
  <si>
    <t> 12.11.2003 00:38 </t>
  </si>
  <si>
    <t> -0.0691 </t>
  </si>
  <si>
    <t>2453149.449 </t>
  </si>
  <si>
    <t> 23.05.2004 22:46 </t>
  </si>
  <si>
    <t> -0.049 </t>
  </si>
  <si>
    <t> BBS 130 </t>
  </si>
  <si>
    <t>2453225.4885 </t>
  </si>
  <si>
    <t> 07.08.2004 23:43 </t>
  </si>
  <si>
    <t> -0.0636 </t>
  </si>
  <si>
    <t>-I</t>
  </si>
  <si>
    <t>BAVM 173 </t>
  </si>
  <si>
    <t>2453227.5392 </t>
  </si>
  <si>
    <t> 10.08.2004 00:56 </t>
  </si>
  <si>
    <t>12989</t>
  </si>
  <si>
    <t> -0.0684 </t>
  </si>
  <si>
    <t>BAVM 178 </t>
  </si>
  <si>
    <t>2453256.3149 </t>
  </si>
  <si>
    <t> 07.09.2004 19:33 </t>
  </si>
  <si>
    <t>13010</t>
  </si>
  <si>
    <t> -0.0698 </t>
  </si>
  <si>
    <t>2455073.3759 </t>
  </si>
  <si>
    <t> 29.08.2009 21:01 </t>
  </si>
  <si>
    <t>14336</t>
  </si>
  <si>
    <t> -0.0744 </t>
  </si>
  <si>
    <t> U.Schmidt </t>
  </si>
  <si>
    <t>BAVM 212 </t>
  </si>
  <si>
    <t>vis / CCD</t>
  </si>
  <si>
    <t>JBAV, 60</t>
  </si>
  <si>
    <t>BBS 123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</si>
</sst>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Cyg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C-4DD5-AD7E-290A686BAD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-4.9770899997383822E-2</c:v>
                </c:pt>
                <c:pt idx="2">
                  <c:v>-5.1609099995403085E-2</c:v>
                </c:pt>
                <c:pt idx="3">
                  <c:v>-6.3509699997666758E-2</c:v>
                </c:pt>
                <c:pt idx="4">
                  <c:v>-6.265079999138834E-2</c:v>
                </c:pt>
                <c:pt idx="5">
                  <c:v>-5.825669999467209E-2</c:v>
                </c:pt>
                <c:pt idx="6">
                  <c:v>-7.4472499996772967E-2</c:v>
                </c:pt>
                <c:pt idx="7">
                  <c:v>-6.6597099998034537E-2</c:v>
                </c:pt>
                <c:pt idx="8">
                  <c:v>-7.9178299994964618E-2</c:v>
                </c:pt>
                <c:pt idx="9">
                  <c:v>-7.1361100002832245E-2</c:v>
                </c:pt>
                <c:pt idx="10">
                  <c:v>-6.6315700001723599E-2</c:v>
                </c:pt>
                <c:pt idx="11">
                  <c:v>-6.6315700001723599E-2</c:v>
                </c:pt>
                <c:pt idx="26">
                  <c:v>-5.3067199994984549E-2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C-4DD5-AD7E-290A686BAD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-4.9629349996394012E-2</c:v>
                </c:pt>
                <c:pt idx="22">
                  <c:v>-6.3598749999073334E-2</c:v>
                </c:pt>
                <c:pt idx="23">
                  <c:v>-6.8402899996726774E-2</c:v>
                </c:pt>
                <c:pt idx="24">
                  <c:v>-6.8402899996726774E-2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C-4DD5-AD7E-290A686BAD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-6.1137400000006892E-2</c:v>
                </c:pt>
                <c:pt idx="13">
                  <c:v>-5.942039999354165E-2</c:v>
                </c:pt>
                <c:pt idx="14">
                  <c:v>-6.0467700001026969E-2</c:v>
                </c:pt>
                <c:pt idx="15">
                  <c:v>-5.8490749994234648E-2</c:v>
                </c:pt>
                <c:pt idx="16">
                  <c:v>-6.2447600001178216E-2</c:v>
                </c:pt>
                <c:pt idx="17">
                  <c:v>-5.9529350000957493E-2</c:v>
                </c:pt>
                <c:pt idx="19">
                  <c:v>-6.2131849997967947E-2</c:v>
                </c:pt>
                <c:pt idx="20">
                  <c:v>-6.9087050003872719E-2</c:v>
                </c:pt>
                <c:pt idx="21">
                  <c:v>-4.9445199998444878E-2</c:v>
                </c:pt>
                <c:pt idx="25">
                  <c:v>-6.9761000006110407E-2</c:v>
                </c:pt>
                <c:pt idx="27">
                  <c:v>-7.4429600004805252E-2</c:v>
                </c:pt>
                <c:pt idx="28">
                  <c:v>-8.3297749995836057E-2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C-4DD5-AD7E-290A686BAD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C-4DD5-AD7E-290A686BAD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C-4DD5-AD7E-290A686BAD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C-4DD5-AD7E-290A686BAD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-2.5627462181484956E-2</c:v>
                </c:pt>
                <c:pt idx="1">
                  <c:v>-5.1168951370014967E-2</c:v>
                </c:pt>
                <c:pt idx="2">
                  <c:v>-5.1370193246961064E-2</c:v>
                </c:pt>
                <c:pt idx="3">
                  <c:v>-5.2817836426283009E-2</c:v>
                </c:pt>
                <c:pt idx="4">
                  <c:v>-5.2983374099254799E-2</c:v>
                </c:pt>
                <c:pt idx="5">
                  <c:v>-5.3694212342016025E-2</c:v>
                </c:pt>
                <c:pt idx="6">
                  <c:v>-5.394738760656112E-2</c:v>
                </c:pt>
                <c:pt idx="7">
                  <c:v>-5.4875696909893128E-2</c:v>
                </c:pt>
                <c:pt idx="8">
                  <c:v>-5.7121815923549597E-2</c:v>
                </c:pt>
                <c:pt idx="9">
                  <c:v>-5.8900534448815128E-2</c:v>
                </c:pt>
                <c:pt idx="10">
                  <c:v>-6.0802594769628265E-2</c:v>
                </c:pt>
                <c:pt idx="11">
                  <c:v>-6.0802594769628265E-2</c:v>
                </c:pt>
                <c:pt idx="12">
                  <c:v>-6.176660827693458E-2</c:v>
                </c:pt>
                <c:pt idx="13">
                  <c:v>-6.1863983378682694E-2</c:v>
                </c:pt>
                <c:pt idx="14">
                  <c:v>-6.5087099246545238E-2</c:v>
                </c:pt>
                <c:pt idx="15">
                  <c:v>-6.6873932363623101E-2</c:v>
                </c:pt>
                <c:pt idx="16">
                  <c:v>-6.6901521975785069E-2</c:v>
                </c:pt>
                <c:pt idx="17">
                  <c:v>-6.6958324118471468E-2</c:v>
                </c:pt>
                <c:pt idx="18">
                  <c:v>-6.6958324118471468E-2</c:v>
                </c:pt>
                <c:pt idx="19">
                  <c:v>-6.7039470036594898E-2</c:v>
                </c:pt>
                <c:pt idx="20">
                  <c:v>-6.7143336811792881E-2</c:v>
                </c:pt>
                <c:pt idx="21">
                  <c:v>-6.7602622708371474E-2</c:v>
                </c:pt>
                <c:pt idx="22">
                  <c:v>-6.7782766646605486E-2</c:v>
                </c:pt>
                <c:pt idx="23">
                  <c:v>-6.7787635401692886E-2</c:v>
                </c:pt>
                <c:pt idx="24">
                  <c:v>-6.7787635401692886E-2</c:v>
                </c:pt>
                <c:pt idx="25">
                  <c:v>-6.7855797972916576E-2</c:v>
                </c:pt>
                <c:pt idx="26">
                  <c:v>-6.4421702717933127E-2</c:v>
                </c:pt>
                <c:pt idx="27">
                  <c:v>-7.2159777470183165E-2</c:v>
                </c:pt>
                <c:pt idx="28">
                  <c:v>-8.2681157214066769E-2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C-4DD5-AD7E-290A686B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66968"/>
        <c:axId val="1"/>
      </c:scatterChart>
      <c:valAx>
        <c:axId val="58276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6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14</xdr:col>
      <xdr:colOff>123825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99A827-29C0-466E-4CF1-3FAA839E4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26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s="11" t="s">
        <v>42</v>
      </c>
    </row>
    <row r="4" spans="1:6" ht="14.25" thickTop="1" thickBot="1" x14ac:dyDescent="0.25">
      <c r="A4" s="6" t="s">
        <v>0</v>
      </c>
      <c r="C4" s="3">
        <v>35428.311999999998</v>
      </c>
      <c r="D4" s="4">
        <v>1.3703361000000001</v>
      </c>
    </row>
    <row r="5" spans="1:6" ht="13.5" thickTop="1" x14ac:dyDescent="0.2">
      <c r="A5" s="18" t="s">
        <v>51</v>
      </c>
      <c r="B5" s="9"/>
      <c r="C5" s="19">
        <v>-9.5</v>
      </c>
      <c r="D5" s="9" t="s">
        <v>52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35428.311999999998</v>
      </c>
    </row>
    <row r="8" spans="1:6" x14ac:dyDescent="0.2">
      <c r="A8" t="s">
        <v>3</v>
      </c>
      <c r="C8">
        <f>+D4</f>
        <v>1.3703361000000001</v>
      </c>
    </row>
    <row r="9" spans="1:6" x14ac:dyDescent="0.2">
      <c r="A9" s="35" t="s">
        <v>59</v>
      </c>
      <c r="B9" s="36">
        <v>21</v>
      </c>
      <c r="C9" s="33" t="str">
        <f>"F"&amp;B9</f>
        <v>F21</v>
      </c>
      <c r="D9" s="34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32">
        <f ca="1">INTERCEPT(INDIRECT($D$9):G992,INDIRECT($C$9):F992)</f>
        <v>-2.5627462181484956E-2</v>
      </c>
      <c r="D11" s="10"/>
      <c r="E11" s="9"/>
    </row>
    <row r="12" spans="1:6" x14ac:dyDescent="0.2">
      <c r="A12" s="9" t="s">
        <v>17</v>
      </c>
      <c r="B12" s="9"/>
      <c r="C12" s="32">
        <f ca="1">SLOPE(INDIRECT($D$9):G992,INDIRECT($C$9):F992)</f>
        <v>-3.245836724937096E-6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20" t="s">
        <v>18</v>
      </c>
      <c r="B15" s="9"/>
      <c r="C15" s="21">
        <f ca="1">(C7+C11)+(C8+C12)*INT(MAX(F21:F3533))</f>
        <v>59514.626950165708</v>
      </c>
      <c r="E15" s="22" t="s">
        <v>57</v>
      </c>
      <c r="F15" s="19">
        <v>1</v>
      </c>
    </row>
    <row r="16" spans="1:6" x14ac:dyDescent="0.2">
      <c r="A16" s="24" t="s">
        <v>4</v>
      </c>
      <c r="B16" s="9"/>
      <c r="C16" s="25">
        <f ca="1">+C8+C12</f>
        <v>1.3703328541632751</v>
      </c>
      <c r="E16" s="22" t="s">
        <v>53</v>
      </c>
      <c r="F16" s="23">
        <f ca="1">NOW()+15018.5+$C$5/24</f>
        <v>59956.827177314815</v>
      </c>
    </row>
    <row r="17" spans="1:31" ht="13.5" thickBot="1" x14ac:dyDescent="0.25">
      <c r="A17" s="22" t="s">
        <v>49</v>
      </c>
      <c r="B17" s="9"/>
      <c r="C17" s="9">
        <f>COUNT(C21:C2191)</f>
        <v>29</v>
      </c>
      <c r="E17" s="22" t="s">
        <v>58</v>
      </c>
      <c r="F17" s="23">
        <f ca="1">ROUND(2*(F16-$C$7)/$C$8,0)/2+F15</f>
        <v>17900.5</v>
      </c>
    </row>
    <row r="18" spans="1:31" ht="14.25" thickTop="1" thickBot="1" x14ac:dyDescent="0.25">
      <c r="A18" s="24" t="s">
        <v>5</v>
      </c>
      <c r="B18" s="9"/>
      <c r="C18" s="27">
        <f ca="1">+C15</f>
        <v>59514.626950165708</v>
      </c>
      <c r="D18" s="28">
        <f ca="1">+C16</f>
        <v>1.3703328541632751</v>
      </c>
      <c r="E18" s="22" t="s">
        <v>54</v>
      </c>
      <c r="F18" s="34">
        <f ca="1">ROUND(2*(F16-$C$15)/$C$16,0)/2+F15</f>
        <v>323.5</v>
      </c>
    </row>
    <row r="19" spans="1:31" ht="13.5" thickTop="1" x14ac:dyDescent="0.2">
      <c r="E19" s="22" t="s">
        <v>55</v>
      </c>
      <c r="F19" s="26">
        <f ca="1">+$C$15+$C$16*F18-15018.5-$C$5/24</f>
        <v>44939.825461820867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x14ac:dyDescent="0.2">
      <c r="A21" t="s">
        <v>12</v>
      </c>
      <c r="C21" s="29">
        <v>35428.311999999998</v>
      </c>
      <c r="D21" s="29" t="s">
        <v>14</v>
      </c>
      <c r="E21">
        <f t="shared" ref="E21:E46" si="0">+(C21-C$7)/C$8</f>
        <v>0</v>
      </c>
      <c r="F21">
        <f t="shared" ref="F21:F48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ca="1" si="3">+C$11+C$12*F21</f>
        <v>-2.5627462181484956E-2</v>
      </c>
      <c r="Q21" s="2">
        <f t="shared" ref="Q21:Q46" si="4">+C21-15018.5</f>
        <v>20409.811999999998</v>
      </c>
    </row>
    <row r="22" spans="1:31" x14ac:dyDescent="0.2">
      <c r="A22" t="s">
        <v>29</v>
      </c>
      <c r="C22" s="29">
        <v>46211.436999999998</v>
      </c>
      <c r="D22" s="29"/>
      <c r="E22">
        <f t="shared" si="0"/>
        <v>7868.9636797862941</v>
      </c>
      <c r="F22">
        <f t="shared" si="1"/>
        <v>7869</v>
      </c>
      <c r="G22">
        <f t="shared" si="2"/>
        <v>-4.9770899997383822E-2</v>
      </c>
      <c r="I22">
        <f>+G22</f>
        <v>-4.9770899997383822E-2</v>
      </c>
      <c r="O22">
        <f t="shared" ca="1" si="3"/>
        <v>-5.1168951370014967E-2</v>
      </c>
      <c r="Q22" s="2">
        <f t="shared" si="4"/>
        <v>31192.936999999998</v>
      </c>
      <c r="AA22">
        <v>7</v>
      </c>
      <c r="AC22" t="s">
        <v>28</v>
      </c>
      <c r="AE22" t="s">
        <v>30</v>
      </c>
    </row>
    <row r="23" spans="1:31" x14ac:dyDescent="0.2">
      <c r="A23" t="s">
        <v>31</v>
      </c>
      <c r="C23" s="29">
        <v>46296.396000000001</v>
      </c>
      <c r="D23" s="29"/>
      <c r="E23">
        <f t="shared" si="0"/>
        <v>7930.9623383635608</v>
      </c>
      <c r="F23">
        <f t="shared" si="1"/>
        <v>7931</v>
      </c>
      <c r="G23">
        <f t="shared" si="2"/>
        <v>-5.1609099995403085E-2</v>
      </c>
      <c r="I23">
        <f>+G23</f>
        <v>-5.1609099995403085E-2</v>
      </c>
      <c r="O23">
        <f t="shared" ca="1" si="3"/>
        <v>-5.1370193246961064E-2</v>
      </c>
      <c r="Q23" s="2">
        <f t="shared" si="4"/>
        <v>31277.896000000001</v>
      </c>
      <c r="AA23">
        <v>6</v>
      </c>
      <c r="AC23" t="s">
        <v>28</v>
      </c>
      <c r="AE23" t="s">
        <v>30</v>
      </c>
    </row>
    <row r="24" spans="1:31" x14ac:dyDescent="0.2">
      <c r="A24" t="s">
        <v>32</v>
      </c>
      <c r="C24" s="29">
        <v>46907.553999999996</v>
      </c>
      <c r="D24" s="29"/>
      <c r="E24">
        <f t="shared" si="0"/>
        <v>8376.9536539247547</v>
      </c>
      <c r="F24">
        <f t="shared" si="1"/>
        <v>8377</v>
      </c>
      <c r="G24">
        <f t="shared" si="2"/>
        <v>-6.3509699997666758E-2</v>
      </c>
      <c r="I24">
        <f>+G24</f>
        <v>-6.3509699997666758E-2</v>
      </c>
      <c r="O24">
        <f t="shared" ca="1" si="3"/>
        <v>-5.2817836426283009E-2</v>
      </c>
      <c r="Q24" s="2">
        <f t="shared" si="4"/>
        <v>31889.053999999996</v>
      </c>
      <c r="AA24">
        <v>6</v>
      </c>
      <c r="AC24" t="s">
        <v>28</v>
      </c>
      <c r="AE24" t="s">
        <v>30</v>
      </c>
    </row>
    <row r="25" spans="1:31" x14ac:dyDescent="0.2">
      <c r="A25" t="s">
        <v>33</v>
      </c>
      <c r="C25" s="29">
        <v>46977.442000000003</v>
      </c>
      <c r="D25" s="29"/>
      <c r="E25">
        <f t="shared" si="0"/>
        <v>8427.9542807052985</v>
      </c>
      <c r="F25">
        <f t="shared" si="1"/>
        <v>8428</v>
      </c>
      <c r="G25">
        <f t="shared" si="2"/>
        <v>-6.265079999138834E-2</v>
      </c>
      <c r="I25">
        <f>+G25</f>
        <v>-6.265079999138834E-2</v>
      </c>
      <c r="O25">
        <f t="shared" ca="1" si="3"/>
        <v>-5.2983374099254799E-2</v>
      </c>
      <c r="Q25" s="2">
        <f t="shared" si="4"/>
        <v>31958.942000000003</v>
      </c>
      <c r="AA25">
        <v>7</v>
      </c>
      <c r="AC25" t="s">
        <v>28</v>
      </c>
      <c r="AE25" t="s">
        <v>30</v>
      </c>
    </row>
    <row r="26" spans="1:31" x14ac:dyDescent="0.2">
      <c r="A26" t="s">
        <v>34</v>
      </c>
      <c r="C26" s="29">
        <v>47277.55</v>
      </c>
      <c r="D26" s="29"/>
      <c r="E26">
        <f t="shared" si="0"/>
        <v>8646.9574872908943</v>
      </c>
      <c r="F26">
        <f t="shared" si="1"/>
        <v>8647</v>
      </c>
      <c r="G26">
        <f t="shared" si="2"/>
        <v>-5.825669999467209E-2</v>
      </c>
      <c r="I26">
        <f>+G26</f>
        <v>-5.825669999467209E-2</v>
      </c>
      <c r="O26">
        <f t="shared" ca="1" si="3"/>
        <v>-5.3694212342016025E-2</v>
      </c>
      <c r="Q26" s="2">
        <f t="shared" si="4"/>
        <v>32259.050000000003</v>
      </c>
      <c r="AA26">
        <v>6</v>
      </c>
      <c r="AC26" t="s">
        <v>28</v>
      </c>
      <c r="AE26" t="s">
        <v>30</v>
      </c>
    </row>
    <row r="27" spans="1:31" x14ac:dyDescent="0.2">
      <c r="A27" t="s">
        <v>35</v>
      </c>
      <c r="C27" s="29">
        <v>47384.42</v>
      </c>
      <c r="D27" s="29"/>
      <c r="E27">
        <f t="shared" si="0"/>
        <v>8724.9456538436079</v>
      </c>
      <c r="F27">
        <f t="shared" si="1"/>
        <v>8725</v>
      </c>
      <c r="G27">
        <f t="shared" si="2"/>
        <v>-7.4472499996772967E-2</v>
      </c>
      <c r="I27">
        <f t="shared" ref="I27:I32" si="5">+G27</f>
        <v>-7.4472499996772967E-2</v>
      </c>
      <c r="O27">
        <f t="shared" ca="1" si="3"/>
        <v>-5.394738760656112E-2</v>
      </c>
      <c r="Q27" s="2">
        <f t="shared" si="4"/>
        <v>32365.919999999998</v>
      </c>
      <c r="AA27">
        <v>7</v>
      </c>
      <c r="AC27" t="s">
        <v>28</v>
      </c>
      <c r="AE27" t="s">
        <v>30</v>
      </c>
    </row>
    <row r="28" spans="1:31" x14ac:dyDescent="0.2">
      <c r="A28" t="s">
        <v>36</v>
      </c>
      <c r="C28" s="29">
        <v>47776.343999999997</v>
      </c>
      <c r="D28" s="29"/>
      <c r="E28">
        <f t="shared" si="0"/>
        <v>9010.9514009008435</v>
      </c>
      <c r="F28">
        <f t="shared" si="1"/>
        <v>9011</v>
      </c>
      <c r="G28">
        <f t="shared" si="2"/>
        <v>-6.6597099998034537E-2</v>
      </c>
      <c r="I28">
        <f t="shared" si="5"/>
        <v>-6.6597099998034537E-2</v>
      </c>
      <c r="O28">
        <f t="shared" ca="1" si="3"/>
        <v>-5.4875696909893128E-2</v>
      </c>
      <c r="Q28" s="2">
        <f t="shared" si="4"/>
        <v>32757.843999999997</v>
      </c>
      <c r="AA28">
        <v>6</v>
      </c>
      <c r="AC28" t="s">
        <v>28</v>
      </c>
      <c r="AE28" t="s">
        <v>30</v>
      </c>
    </row>
    <row r="29" spans="1:31" x14ac:dyDescent="0.2">
      <c r="A29" t="s">
        <v>37</v>
      </c>
      <c r="C29" s="29">
        <v>48724.603999999999</v>
      </c>
      <c r="D29" s="29">
        <v>5.0000000000000001E-3</v>
      </c>
      <c r="E29">
        <f t="shared" si="0"/>
        <v>9702.9422197955682</v>
      </c>
      <c r="F29">
        <f t="shared" si="1"/>
        <v>9703</v>
      </c>
      <c r="G29">
        <f t="shared" si="2"/>
        <v>-7.9178299994964618E-2</v>
      </c>
      <c r="I29">
        <f t="shared" si="5"/>
        <v>-7.9178299994964618E-2</v>
      </c>
      <c r="O29">
        <f t="shared" ca="1" si="3"/>
        <v>-5.7121815923549597E-2</v>
      </c>
      <c r="Q29" s="2">
        <f t="shared" si="4"/>
        <v>33706.103999999999</v>
      </c>
      <c r="AA29">
        <v>9</v>
      </c>
      <c r="AC29" t="s">
        <v>28</v>
      </c>
      <c r="AE29" t="s">
        <v>30</v>
      </c>
    </row>
    <row r="30" spans="1:31" x14ac:dyDescent="0.2">
      <c r="A30" t="s">
        <v>38</v>
      </c>
      <c r="C30" s="29">
        <v>49475.555999999997</v>
      </c>
      <c r="D30" s="29"/>
      <c r="E30">
        <f t="shared" si="0"/>
        <v>10250.947924381469</v>
      </c>
      <c r="F30">
        <f t="shared" si="1"/>
        <v>10251</v>
      </c>
      <c r="G30">
        <f t="shared" si="2"/>
        <v>-7.1361100002832245E-2</v>
      </c>
      <c r="I30">
        <f t="shared" si="5"/>
        <v>-7.1361100002832245E-2</v>
      </c>
      <c r="O30">
        <f t="shared" ca="1" si="3"/>
        <v>-5.8900534448815128E-2</v>
      </c>
      <c r="Q30" s="2">
        <f t="shared" si="4"/>
        <v>34457.055999999997</v>
      </c>
      <c r="AA30">
        <v>7</v>
      </c>
      <c r="AC30" t="s">
        <v>28</v>
      </c>
      <c r="AE30" t="s">
        <v>30</v>
      </c>
    </row>
    <row r="31" spans="1:31" x14ac:dyDescent="0.2">
      <c r="A31" t="s">
        <v>39</v>
      </c>
      <c r="C31" s="29">
        <v>50278.578000000001</v>
      </c>
      <c r="D31" s="29">
        <v>2E-3</v>
      </c>
      <c r="E31">
        <f t="shared" si="0"/>
        <v>10836.951606251929</v>
      </c>
      <c r="F31">
        <f t="shared" si="1"/>
        <v>10837</v>
      </c>
      <c r="G31">
        <f t="shared" si="2"/>
        <v>-6.6315700001723599E-2</v>
      </c>
      <c r="I31">
        <f t="shared" si="5"/>
        <v>-6.6315700001723599E-2</v>
      </c>
      <c r="O31">
        <f t="shared" ca="1" si="3"/>
        <v>-6.0802594769628265E-2</v>
      </c>
      <c r="Q31" s="2">
        <f t="shared" si="4"/>
        <v>35260.078000000001</v>
      </c>
      <c r="AA31">
        <v>10</v>
      </c>
      <c r="AC31" t="s">
        <v>28</v>
      </c>
      <c r="AE31" t="s">
        <v>30</v>
      </c>
    </row>
    <row r="32" spans="1:31" x14ac:dyDescent="0.2">
      <c r="A32" t="s">
        <v>39</v>
      </c>
      <c r="C32" s="29">
        <v>50278.578000000001</v>
      </c>
      <c r="D32" s="29">
        <v>2E-3</v>
      </c>
      <c r="E32">
        <f t="shared" si="0"/>
        <v>10836.951606251929</v>
      </c>
      <c r="F32">
        <f t="shared" si="1"/>
        <v>10837</v>
      </c>
      <c r="G32">
        <f t="shared" si="2"/>
        <v>-6.6315700001723599E-2</v>
      </c>
      <c r="I32">
        <f t="shared" si="5"/>
        <v>-6.6315700001723599E-2</v>
      </c>
      <c r="O32">
        <f t="shared" ca="1" si="3"/>
        <v>-6.0802594769628265E-2</v>
      </c>
      <c r="Q32" s="2">
        <f t="shared" si="4"/>
        <v>35260.078000000001</v>
      </c>
      <c r="AA32">
        <v>10</v>
      </c>
      <c r="AC32" t="s">
        <v>28</v>
      </c>
      <c r="AE32" t="s">
        <v>30</v>
      </c>
    </row>
    <row r="33" spans="1:18" x14ac:dyDescent="0.2">
      <c r="A33" s="31" t="s">
        <v>56</v>
      </c>
      <c r="B33" s="10" t="s">
        <v>41</v>
      </c>
      <c r="C33" s="17">
        <v>50685.572999999997</v>
      </c>
      <c r="D33" s="17">
        <v>8.9999999999999998E-4</v>
      </c>
      <c r="E33">
        <f t="shared" si="0"/>
        <v>11133.955385105886</v>
      </c>
      <c r="F33">
        <f t="shared" si="1"/>
        <v>11134</v>
      </c>
      <c r="G33">
        <f t="shared" si="2"/>
        <v>-6.1137400000006892E-2</v>
      </c>
      <c r="K33">
        <f t="shared" ref="K33:K38" si="6">+G33</f>
        <v>-6.1137400000006892E-2</v>
      </c>
      <c r="O33">
        <f t="shared" ca="1" si="3"/>
        <v>-6.176660827693458E-2</v>
      </c>
      <c r="Q33" s="2">
        <f t="shared" si="4"/>
        <v>35667.072999999997</v>
      </c>
      <c r="R33" t="s">
        <v>63</v>
      </c>
    </row>
    <row r="34" spans="1:18" x14ac:dyDescent="0.2">
      <c r="A34" s="31" t="s">
        <v>56</v>
      </c>
      <c r="B34" s="10" t="s">
        <v>41</v>
      </c>
      <c r="C34" s="17">
        <v>50726.684800000003</v>
      </c>
      <c r="D34" s="17">
        <v>2.0000000000000001E-4</v>
      </c>
      <c r="E34">
        <f t="shared" si="0"/>
        <v>11163.956638083171</v>
      </c>
      <c r="F34">
        <f t="shared" si="1"/>
        <v>11164</v>
      </c>
      <c r="G34">
        <f t="shared" si="2"/>
        <v>-5.942039999354165E-2</v>
      </c>
      <c r="K34">
        <f t="shared" si="6"/>
        <v>-5.942039999354165E-2</v>
      </c>
      <c r="O34">
        <f t="shared" ca="1" si="3"/>
        <v>-6.1863983378682694E-2</v>
      </c>
      <c r="Q34" s="2">
        <f t="shared" si="4"/>
        <v>35708.184800000003</v>
      </c>
      <c r="R34" t="s">
        <v>63</v>
      </c>
    </row>
    <row r="35" spans="1:18" x14ac:dyDescent="0.2">
      <c r="A35" s="37" t="s">
        <v>60</v>
      </c>
      <c r="B35" s="38" t="s">
        <v>41</v>
      </c>
      <c r="C35" s="37">
        <v>52087.427499999998</v>
      </c>
      <c r="D35" s="37">
        <v>2.3999999999999998E-3</v>
      </c>
      <c r="E35">
        <f t="shared" si="0"/>
        <v>12156.955873818109</v>
      </c>
      <c r="F35">
        <f t="shared" si="1"/>
        <v>12157</v>
      </c>
      <c r="G35">
        <f t="shared" si="2"/>
        <v>-6.0467700001026969E-2</v>
      </c>
      <c r="K35">
        <f t="shared" si="6"/>
        <v>-6.0467700001026969E-2</v>
      </c>
      <c r="O35">
        <f t="shared" ca="1" si="3"/>
        <v>-6.5087099246545238E-2</v>
      </c>
      <c r="Q35" s="2">
        <f t="shared" si="4"/>
        <v>37068.927499999998</v>
      </c>
      <c r="R35" t="s">
        <v>183</v>
      </c>
    </row>
    <row r="36" spans="1:18" x14ac:dyDescent="0.2">
      <c r="A36" s="12" t="s">
        <v>43</v>
      </c>
      <c r="B36" s="13" t="s">
        <v>44</v>
      </c>
      <c r="C36" s="12">
        <v>52841.799500000001</v>
      </c>
      <c r="D36" s="12">
        <v>2E-3</v>
      </c>
      <c r="E36">
        <f t="shared" si="0"/>
        <v>12707.457316493379</v>
      </c>
      <c r="F36">
        <f t="shared" si="1"/>
        <v>12707.5</v>
      </c>
      <c r="G36">
        <f t="shared" si="2"/>
        <v>-5.8490749994234648E-2</v>
      </c>
      <c r="K36">
        <f t="shared" si="6"/>
        <v>-5.8490749994234648E-2</v>
      </c>
      <c r="O36">
        <f t="shared" ca="1" si="3"/>
        <v>-6.6873932363623101E-2</v>
      </c>
      <c r="Q36" s="2">
        <f t="shared" si="4"/>
        <v>37823.299500000001</v>
      </c>
      <c r="R36" t="s">
        <v>63</v>
      </c>
    </row>
    <row r="37" spans="1:18" x14ac:dyDescent="0.2">
      <c r="A37" s="14" t="s">
        <v>48</v>
      </c>
      <c r="B37" s="16" t="s">
        <v>41</v>
      </c>
      <c r="C37" s="30">
        <v>52853.443399999996</v>
      </c>
      <c r="D37" s="30">
        <v>1E-4</v>
      </c>
      <c r="E37">
        <f t="shared" si="0"/>
        <v>12715.954428990084</v>
      </c>
      <c r="F37">
        <f t="shared" si="1"/>
        <v>12716</v>
      </c>
      <c r="G37">
        <f t="shared" si="2"/>
        <v>-6.2447600001178216E-2</v>
      </c>
      <c r="K37">
        <f t="shared" si="6"/>
        <v>-6.2447600001178216E-2</v>
      </c>
      <c r="O37">
        <f t="shared" ca="1" si="3"/>
        <v>-6.6901521975785069E-2</v>
      </c>
      <c r="Q37" s="2">
        <f t="shared" si="4"/>
        <v>37834.943399999996</v>
      </c>
      <c r="R37" t="s">
        <v>63</v>
      </c>
    </row>
    <row r="38" spans="1:18" x14ac:dyDescent="0.2">
      <c r="A38" s="14" t="s">
        <v>48</v>
      </c>
      <c r="B38" s="16" t="s">
        <v>44</v>
      </c>
      <c r="C38" s="30">
        <v>52877.427199999998</v>
      </c>
      <c r="D38" s="30">
        <v>2.9999999999999997E-4</v>
      </c>
      <c r="E38">
        <f t="shared" si="0"/>
        <v>12733.456558577125</v>
      </c>
      <c r="F38">
        <f t="shared" si="1"/>
        <v>12733.5</v>
      </c>
      <c r="G38">
        <f t="shared" si="2"/>
        <v>-5.9529350000957493E-2</v>
      </c>
      <c r="K38">
        <f t="shared" si="6"/>
        <v>-5.9529350000957493E-2</v>
      </c>
      <c r="O38">
        <f t="shared" ca="1" si="3"/>
        <v>-6.6958324118471468E-2</v>
      </c>
      <c r="Q38" s="2">
        <f t="shared" si="4"/>
        <v>37858.927199999998</v>
      </c>
      <c r="R38" t="s">
        <v>63</v>
      </c>
    </row>
    <row r="39" spans="1:18" x14ac:dyDescent="0.2">
      <c r="A39" s="14" t="s">
        <v>45</v>
      </c>
      <c r="B39" s="15"/>
      <c r="C39" s="29">
        <v>52877.437100000003</v>
      </c>
      <c r="D39" s="29">
        <v>3.0000000000000001E-3</v>
      </c>
      <c r="E39">
        <f t="shared" si="0"/>
        <v>12733.463783082125</v>
      </c>
      <c r="F39">
        <f t="shared" si="1"/>
        <v>12733.5</v>
      </c>
      <c r="G39">
        <f t="shared" si="2"/>
        <v>-4.9629349996394012E-2</v>
      </c>
      <c r="J39">
        <f>+G39</f>
        <v>-4.9629349996394012E-2</v>
      </c>
      <c r="O39">
        <f t="shared" ca="1" si="3"/>
        <v>-6.6958324118471468E-2</v>
      </c>
      <c r="Q39" s="2">
        <f t="shared" si="4"/>
        <v>37858.937100000003</v>
      </c>
      <c r="R39" t="s">
        <v>65</v>
      </c>
    </row>
    <row r="40" spans="1:18" x14ac:dyDescent="0.2">
      <c r="A40" s="31" t="s">
        <v>56</v>
      </c>
      <c r="B40" s="10" t="s">
        <v>44</v>
      </c>
      <c r="C40" s="17">
        <v>52911.682999999997</v>
      </c>
      <c r="D40" s="17">
        <v>1.6999999999999999E-3</v>
      </c>
      <c r="E40">
        <f t="shared" si="0"/>
        <v>12758.454659408008</v>
      </c>
      <c r="F40">
        <f t="shared" si="1"/>
        <v>12758.5</v>
      </c>
      <c r="G40">
        <f t="shared" si="2"/>
        <v>-6.2131849997967947E-2</v>
      </c>
      <c r="K40">
        <f>+G40</f>
        <v>-6.2131849997967947E-2</v>
      </c>
      <c r="O40">
        <f t="shared" ca="1" si="3"/>
        <v>-6.7039470036594898E-2</v>
      </c>
      <c r="Q40" s="2">
        <f t="shared" si="4"/>
        <v>37893.182999999997</v>
      </c>
      <c r="R40" t="s">
        <v>63</v>
      </c>
    </row>
    <row r="41" spans="1:18" x14ac:dyDescent="0.2">
      <c r="A41" s="12" t="s">
        <v>43</v>
      </c>
      <c r="B41" s="13" t="s">
        <v>44</v>
      </c>
      <c r="C41" s="12">
        <v>52955.5268</v>
      </c>
      <c r="D41" s="12">
        <v>2.8999999999999998E-3</v>
      </c>
      <c r="E41">
        <f t="shared" si="0"/>
        <v>12790.449583864864</v>
      </c>
      <c r="F41">
        <f t="shared" si="1"/>
        <v>12790.5</v>
      </c>
      <c r="G41">
        <f t="shared" si="2"/>
        <v>-6.9087050003872719E-2</v>
      </c>
      <c r="K41">
        <f>+G41</f>
        <v>-6.9087050003872719E-2</v>
      </c>
      <c r="O41">
        <f t="shared" ca="1" si="3"/>
        <v>-6.7143336811792881E-2</v>
      </c>
      <c r="Q41" s="2">
        <f t="shared" si="4"/>
        <v>37937.0268</v>
      </c>
      <c r="R41" t="s">
        <v>63</v>
      </c>
    </row>
    <row r="42" spans="1:18" x14ac:dyDescent="0.2">
      <c r="A42" s="9" t="s">
        <v>40</v>
      </c>
      <c r="B42" s="10" t="s">
        <v>41</v>
      </c>
      <c r="C42" s="29">
        <v>53149.449000000001</v>
      </c>
      <c r="D42" s="29">
        <v>4.0000000000000001E-3</v>
      </c>
      <c r="E42">
        <f t="shared" si="0"/>
        <v>12931.963917465213</v>
      </c>
      <c r="F42">
        <f t="shared" si="1"/>
        <v>12932</v>
      </c>
      <c r="G42">
        <f t="shared" si="2"/>
        <v>-4.9445199998444878E-2</v>
      </c>
      <c r="K42">
        <f>+G42</f>
        <v>-4.9445199998444878E-2</v>
      </c>
      <c r="O42">
        <f t="shared" ca="1" si="3"/>
        <v>-6.7602622708371474E-2</v>
      </c>
      <c r="Q42" s="2">
        <f t="shared" si="4"/>
        <v>38130.949000000001</v>
      </c>
      <c r="R42" t="s">
        <v>63</v>
      </c>
    </row>
    <row r="43" spans="1:18" x14ac:dyDescent="0.2">
      <c r="A43" s="14" t="s">
        <v>47</v>
      </c>
      <c r="B43" s="16"/>
      <c r="C43" s="29">
        <v>53225.488499999999</v>
      </c>
      <c r="D43" s="29">
        <v>1.6000000000000001E-3</v>
      </c>
      <c r="E43">
        <f t="shared" si="0"/>
        <v>12987.4535889407</v>
      </c>
      <c r="F43">
        <f t="shared" si="1"/>
        <v>12987.5</v>
      </c>
      <c r="G43">
        <f t="shared" si="2"/>
        <v>-6.3598749999073334E-2</v>
      </c>
      <c r="J43">
        <f>+G43</f>
        <v>-6.3598749999073334E-2</v>
      </c>
      <c r="O43">
        <f t="shared" ca="1" si="3"/>
        <v>-6.7782766646605486E-2</v>
      </c>
      <c r="Q43" s="2">
        <f t="shared" si="4"/>
        <v>38206.988499999999</v>
      </c>
      <c r="R43" t="s">
        <v>65</v>
      </c>
    </row>
    <row r="44" spans="1:18" x14ac:dyDescent="0.2">
      <c r="A44" s="9" t="s">
        <v>50</v>
      </c>
      <c r="B44" s="15"/>
      <c r="C44" s="29">
        <v>53227.539199999999</v>
      </c>
      <c r="D44" s="29">
        <v>5.9999999999999995E-4</v>
      </c>
      <c r="E44">
        <f t="shared" si="0"/>
        <v>12988.950083121945</v>
      </c>
      <c r="F44">
        <f t="shared" si="1"/>
        <v>12989</v>
      </c>
      <c r="G44">
        <f t="shared" si="2"/>
        <v>-6.8402899996726774E-2</v>
      </c>
      <c r="J44">
        <f>+G44</f>
        <v>-6.8402899996726774E-2</v>
      </c>
      <c r="O44">
        <f t="shared" ca="1" si="3"/>
        <v>-6.7787635401692886E-2</v>
      </c>
      <c r="Q44" s="2">
        <f t="shared" si="4"/>
        <v>38209.039199999999</v>
      </c>
      <c r="R44" t="s">
        <v>65</v>
      </c>
    </row>
    <row r="45" spans="1:18" x14ac:dyDescent="0.2">
      <c r="A45" s="37" t="s">
        <v>50</v>
      </c>
      <c r="B45" s="38" t="s">
        <v>41</v>
      </c>
      <c r="C45" s="37">
        <v>53227.539199999999</v>
      </c>
      <c r="D45" s="37">
        <v>5.9999999999999995E-4</v>
      </c>
      <c r="E45">
        <f t="shared" si="0"/>
        <v>12988.950083121945</v>
      </c>
      <c r="F45">
        <f t="shared" si="1"/>
        <v>12989</v>
      </c>
      <c r="G45">
        <f t="shared" si="2"/>
        <v>-6.8402899996726774E-2</v>
      </c>
      <c r="J45">
        <f>+G45</f>
        <v>-6.8402899996726774E-2</v>
      </c>
      <c r="O45">
        <f t="shared" ca="1" si="3"/>
        <v>-6.7787635401692886E-2</v>
      </c>
      <c r="Q45" s="2">
        <f t="shared" si="4"/>
        <v>38209.039199999999</v>
      </c>
      <c r="R45" t="s">
        <v>65</v>
      </c>
    </row>
    <row r="46" spans="1:18" x14ac:dyDescent="0.2">
      <c r="A46" s="14" t="s">
        <v>48</v>
      </c>
      <c r="B46" s="16" t="s">
        <v>41</v>
      </c>
      <c r="C46" s="30">
        <v>53256.314899999998</v>
      </c>
      <c r="D46" s="30">
        <v>2.9999999999999997E-4</v>
      </c>
      <c r="E46">
        <f t="shared" si="0"/>
        <v>13009.949092051213</v>
      </c>
      <c r="F46">
        <f t="shared" si="1"/>
        <v>13010</v>
      </c>
      <c r="G46">
        <f t="shared" si="2"/>
        <v>-6.9761000006110407E-2</v>
      </c>
      <c r="K46">
        <f>+G46</f>
        <v>-6.9761000006110407E-2</v>
      </c>
      <c r="O46">
        <f t="shared" ca="1" si="3"/>
        <v>-6.7855797972916576E-2</v>
      </c>
      <c r="Q46" s="2">
        <f t="shared" si="4"/>
        <v>38237.814899999998</v>
      </c>
      <c r="R46" t="s">
        <v>63</v>
      </c>
    </row>
    <row r="47" spans="1:18" x14ac:dyDescent="0.2">
      <c r="A47" s="52" t="s">
        <v>185</v>
      </c>
      <c r="B47" s="53" t="s">
        <v>41</v>
      </c>
      <c r="C47" s="52">
        <v>51806.516000000003</v>
      </c>
      <c r="D47" s="52" t="s">
        <v>71</v>
      </c>
      <c r="E47">
        <f>+(C47-C$7)/C$8</f>
        <v>11951.961274318033</v>
      </c>
      <c r="F47">
        <f t="shared" si="1"/>
        <v>11952</v>
      </c>
      <c r="G47">
        <f>+C47-(C$7+F47*C$8)</f>
        <v>-5.3067199994984549E-2</v>
      </c>
      <c r="I47">
        <f>+G47</f>
        <v>-5.3067199994984549E-2</v>
      </c>
      <c r="O47">
        <f ca="1">+C$11+C$12*F47</f>
        <v>-6.4421702717933127E-2</v>
      </c>
      <c r="Q47" s="2">
        <f>+C47-15018.5</f>
        <v>36788.016000000003</v>
      </c>
    </row>
    <row r="48" spans="1:18" x14ac:dyDescent="0.2">
      <c r="A48" s="52" t="s">
        <v>182</v>
      </c>
      <c r="B48" s="53" t="s">
        <v>41</v>
      </c>
      <c r="C48" s="52">
        <v>55073.375899999999</v>
      </c>
      <c r="D48" s="52" t="s">
        <v>71</v>
      </c>
      <c r="E48">
        <f>+(C48-C$7)/C$8</f>
        <v>14335.945685149796</v>
      </c>
      <c r="F48">
        <f t="shared" si="1"/>
        <v>14336</v>
      </c>
      <c r="G48">
        <f>+C48-(C$7+F48*C$8)</f>
        <v>-7.4429600004805252E-2</v>
      </c>
      <c r="K48">
        <f>+G48</f>
        <v>-7.4429600004805252E-2</v>
      </c>
      <c r="O48">
        <f ca="1">+C$11+C$12*F48</f>
        <v>-7.2159777470183165E-2</v>
      </c>
      <c r="Q48" s="2">
        <f>+C48-15018.5</f>
        <v>40054.875899999999</v>
      </c>
    </row>
    <row r="49" spans="1:17" x14ac:dyDescent="0.2">
      <c r="A49" s="54" t="s">
        <v>184</v>
      </c>
      <c r="B49" s="55" t="s">
        <v>41</v>
      </c>
      <c r="C49" s="56">
        <v>59515.311500000003</v>
      </c>
      <c r="D49" s="54">
        <v>5.0000000000000001E-4</v>
      </c>
      <c r="E49">
        <f>+(C49-C$7)/C$8</f>
        <v>17577.439213635258</v>
      </c>
      <c r="F49">
        <f t="shared" ref="F49" si="7">ROUND(2*E49,0)/2</f>
        <v>17577.5</v>
      </c>
      <c r="G49">
        <f>+C49-(C$7+F49*C$8)</f>
        <v>-8.3297749995836057E-2</v>
      </c>
      <c r="K49">
        <f>+G49</f>
        <v>-8.3297749995836057E-2</v>
      </c>
      <c r="O49">
        <f ca="1">+C$11+C$12*F49</f>
        <v>-8.2681157214066769E-2</v>
      </c>
      <c r="Q49" s="2">
        <f>+C49-15018.5</f>
        <v>44496.811500000003</v>
      </c>
    </row>
    <row r="50" spans="1:17" x14ac:dyDescent="0.2">
      <c r="C50" s="17"/>
      <c r="D50" s="17"/>
    </row>
    <row r="51" spans="1:17" x14ac:dyDescent="0.2">
      <c r="C51" s="17"/>
      <c r="D51" s="17"/>
    </row>
    <row r="52" spans="1:17" x14ac:dyDescent="0.2">
      <c r="C52" s="17"/>
      <c r="D52" s="17"/>
    </row>
    <row r="53" spans="1:17" x14ac:dyDescent="0.2">
      <c r="C53" s="17"/>
      <c r="D53" s="17"/>
    </row>
    <row r="54" spans="1:17" x14ac:dyDescent="0.2">
      <c r="C54" s="17"/>
      <c r="D54" s="17"/>
    </row>
    <row r="55" spans="1:17" x14ac:dyDescent="0.2">
      <c r="C55" s="17"/>
      <c r="D55" s="17"/>
    </row>
    <row r="56" spans="1:17" x14ac:dyDescent="0.2">
      <c r="C56" s="17"/>
      <c r="D56" s="17"/>
    </row>
    <row r="57" spans="1:17" x14ac:dyDescent="0.2">
      <c r="C57" s="17"/>
      <c r="D57" s="17"/>
    </row>
    <row r="58" spans="1:17" x14ac:dyDescent="0.2">
      <c r="C58" s="17"/>
      <c r="D58" s="17"/>
    </row>
    <row r="59" spans="1:17" x14ac:dyDescent="0.2">
      <c r="C59" s="17"/>
      <c r="D59" s="17"/>
    </row>
    <row r="60" spans="1:17" x14ac:dyDescent="0.2">
      <c r="C60" s="17"/>
      <c r="D60" s="17"/>
    </row>
    <row r="61" spans="1:17" x14ac:dyDescent="0.2">
      <c r="C61" s="17"/>
      <c r="D61" s="17"/>
    </row>
    <row r="62" spans="1:17" x14ac:dyDescent="0.2">
      <c r="C62" s="17"/>
      <c r="D62" s="17"/>
    </row>
    <row r="63" spans="1:17" x14ac:dyDescent="0.2">
      <c r="C63" s="17"/>
      <c r="D63" s="17"/>
    </row>
    <row r="64" spans="1:17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  <row r="3092" spans="3:4" x14ac:dyDescent="0.2">
      <c r="C3092" s="17"/>
      <c r="D3092" s="17"/>
    </row>
    <row r="3093" spans="3:4" x14ac:dyDescent="0.2">
      <c r="C3093" s="17"/>
      <c r="D3093" s="17"/>
    </row>
    <row r="3094" spans="3:4" x14ac:dyDescent="0.2">
      <c r="C3094" s="17"/>
      <c r="D3094" s="17"/>
    </row>
    <row r="3095" spans="3:4" x14ac:dyDescent="0.2">
      <c r="C3095" s="17"/>
      <c r="D3095" s="17"/>
    </row>
    <row r="3096" spans="3:4" x14ac:dyDescent="0.2">
      <c r="C3096" s="17"/>
      <c r="D3096" s="17"/>
    </row>
    <row r="3097" spans="3:4" x14ac:dyDescent="0.2">
      <c r="C3097" s="17"/>
      <c r="D3097" s="17"/>
    </row>
    <row r="3098" spans="3:4" x14ac:dyDescent="0.2">
      <c r="C3098" s="17"/>
      <c r="D3098" s="17"/>
    </row>
    <row r="3099" spans="3:4" x14ac:dyDescent="0.2">
      <c r="C3099" s="17"/>
      <c r="D3099" s="17"/>
    </row>
    <row r="3100" spans="3:4" x14ac:dyDescent="0.2">
      <c r="C3100" s="17"/>
      <c r="D3100" s="17"/>
    </row>
    <row r="3101" spans="3:4" x14ac:dyDescent="0.2">
      <c r="C3101" s="17"/>
      <c r="D3101" s="17"/>
    </row>
    <row r="3102" spans="3:4" x14ac:dyDescent="0.2">
      <c r="C3102" s="17"/>
      <c r="D3102" s="17"/>
    </row>
    <row r="3103" spans="3:4" x14ac:dyDescent="0.2">
      <c r="C3103" s="17"/>
      <c r="D3103" s="17"/>
    </row>
    <row r="3104" spans="3:4" x14ac:dyDescent="0.2">
      <c r="C3104" s="17"/>
      <c r="D3104" s="17"/>
    </row>
    <row r="3105" spans="3:4" x14ac:dyDescent="0.2">
      <c r="C3105" s="17"/>
      <c r="D3105" s="17"/>
    </row>
    <row r="3106" spans="3:4" x14ac:dyDescent="0.2">
      <c r="C3106" s="17"/>
      <c r="D3106" s="17"/>
    </row>
    <row r="3107" spans="3:4" x14ac:dyDescent="0.2">
      <c r="C3107" s="17"/>
      <c r="D3107" s="17"/>
    </row>
    <row r="3108" spans="3:4" x14ac:dyDescent="0.2">
      <c r="C3108" s="17"/>
      <c r="D3108" s="17"/>
    </row>
    <row r="3109" spans="3:4" x14ac:dyDescent="0.2">
      <c r="C3109" s="17"/>
      <c r="D3109" s="17"/>
    </row>
    <row r="3110" spans="3:4" x14ac:dyDescent="0.2">
      <c r="C3110" s="17"/>
      <c r="D3110" s="17"/>
    </row>
    <row r="3111" spans="3:4" x14ac:dyDescent="0.2">
      <c r="C3111" s="17"/>
      <c r="D3111" s="17"/>
    </row>
    <row r="3112" spans="3:4" x14ac:dyDescent="0.2">
      <c r="C3112" s="17"/>
      <c r="D3112" s="17"/>
    </row>
    <row r="3113" spans="3:4" x14ac:dyDescent="0.2">
      <c r="C3113" s="17"/>
      <c r="D3113" s="17"/>
    </row>
    <row r="3114" spans="3:4" x14ac:dyDescent="0.2">
      <c r="C3114" s="17"/>
      <c r="D3114" s="17"/>
    </row>
    <row r="3115" spans="3:4" x14ac:dyDescent="0.2">
      <c r="C3115" s="17"/>
      <c r="D3115" s="17"/>
    </row>
    <row r="3116" spans="3:4" x14ac:dyDescent="0.2">
      <c r="C3116" s="17"/>
      <c r="D3116" s="17"/>
    </row>
    <row r="3117" spans="3:4" x14ac:dyDescent="0.2">
      <c r="C3117" s="17"/>
      <c r="D3117" s="17"/>
    </row>
    <row r="3118" spans="3:4" x14ac:dyDescent="0.2">
      <c r="C3118" s="17"/>
      <c r="D3118" s="17"/>
    </row>
    <row r="3119" spans="3:4" x14ac:dyDescent="0.2">
      <c r="C3119" s="17"/>
      <c r="D3119" s="17"/>
    </row>
    <row r="3120" spans="3:4" x14ac:dyDescent="0.2">
      <c r="C3120" s="17"/>
      <c r="D3120" s="17"/>
    </row>
    <row r="3121" spans="3:4" x14ac:dyDescent="0.2">
      <c r="C3121" s="17"/>
      <c r="D3121" s="17"/>
    </row>
    <row r="3122" spans="3:4" x14ac:dyDescent="0.2">
      <c r="C3122" s="17"/>
      <c r="D3122" s="17"/>
    </row>
    <row r="3123" spans="3:4" x14ac:dyDescent="0.2">
      <c r="C3123" s="17"/>
      <c r="D3123" s="17"/>
    </row>
    <row r="3124" spans="3:4" x14ac:dyDescent="0.2">
      <c r="C3124" s="17"/>
      <c r="D3124" s="17"/>
    </row>
    <row r="3125" spans="3:4" x14ac:dyDescent="0.2">
      <c r="C3125" s="17"/>
      <c r="D3125" s="17"/>
    </row>
    <row r="3126" spans="3:4" x14ac:dyDescent="0.2">
      <c r="C3126" s="17"/>
      <c r="D3126" s="17"/>
    </row>
    <row r="3127" spans="3:4" x14ac:dyDescent="0.2">
      <c r="C3127" s="17"/>
      <c r="D3127" s="17"/>
    </row>
    <row r="3128" spans="3:4" x14ac:dyDescent="0.2">
      <c r="C3128" s="17"/>
      <c r="D3128" s="17"/>
    </row>
    <row r="3129" spans="3:4" x14ac:dyDescent="0.2">
      <c r="C3129" s="17"/>
      <c r="D3129" s="17"/>
    </row>
    <row r="3130" spans="3:4" x14ac:dyDescent="0.2">
      <c r="C3130" s="17"/>
      <c r="D3130" s="17"/>
    </row>
    <row r="3131" spans="3:4" x14ac:dyDescent="0.2">
      <c r="C3131" s="17"/>
      <c r="D3131" s="17"/>
    </row>
    <row r="3132" spans="3:4" x14ac:dyDescent="0.2">
      <c r="C3132" s="17"/>
      <c r="D3132" s="17"/>
    </row>
    <row r="3133" spans="3:4" x14ac:dyDescent="0.2">
      <c r="C3133" s="17"/>
      <c r="D3133" s="17"/>
    </row>
    <row r="3134" spans="3:4" x14ac:dyDescent="0.2">
      <c r="C3134" s="17"/>
      <c r="D3134" s="17"/>
    </row>
    <row r="3135" spans="3:4" x14ac:dyDescent="0.2">
      <c r="C3135" s="17"/>
      <c r="D3135" s="17"/>
    </row>
    <row r="3136" spans="3:4" x14ac:dyDescent="0.2">
      <c r="C3136" s="17"/>
      <c r="D3136" s="17"/>
    </row>
    <row r="3137" spans="3:4" x14ac:dyDescent="0.2">
      <c r="C3137" s="17"/>
      <c r="D3137" s="17"/>
    </row>
    <row r="3138" spans="3:4" x14ac:dyDescent="0.2">
      <c r="C3138" s="17"/>
      <c r="D3138" s="17"/>
    </row>
    <row r="3139" spans="3:4" x14ac:dyDescent="0.2">
      <c r="C3139" s="17"/>
      <c r="D3139" s="17"/>
    </row>
    <row r="3140" spans="3:4" x14ac:dyDescent="0.2">
      <c r="C3140" s="17"/>
      <c r="D3140" s="17"/>
    </row>
    <row r="3141" spans="3:4" x14ac:dyDescent="0.2">
      <c r="C3141" s="17"/>
      <c r="D3141" s="17"/>
    </row>
    <row r="3142" spans="3:4" x14ac:dyDescent="0.2">
      <c r="C3142" s="17"/>
      <c r="D3142" s="17"/>
    </row>
    <row r="3143" spans="3:4" x14ac:dyDescent="0.2">
      <c r="C3143" s="17"/>
      <c r="D3143" s="17"/>
    </row>
    <row r="3144" spans="3:4" x14ac:dyDescent="0.2">
      <c r="C3144" s="17"/>
      <c r="D3144" s="17"/>
    </row>
    <row r="3145" spans="3:4" x14ac:dyDescent="0.2">
      <c r="C3145" s="17"/>
      <c r="D3145" s="17"/>
    </row>
    <row r="3146" spans="3:4" x14ac:dyDescent="0.2">
      <c r="C3146" s="17"/>
      <c r="D3146" s="17"/>
    </row>
    <row r="3147" spans="3:4" x14ac:dyDescent="0.2">
      <c r="C3147" s="17"/>
      <c r="D3147" s="17"/>
    </row>
    <row r="3148" spans="3:4" x14ac:dyDescent="0.2">
      <c r="C3148" s="17"/>
      <c r="D3148" s="17"/>
    </row>
    <row r="3149" spans="3:4" x14ac:dyDescent="0.2">
      <c r="C3149" s="17"/>
      <c r="D3149" s="17"/>
    </row>
    <row r="3150" spans="3:4" x14ac:dyDescent="0.2">
      <c r="C3150" s="17"/>
      <c r="D3150" s="17"/>
    </row>
    <row r="3151" spans="3:4" x14ac:dyDescent="0.2">
      <c r="C3151" s="17"/>
      <c r="D3151" s="17"/>
    </row>
    <row r="3152" spans="3:4" x14ac:dyDescent="0.2">
      <c r="C3152" s="17"/>
      <c r="D3152" s="17"/>
    </row>
    <row r="3153" spans="3:4" x14ac:dyDescent="0.2">
      <c r="C3153" s="17"/>
      <c r="D3153" s="17"/>
    </row>
    <row r="3154" spans="3:4" x14ac:dyDescent="0.2">
      <c r="C3154" s="17"/>
      <c r="D3154" s="17"/>
    </row>
    <row r="3155" spans="3:4" x14ac:dyDescent="0.2">
      <c r="C3155" s="17"/>
      <c r="D3155" s="17"/>
    </row>
    <row r="3156" spans="3:4" x14ac:dyDescent="0.2">
      <c r="C3156" s="17"/>
      <c r="D3156" s="17"/>
    </row>
    <row r="3157" spans="3:4" x14ac:dyDescent="0.2">
      <c r="C3157" s="17"/>
      <c r="D3157" s="17"/>
    </row>
    <row r="3158" spans="3:4" x14ac:dyDescent="0.2">
      <c r="C3158" s="17"/>
      <c r="D3158" s="17"/>
    </row>
    <row r="3159" spans="3:4" x14ac:dyDescent="0.2">
      <c r="C3159" s="17"/>
      <c r="D3159" s="17"/>
    </row>
    <row r="3160" spans="3:4" x14ac:dyDescent="0.2">
      <c r="C3160" s="17"/>
      <c r="D3160" s="17"/>
    </row>
    <row r="3161" spans="3:4" x14ac:dyDescent="0.2">
      <c r="C3161" s="17"/>
      <c r="D3161" s="17"/>
    </row>
    <row r="3162" spans="3:4" x14ac:dyDescent="0.2">
      <c r="C3162" s="17"/>
      <c r="D3162" s="17"/>
    </row>
    <row r="3163" spans="3:4" x14ac:dyDescent="0.2">
      <c r="C3163" s="17"/>
      <c r="D3163" s="17"/>
    </row>
    <row r="3164" spans="3:4" x14ac:dyDescent="0.2">
      <c r="C3164" s="17"/>
      <c r="D3164" s="17"/>
    </row>
    <row r="3165" spans="3:4" x14ac:dyDescent="0.2">
      <c r="C3165" s="17"/>
      <c r="D3165" s="17"/>
    </row>
    <row r="3166" spans="3:4" x14ac:dyDescent="0.2">
      <c r="C3166" s="17"/>
      <c r="D3166" s="17"/>
    </row>
    <row r="3167" spans="3:4" x14ac:dyDescent="0.2">
      <c r="C3167" s="17"/>
      <c r="D3167" s="17"/>
    </row>
    <row r="3168" spans="3:4" x14ac:dyDescent="0.2">
      <c r="C3168" s="17"/>
      <c r="D3168" s="17"/>
    </row>
    <row r="3169" spans="3:4" x14ac:dyDescent="0.2">
      <c r="C3169" s="17"/>
      <c r="D3169" s="17"/>
    </row>
    <row r="3170" spans="3:4" x14ac:dyDescent="0.2">
      <c r="C3170" s="17"/>
      <c r="D3170" s="17"/>
    </row>
    <row r="3171" spans="3:4" x14ac:dyDescent="0.2">
      <c r="C3171" s="17"/>
      <c r="D3171" s="17"/>
    </row>
    <row r="3172" spans="3:4" x14ac:dyDescent="0.2">
      <c r="C3172" s="17"/>
      <c r="D3172" s="17"/>
    </row>
    <row r="3173" spans="3:4" x14ac:dyDescent="0.2">
      <c r="C3173" s="17"/>
      <c r="D3173" s="17"/>
    </row>
    <row r="3174" spans="3:4" x14ac:dyDescent="0.2">
      <c r="C3174" s="17"/>
      <c r="D3174" s="17"/>
    </row>
    <row r="3175" spans="3:4" x14ac:dyDescent="0.2">
      <c r="C3175" s="17"/>
      <c r="D3175" s="17"/>
    </row>
    <row r="3176" spans="3:4" x14ac:dyDescent="0.2">
      <c r="C3176" s="17"/>
      <c r="D3176" s="17"/>
    </row>
    <row r="3177" spans="3:4" x14ac:dyDescent="0.2">
      <c r="C3177" s="17"/>
      <c r="D3177" s="17"/>
    </row>
    <row r="3178" spans="3:4" x14ac:dyDescent="0.2">
      <c r="C3178" s="17"/>
      <c r="D3178" s="17"/>
    </row>
    <row r="3179" spans="3:4" x14ac:dyDescent="0.2">
      <c r="C3179" s="17"/>
      <c r="D3179" s="17"/>
    </row>
    <row r="3180" spans="3:4" x14ac:dyDescent="0.2">
      <c r="C3180" s="17"/>
      <c r="D3180" s="17"/>
    </row>
    <row r="3181" spans="3:4" x14ac:dyDescent="0.2">
      <c r="C3181" s="17"/>
      <c r="D3181" s="17"/>
    </row>
    <row r="3182" spans="3:4" x14ac:dyDescent="0.2">
      <c r="C3182" s="17"/>
      <c r="D3182" s="17"/>
    </row>
    <row r="3183" spans="3:4" x14ac:dyDescent="0.2">
      <c r="C3183" s="17"/>
      <c r="D3183" s="17"/>
    </row>
    <row r="3184" spans="3:4" x14ac:dyDescent="0.2">
      <c r="C3184" s="17"/>
      <c r="D3184" s="17"/>
    </row>
    <row r="3185" spans="3:4" x14ac:dyDescent="0.2">
      <c r="C3185" s="17"/>
      <c r="D3185" s="17"/>
    </row>
    <row r="3186" spans="3:4" x14ac:dyDescent="0.2">
      <c r="C3186" s="17"/>
      <c r="D3186" s="17"/>
    </row>
    <row r="3187" spans="3:4" x14ac:dyDescent="0.2">
      <c r="C3187" s="17"/>
      <c r="D3187" s="17"/>
    </row>
    <row r="3188" spans="3:4" x14ac:dyDescent="0.2">
      <c r="C3188" s="17"/>
      <c r="D3188" s="17"/>
    </row>
    <row r="3189" spans="3:4" x14ac:dyDescent="0.2">
      <c r="C3189" s="17"/>
      <c r="D3189" s="17"/>
    </row>
    <row r="3190" spans="3:4" x14ac:dyDescent="0.2">
      <c r="C3190" s="17"/>
      <c r="D3190" s="17"/>
    </row>
    <row r="3191" spans="3:4" x14ac:dyDescent="0.2">
      <c r="C3191" s="17"/>
      <c r="D3191" s="17"/>
    </row>
    <row r="3192" spans="3:4" x14ac:dyDescent="0.2">
      <c r="C3192" s="17"/>
      <c r="D3192" s="17"/>
    </row>
    <row r="3193" spans="3:4" x14ac:dyDescent="0.2">
      <c r="C3193" s="17"/>
      <c r="D3193" s="17"/>
    </row>
    <row r="3194" spans="3:4" x14ac:dyDescent="0.2">
      <c r="C3194" s="17"/>
      <c r="D3194" s="17"/>
    </row>
    <row r="3195" spans="3:4" x14ac:dyDescent="0.2">
      <c r="C3195" s="17"/>
      <c r="D3195" s="17"/>
    </row>
    <row r="3196" spans="3:4" x14ac:dyDescent="0.2">
      <c r="C3196" s="17"/>
      <c r="D3196" s="17"/>
    </row>
    <row r="3197" spans="3:4" x14ac:dyDescent="0.2">
      <c r="C3197" s="17"/>
      <c r="D3197" s="17"/>
    </row>
    <row r="3198" spans="3:4" x14ac:dyDescent="0.2">
      <c r="C3198" s="17"/>
      <c r="D3198" s="17"/>
    </row>
    <row r="3199" spans="3:4" x14ac:dyDescent="0.2">
      <c r="C3199" s="17"/>
      <c r="D3199" s="17"/>
    </row>
    <row r="3200" spans="3:4" x14ac:dyDescent="0.2">
      <c r="C3200" s="17"/>
      <c r="D3200" s="17"/>
    </row>
    <row r="3201" spans="3:4" x14ac:dyDescent="0.2">
      <c r="C3201" s="17"/>
      <c r="D3201" s="17"/>
    </row>
    <row r="3202" spans="3:4" x14ac:dyDescent="0.2">
      <c r="C3202" s="17"/>
      <c r="D3202" s="17"/>
    </row>
    <row r="3203" spans="3:4" x14ac:dyDescent="0.2">
      <c r="C3203" s="17"/>
      <c r="D3203" s="17"/>
    </row>
    <row r="3204" spans="3:4" x14ac:dyDescent="0.2">
      <c r="C3204" s="17"/>
      <c r="D3204" s="17"/>
    </row>
    <row r="3205" spans="3:4" x14ac:dyDescent="0.2">
      <c r="C3205" s="17"/>
      <c r="D3205" s="17"/>
    </row>
    <row r="3206" spans="3:4" x14ac:dyDescent="0.2">
      <c r="C3206" s="17"/>
      <c r="D3206" s="17"/>
    </row>
    <row r="3207" spans="3:4" x14ac:dyDescent="0.2">
      <c r="C3207" s="17"/>
      <c r="D3207" s="17"/>
    </row>
    <row r="3208" spans="3:4" x14ac:dyDescent="0.2">
      <c r="C3208" s="17"/>
      <c r="D3208" s="17"/>
    </row>
    <row r="3209" spans="3:4" x14ac:dyDescent="0.2">
      <c r="C3209" s="17"/>
      <c r="D3209" s="17"/>
    </row>
    <row r="3210" spans="3:4" x14ac:dyDescent="0.2">
      <c r="C3210" s="17"/>
      <c r="D3210" s="17"/>
    </row>
    <row r="3211" spans="3:4" x14ac:dyDescent="0.2">
      <c r="C3211" s="17"/>
      <c r="D3211" s="17"/>
    </row>
    <row r="3212" spans="3:4" x14ac:dyDescent="0.2">
      <c r="C3212" s="17"/>
      <c r="D3212" s="17"/>
    </row>
    <row r="3213" spans="3:4" x14ac:dyDescent="0.2">
      <c r="C3213" s="17"/>
      <c r="D3213" s="17"/>
    </row>
    <row r="3214" spans="3:4" x14ac:dyDescent="0.2">
      <c r="C3214" s="17"/>
      <c r="D3214" s="17"/>
    </row>
    <row r="3215" spans="3:4" x14ac:dyDescent="0.2">
      <c r="C3215" s="17"/>
      <c r="D3215" s="17"/>
    </row>
    <row r="3216" spans="3:4" x14ac:dyDescent="0.2">
      <c r="C3216" s="17"/>
      <c r="D3216" s="17"/>
    </row>
    <row r="3217" spans="3:4" x14ac:dyDescent="0.2">
      <c r="C3217" s="17"/>
      <c r="D3217" s="17"/>
    </row>
    <row r="3218" spans="3:4" x14ac:dyDescent="0.2">
      <c r="C3218" s="17"/>
      <c r="D3218" s="17"/>
    </row>
    <row r="3219" spans="3:4" x14ac:dyDescent="0.2">
      <c r="C3219" s="17"/>
      <c r="D3219" s="17"/>
    </row>
    <row r="3220" spans="3:4" x14ac:dyDescent="0.2">
      <c r="C3220" s="17"/>
      <c r="D3220" s="17"/>
    </row>
    <row r="3221" spans="3:4" x14ac:dyDescent="0.2">
      <c r="C3221" s="17"/>
      <c r="D3221" s="17"/>
    </row>
    <row r="3222" spans="3:4" x14ac:dyDescent="0.2">
      <c r="C3222" s="17"/>
      <c r="D3222" s="17"/>
    </row>
    <row r="3223" spans="3:4" x14ac:dyDescent="0.2">
      <c r="C3223" s="17"/>
      <c r="D3223" s="17"/>
    </row>
    <row r="3224" spans="3:4" x14ac:dyDescent="0.2">
      <c r="C3224" s="17"/>
      <c r="D3224" s="17"/>
    </row>
    <row r="3225" spans="3:4" x14ac:dyDescent="0.2">
      <c r="C3225" s="17"/>
      <c r="D3225" s="17"/>
    </row>
    <row r="3226" spans="3:4" x14ac:dyDescent="0.2">
      <c r="C3226" s="17"/>
      <c r="D3226" s="17"/>
    </row>
    <row r="3227" spans="3:4" x14ac:dyDescent="0.2">
      <c r="C3227" s="17"/>
      <c r="D3227" s="17"/>
    </row>
    <row r="3228" spans="3:4" x14ac:dyDescent="0.2">
      <c r="C3228" s="17"/>
      <c r="D3228" s="17"/>
    </row>
    <row r="3229" spans="3:4" x14ac:dyDescent="0.2">
      <c r="C3229" s="17"/>
      <c r="D3229" s="17"/>
    </row>
    <row r="3230" spans="3:4" x14ac:dyDescent="0.2">
      <c r="C3230" s="17"/>
      <c r="D3230" s="17"/>
    </row>
    <row r="3231" spans="3:4" x14ac:dyDescent="0.2">
      <c r="C3231" s="17"/>
      <c r="D3231" s="17"/>
    </row>
    <row r="3232" spans="3:4" x14ac:dyDescent="0.2">
      <c r="C3232" s="17"/>
      <c r="D3232" s="17"/>
    </row>
    <row r="3233" spans="3:4" x14ac:dyDescent="0.2">
      <c r="C3233" s="17"/>
      <c r="D3233" s="17"/>
    </row>
    <row r="3234" spans="3:4" x14ac:dyDescent="0.2">
      <c r="C3234" s="17"/>
      <c r="D3234" s="17"/>
    </row>
    <row r="3235" spans="3:4" x14ac:dyDescent="0.2">
      <c r="C3235" s="17"/>
      <c r="D3235" s="17"/>
    </row>
    <row r="3236" spans="3:4" x14ac:dyDescent="0.2">
      <c r="C3236" s="17"/>
      <c r="D3236" s="17"/>
    </row>
    <row r="3237" spans="3:4" x14ac:dyDescent="0.2">
      <c r="C3237" s="17"/>
      <c r="D3237" s="17"/>
    </row>
    <row r="3238" spans="3:4" x14ac:dyDescent="0.2">
      <c r="C3238" s="17"/>
      <c r="D3238" s="17"/>
    </row>
    <row r="3239" spans="3:4" x14ac:dyDescent="0.2">
      <c r="C3239" s="17"/>
      <c r="D3239" s="17"/>
    </row>
    <row r="3240" spans="3:4" x14ac:dyDescent="0.2">
      <c r="C3240" s="17"/>
      <c r="D3240" s="17"/>
    </row>
    <row r="3241" spans="3:4" x14ac:dyDescent="0.2">
      <c r="C3241" s="17"/>
      <c r="D3241" s="17"/>
    </row>
    <row r="3242" spans="3:4" x14ac:dyDescent="0.2">
      <c r="C3242" s="17"/>
      <c r="D3242" s="17"/>
    </row>
    <row r="3243" spans="3:4" x14ac:dyDescent="0.2">
      <c r="C3243" s="17"/>
      <c r="D3243" s="17"/>
    </row>
    <row r="3244" spans="3:4" x14ac:dyDescent="0.2">
      <c r="C3244" s="17"/>
      <c r="D3244" s="17"/>
    </row>
    <row r="3245" spans="3:4" x14ac:dyDescent="0.2">
      <c r="C3245" s="17"/>
      <c r="D3245" s="17"/>
    </row>
    <row r="3246" spans="3:4" x14ac:dyDescent="0.2">
      <c r="C3246" s="17"/>
      <c r="D3246" s="17"/>
    </row>
    <row r="3247" spans="3:4" x14ac:dyDescent="0.2">
      <c r="C3247" s="17"/>
      <c r="D3247" s="17"/>
    </row>
    <row r="3248" spans="3:4" x14ac:dyDescent="0.2">
      <c r="C3248" s="17"/>
      <c r="D3248" s="17"/>
    </row>
    <row r="3249" spans="3:4" x14ac:dyDescent="0.2">
      <c r="C3249" s="17"/>
      <c r="D3249" s="17"/>
    </row>
    <row r="3250" spans="3:4" x14ac:dyDescent="0.2">
      <c r="C3250" s="17"/>
      <c r="D3250" s="17"/>
    </row>
    <row r="3251" spans="3:4" x14ac:dyDescent="0.2">
      <c r="C3251" s="17"/>
      <c r="D3251" s="17"/>
    </row>
    <row r="3252" spans="3:4" x14ac:dyDescent="0.2">
      <c r="C3252" s="17"/>
      <c r="D3252" s="17"/>
    </row>
    <row r="3253" spans="3:4" x14ac:dyDescent="0.2">
      <c r="C3253" s="17"/>
      <c r="D3253" s="17"/>
    </row>
    <row r="3254" spans="3:4" x14ac:dyDescent="0.2">
      <c r="C3254" s="17"/>
      <c r="D3254" s="17"/>
    </row>
    <row r="3255" spans="3:4" x14ac:dyDescent="0.2">
      <c r="C3255" s="17"/>
      <c r="D3255" s="17"/>
    </row>
    <row r="3256" spans="3:4" x14ac:dyDescent="0.2">
      <c r="C3256" s="17"/>
      <c r="D3256" s="17"/>
    </row>
    <row r="3257" spans="3:4" x14ac:dyDescent="0.2">
      <c r="C3257" s="17"/>
      <c r="D3257" s="17"/>
    </row>
    <row r="3258" spans="3:4" x14ac:dyDescent="0.2">
      <c r="C3258" s="17"/>
      <c r="D3258" s="17"/>
    </row>
    <row r="3259" spans="3:4" x14ac:dyDescent="0.2">
      <c r="C3259" s="17"/>
      <c r="D3259" s="17"/>
    </row>
    <row r="3260" spans="3:4" x14ac:dyDescent="0.2">
      <c r="C3260" s="17"/>
      <c r="D3260" s="17"/>
    </row>
    <row r="3261" spans="3:4" x14ac:dyDescent="0.2">
      <c r="C3261" s="17"/>
      <c r="D3261" s="17"/>
    </row>
    <row r="3262" spans="3:4" x14ac:dyDescent="0.2">
      <c r="C3262" s="17"/>
      <c r="D3262" s="17"/>
    </row>
    <row r="3263" spans="3:4" x14ac:dyDescent="0.2">
      <c r="C3263" s="17"/>
      <c r="D3263" s="17"/>
    </row>
    <row r="3264" spans="3:4" x14ac:dyDescent="0.2">
      <c r="C3264" s="17"/>
      <c r="D3264" s="17"/>
    </row>
    <row r="3265" spans="3:4" x14ac:dyDescent="0.2">
      <c r="C3265" s="17"/>
      <c r="D3265" s="17"/>
    </row>
    <row r="3266" spans="3:4" x14ac:dyDescent="0.2">
      <c r="C3266" s="17"/>
      <c r="D3266" s="17"/>
    </row>
    <row r="3267" spans="3:4" x14ac:dyDescent="0.2">
      <c r="C3267" s="17"/>
      <c r="D3267" s="17"/>
    </row>
    <row r="3268" spans="3:4" x14ac:dyDescent="0.2">
      <c r="C3268" s="17"/>
      <c r="D3268" s="17"/>
    </row>
    <row r="3269" spans="3:4" x14ac:dyDescent="0.2">
      <c r="C3269" s="17"/>
      <c r="D3269" s="17"/>
    </row>
    <row r="3270" spans="3:4" x14ac:dyDescent="0.2">
      <c r="C3270" s="17"/>
      <c r="D3270" s="17"/>
    </row>
    <row r="3271" spans="3:4" x14ac:dyDescent="0.2">
      <c r="C3271" s="17"/>
      <c r="D3271" s="17"/>
    </row>
    <row r="3272" spans="3:4" x14ac:dyDescent="0.2">
      <c r="C3272" s="17"/>
      <c r="D3272" s="17"/>
    </row>
    <row r="3273" spans="3:4" x14ac:dyDescent="0.2">
      <c r="C3273" s="17"/>
      <c r="D3273" s="17"/>
    </row>
    <row r="3274" spans="3:4" x14ac:dyDescent="0.2">
      <c r="C3274" s="17"/>
      <c r="D3274" s="17"/>
    </row>
    <row r="3275" spans="3:4" x14ac:dyDescent="0.2">
      <c r="C3275" s="17"/>
      <c r="D3275" s="17"/>
    </row>
    <row r="3276" spans="3:4" x14ac:dyDescent="0.2">
      <c r="C3276" s="17"/>
      <c r="D3276" s="17"/>
    </row>
    <row r="3277" spans="3:4" x14ac:dyDescent="0.2">
      <c r="C3277" s="17"/>
      <c r="D3277" s="17"/>
    </row>
    <row r="3278" spans="3:4" x14ac:dyDescent="0.2">
      <c r="C3278" s="17"/>
      <c r="D3278" s="17"/>
    </row>
    <row r="3279" spans="3:4" x14ac:dyDescent="0.2">
      <c r="C3279" s="17"/>
      <c r="D3279" s="17"/>
    </row>
    <row r="3280" spans="3:4" x14ac:dyDescent="0.2">
      <c r="C3280" s="17"/>
      <c r="D3280" s="17"/>
    </row>
    <row r="3281" spans="3:4" x14ac:dyDescent="0.2">
      <c r="C3281" s="17"/>
      <c r="D3281" s="17"/>
    </row>
    <row r="3282" spans="3:4" x14ac:dyDescent="0.2">
      <c r="C3282" s="17"/>
      <c r="D3282" s="17"/>
    </row>
    <row r="3283" spans="3:4" x14ac:dyDescent="0.2">
      <c r="C3283" s="17"/>
      <c r="D3283" s="17"/>
    </row>
    <row r="3284" spans="3:4" x14ac:dyDescent="0.2">
      <c r="C3284" s="17"/>
      <c r="D3284" s="17"/>
    </row>
    <row r="3285" spans="3:4" x14ac:dyDescent="0.2">
      <c r="C3285" s="17"/>
      <c r="D3285" s="17"/>
    </row>
    <row r="3286" spans="3:4" x14ac:dyDescent="0.2">
      <c r="C3286" s="17"/>
      <c r="D3286" s="17"/>
    </row>
    <row r="3287" spans="3:4" x14ac:dyDescent="0.2">
      <c r="C3287" s="17"/>
      <c r="D3287" s="17"/>
    </row>
    <row r="3288" spans="3:4" x14ac:dyDescent="0.2">
      <c r="C3288" s="17"/>
      <c r="D3288" s="17"/>
    </row>
    <row r="3289" spans="3:4" x14ac:dyDescent="0.2">
      <c r="C3289" s="17"/>
      <c r="D3289" s="17"/>
    </row>
    <row r="3290" spans="3:4" x14ac:dyDescent="0.2">
      <c r="C3290" s="17"/>
      <c r="D3290" s="17"/>
    </row>
    <row r="3291" spans="3:4" x14ac:dyDescent="0.2">
      <c r="C3291" s="17"/>
      <c r="D3291" s="17"/>
    </row>
    <row r="3292" spans="3:4" x14ac:dyDescent="0.2">
      <c r="C3292" s="17"/>
      <c r="D3292" s="17"/>
    </row>
    <row r="3293" spans="3:4" x14ac:dyDescent="0.2">
      <c r="C3293" s="17"/>
      <c r="D3293" s="17"/>
    </row>
    <row r="3294" spans="3:4" x14ac:dyDescent="0.2">
      <c r="C3294" s="17"/>
      <c r="D3294" s="17"/>
    </row>
    <row r="3295" spans="3:4" x14ac:dyDescent="0.2">
      <c r="C3295" s="17"/>
      <c r="D3295" s="17"/>
    </row>
    <row r="3296" spans="3:4" x14ac:dyDescent="0.2">
      <c r="C3296" s="17"/>
      <c r="D3296" s="17"/>
    </row>
    <row r="3297" spans="3:4" x14ac:dyDescent="0.2">
      <c r="C3297" s="17"/>
      <c r="D3297" s="17"/>
    </row>
    <row r="3298" spans="3:4" x14ac:dyDescent="0.2">
      <c r="C3298" s="17"/>
      <c r="D3298" s="17"/>
    </row>
    <row r="3299" spans="3:4" x14ac:dyDescent="0.2">
      <c r="C3299" s="17"/>
      <c r="D3299" s="17"/>
    </row>
    <row r="3300" spans="3:4" x14ac:dyDescent="0.2">
      <c r="C3300" s="17"/>
      <c r="D3300" s="17"/>
    </row>
    <row r="3301" spans="3:4" x14ac:dyDescent="0.2">
      <c r="C3301" s="17"/>
      <c r="D3301" s="17"/>
    </row>
    <row r="3302" spans="3:4" x14ac:dyDescent="0.2">
      <c r="C3302" s="17"/>
      <c r="D3302" s="17"/>
    </row>
    <row r="3303" spans="3:4" x14ac:dyDescent="0.2">
      <c r="C3303" s="17"/>
      <c r="D3303" s="17"/>
    </row>
    <row r="3304" spans="3:4" x14ac:dyDescent="0.2">
      <c r="C3304" s="17"/>
      <c r="D3304" s="17"/>
    </row>
    <row r="3305" spans="3:4" x14ac:dyDescent="0.2">
      <c r="C3305" s="17"/>
      <c r="D3305" s="17"/>
    </row>
    <row r="3306" spans="3:4" x14ac:dyDescent="0.2">
      <c r="C3306" s="17"/>
      <c r="D3306" s="17"/>
    </row>
    <row r="3307" spans="3:4" x14ac:dyDescent="0.2">
      <c r="C3307" s="17"/>
      <c r="D3307" s="17"/>
    </row>
    <row r="3308" spans="3:4" x14ac:dyDescent="0.2">
      <c r="C3308" s="17"/>
      <c r="D3308" s="17"/>
    </row>
    <row r="3309" spans="3:4" x14ac:dyDescent="0.2">
      <c r="C3309" s="17"/>
      <c r="D3309" s="17"/>
    </row>
    <row r="3310" spans="3:4" x14ac:dyDescent="0.2">
      <c r="C3310" s="17"/>
      <c r="D3310" s="17"/>
    </row>
    <row r="3311" spans="3:4" x14ac:dyDescent="0.2">
      <c r="C3311" s="17"/>
      <c r="D3311" s="17"/>
    </row>
    <row r="3312" spans="3:4" x14ac:dyDescent="0.2">
      <c r="C3312" s="17"/>
      <c r="D3312" s="17"/>
    </row>
    <row r="3313" spans="3:4" x14ac:dyDescent="0.2">
      <c r="C3313" s="17"/>
      <c r="D3313" s="17"/>
    </row>
    <row r="3314" spans="3:4" x14ac:dyDescent="0.2">
      <c r="C3314" s="17"/>
      <c r="D3314" s="17"/>
    </row>
    <row r="3315" spans="3:4" x14ac:dyDescent="0.2">
      <c r="C3315" s="17"/>
      <c r="D3315" s="17"/>
    </row>
    <row r="3316" spans="3:4" x14ac:dyDescent="0.2">
      <c r="C3316" s="17"/>
      <c r="D3316" s="17"/>
    </row>
    <row r="3317" spans="3:4" x14ac:dyDescent="0.2">
      <c r="C3317" s="17"/>
      <c r="D3317" s="17"/>
    </row>
    <row r="3318" spans="3:4" x14ac:dyDescent="0.2">
      <c r="C3318" s="17"/>
      <c r="D3318" s="17"/>
    </row>
    <row r="3319" spans="3:4" x14ac:dyDescent="0.2">
      <c r="C3319" s="17"/>
      <c r="D3319" s="17"/>
    </row>
    <row r="3320" spans="3:4" x14ac:dyDescent="0.2">
      <c r="C3320" s="17"/>
      <c r="D3320" s="17"/>
    </row>
    <row r="3321" spans="3:4" x14ac:dyDescent="0.2">
      <c r="C3321" s="17"/>
      <c r="D3321" s="17"/>
    </row>
    <row r="3322" spans="3:4" x14ac:dyDescent="0.2">
      <c r="C3322" s="17"/>
      <c r="D3322" s="17"/>
    </row>
    <row r="3323" spans="3:4" x14ac:dyDescent="0.2">
      <c r="C3323" s="17"/>
      <c r="D3323" s="17"/>
    </row>
    <row r="3324" spans="3:4" x14ac:dyDescent="0.2">
      <c r="C3324" s="17"/>
      <c r="D3324" s="17"/>
    </row>
    <row r="3325" spans="3:4" x14ac:dyDescent="0.2">
      <c r="C3325" s="17"/>
      <c r="D3325" s="17"/>
    </row>
    <row r="3326" spans="3:4" x14ac:dyDescent="0.2">
      <c r="C3326" s="17"/>
      <c r="D3326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6"/>
  <sheetViews>
    <sheetView topLeftCell="A11" workbookViewId="0">
      <selection activeCell="A34" sqref="A34:D35"/>
    </sheetView>
  </sheetViews>
  <sheetFormatPr defaultRowHeight="12.75" x14ac:dyDescent="0.2"/>
  <cols>
    <col min="1" max="1" width="19.7109375" style="17" customWidth="1"/>
    <col min="2" max="2" width="4.42578125" style="9" customWidth="1"/>
    <col min="3" max="3" width="12.7109375" style="1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9" t="s">
        <v>61</v>
      </c>
      <c r="I1" s="40" t="s">
        <v>62</v>
      </c>
      <c r="J1" s="41" t="s">
        <v>63</v>
      </c>
    </row>
    <row r="2" spans="1:16" x14ac:dyDescent="0.2">
      <c r="I2" s="42" t="s">
        <v>64</v>
      </c>
      <c r="J2" s="43" t="s">
        <v>65</v>
      </c>
    </row>
    <row r="3" spans="1:16" x14ac:dyDescent="0.2">
      <c r="A3" s="44" t="s">
        <v>66</v>
      </c>
      <c r="I3" s="42" t="s">
        <v>67</v>
      </c>
      <c r="J3" s="43" t="s">
        <v>68</v>
      </c>
    </row>
    <row r="4" spans="1:16" x14ac:dyDescent="0.2">
      <c r="I4" s="42" t="s">
        <v>69</v>
      </c>
      <c r="J4" s="43" t="s">
        <v>68</v>
      </c>
    </row>
    <row r="5" spans="1:16" ht="13.5" thickBot="1" x14ac:dyDescent="0.25">
      <c r="I5" s="45" t="s">
        <v>70</v>
      </c>
      <c r="J5" s="46" t="s">
        <v>71</v>
      </c>
    </row>
    <row r="10" spans="1:16" ht="13.5" thickBot="1" x14ac:dyDescent="0.25"/>
    <row r="11" spans="1:16" ht="12.75" customHeight="1" thickBot="1" x14ac:dyDescent="0.25">
      <c r="A11" s="17" t="str">
        <f t="shared" ref="A11:A35" si="0">P11</f>
        <v> BBS 77 </v>
      </c>
      <c r="B11" s="10" t="str">
        <f t="shared" ref="B11:B35" si="1">IF(H11=INT(H11),"I","II")</f>
        <v>I</v>
      </c>
      <c r="C11" s="17">
        <f t="shared" ref="C11:C35" si="2">1*G11</f>
        <v>46211.436999999998</v>
      </c>
      <c r="D11" s="9" t="str">
        <f t="shared" ref="D11:D35" si="3">VLOOKUP(F11,I$1:J$5,2,FALSE)</f>
        <v>vis</v>
      </c>
      <c r="E11" s="47">
        <f>VLOOKUP(C11,Active!C$21:E$973,3,FALSE)</f>
        <v>7868.9636797862941</v>
      </c>
      <c r="F11" s="10" t="s">
        <v>70</v>
      </c>
      <c r="G11" s="9" t="str">
        <f t="shared" ref="G11:G35" si="4">MID(I11,3,LEN(I11)-3)</f>
        <v>46211.437</v>
      </c>
      <c r="H11" s="17">
        <f t="shared" ref="H11:H35" si="5">1*K11</f>
        <v>7869</v>
      </c>
      <c r="I11" s="48" t="s">
        <v>72</v>
      </c>
      <c r="J11" s="49" t="s">
        <v>73</v>
      </c>
      <c r="K11" s="48">
        <v>7869</v>
      </c>
      <c r="L11" s="48" t="s">
        <v>74</v>
      </c>
      <c r="M11" s="49" t="s">
        <v>75</v>
      </c>
      <c r="N11" s="49"/>
      <c r="O11" s="50" t="s">
        <v>76</v>
      </c>
      <c r="P11" s="50" t="s">
        <v>77</v>
      </c>
    </row>
    <row r="12" spans="1:16" ht="12.75" customHeight="1" thickBot="1" x14ac:dyDescent="0.25">
      <c r="A12" s="17" t="str">
        <f t="shared" si="0"/>
        <v> BBS 78 </v>
      </c>
      <c r="B12" s="10" t="str">
        <f t="shared" si="1"/>
        <v>I</v>
      </c>
      <c r="C12" s="17">
        <f t="shared" si="2"/>
        <v>46296.396000000001</v>
      </c>
      <c r="D12" s="9" t="str">
        <f t="shared" si="3"/>
        <v>vis</v>
      </c>
      <c r="E12" s="47">
        <f>VLOOKUP(C12,Active!C$21:E$973,3,FALSE)</f>
        <v>7930.9623383635608</v>
      </c>
      <c r="F12" s="10" t="s">
        <v>70</v>
      </c>
      <c r="G12" s="9" t="str">
        <f t="shared" si="4"/>
        <v>46296.396</v>
      </c>
      <c r="H12" s="17">
        <f t="shared" si="5"/>
        <v>7931</v>
      </c>
      <c r="I12" s="48" t="s">
        <v>78</v>
      </c>
      <c r="J12" s="49" t="s">
        <v>79</v>
      </c>
      <c r="K12" s="48">
        <v>7931</v>
      </c>
      <c r="L12" s="48" t="s">
        <v>80</v>
      </c>
      <c r="M12" s="49" t="s">
        <v>75</v>
      </c>
      <c r="N12" s="49"/>
      <c r="O12" s="50" t="s">
        <v>76</v>
      </c>
      <c r="P12" s="50" t="s">
        <v>81</v>
      </c>
    </row>
    <row r="13" spans="1:16" ht="12.75" customHeight="1" thickBot="1" x14ac:dyDescent="0.25">
      <c r="A13" s="17" t="str">
        <f t="shared" si="0"/>
        <v> BBS 83 </v>
      </c>
      <c r="B13" s="10" t="str">
        <f t="shared" si="1"/>
        <v>I</v>
      </c>
      <c r="C13" s="17">
        <f t="shared" si="2"/>
        <v>46907.553999999996</v>
      </c>
      <c r="D13" s="9" t="str">
        <f t="shared" si="3"/>
        <v>vis</v>
      </c>
      <c r="E13" s="47">
        <f>VLOOKUP(C13,Active!C$21:E$973,3,FALSE)</f>
        <v>8376.9536539247547</v>
      </c>
      <c r="F13" s="10" t="s">
        <v>70</v>
      </c>
      <c r="G13" s="9" t="str">
        <f t="shared" si="4"/>
        <v>46907.554</v>
      </c>
      <c r="H13" s="17">
        <f t="shared" si="5"/>
        <v>8377</v>
      </c>
      <c r="I13" s="48" t="s">
        <v>82</v>
      </c>
      <c r="J13" s="49" t="s">
        <v>83</v>
      </c>
      <c r="K13" s="48">
        <v>8377</v>
      </c>
      <c r="L13" s="48" t="s">
        <v>84</v>
      </c>
      <c r="M13" s="49" t="s">
        <v>75</v>
      </c>
      <c r="N13" s="49"/>
      <c r="O13" s="50" t="s">
        <v>76</v>
      </c>
      <c r="P13" s="50" t="s">
        <v>85</v>
      </c>
    </row>
    <row r="14" spans="1:16" ht="12.75" customHeight="1" thickBot="1" x14ac:dyDescent="0.25">
      <c r="A14" s="17" t="str">
        <f t="shared" si="0"/>
        <v> BBS 84 </v>
      </c>
      <c r="B14" s="10" t="str">
        <f t="shared" si="1"/>
        <v>I</v>
      </c>
      <c r="C14" s="17">
        <f t="shared" si="2"/>
        <v>46977.442000000003</v>
      </c>
      <c r="D14" s="9" t="str">
        <f t="shared" si="3"/>
        <v>vis</v>
      </c>
      <c r="E14" s="47">
        <f>VLOOKUP(C14,Active!C$21:E$973,3,FALSE)</f>
        <v>8427.9542807052985</v>
      </c>
      <c r="F14" s="10" t="s">
        <v>70</v>
      </c>
      <c r="G14" s="9" t="str">
        <f t="shared" si="4"/>
        <v>46977.442</v>
      </c>
      <c r="H14" s="17">
        <f t="shared" si="5"/>
        <v>8428</v>
      </c>
      <c r="I14" s="48" t="s">
        <v>86</v>
      </c>
      <c r="J14" s="49" t="s">
        <v>87</v>
      </c>
      <c r="K14" s="48">
        <v>8428</v>
      </c>
      <c r="L14" s="48" t="s">
        <v>88</v>
      </c>
      <c r="M14" s="49" t="s">
        <v>75</v>
      </c>
      <c r="N14" s="49"/>
      <c r="O14" s="50" t="s">
        <v>76</v>
      </c>
      <c r="P14" s="50" t="s">
        <v>89</v>
      </c>
    </row>
    <row r="15" spans="1:16" ht="12.75" customHeight="1" thickBot="1" x14ac:dyDescent="0.25">
      <c r="A15" s="17" t="str">
        <f t="shared" si="0"/>
        <v> BBS 88 </v>
      </c>
      <c r="B15" s="10" t="str">
        <f t="shared" si="1"/>
        <v>I</v>
      </c>
      <c r="C15" s="17">
        <f t="shared" si="2"/>
        <v>47277.55</v>
      </c>
      <c r="D15" s="9" t="str">
        <f t="shared" si="3"/>
        <v>vis</v>
      </c>
      <c r="E15" s="47">
        <f>VLOOKUP(C15,Active!C$21:E$973,3,FALSE)</f>
        <v>8646.9574872908943</v>
      </c>
      <c r="F15" s="10" t="s">
        <v>70</v>
      </c>
      <c r="G15" s="9" t="str">
        <f t="shared" si="4"/>
        <v>47277.550</v>
      </c>
      <c r="H15" s="17">
        <f t="shared" si="5"/>
        <v>8647</v>
      </c>
      <c r="I15" s="48" t="s">
        <v>90</v>
      </c>
      <c r="J15" s="49" t="s">
        <v>91</v>
      </c>
      <c r="K15" s="48">
        <v>8647</v>
      </c>
      <c r="L15" s="48" t="s">
        <v>92</v>
      </c>
      <c r="M15" s="49" t="s">
        <v>75</v>
      </c>
      <c r="N15" s="49"/>
      <c r="O15" s="50" t="s">
        <v>76</v>
      </c>
      <c r="P15" s="50" t="s">
        <v>93</v>
      </c>
    </row>
    <row r="16" spans="1:16" ht="12.75" customHeight="1" thickBot="1" x14ac:dyDescent="0.25">
      <c r="A16" s="17" t="str">
        <f t="shared" si="0"/>
        <v> BBS 89 </v>
      </c>
      <c r="B16" s="10" t="str">
        <f t="shared" si="1"/>
        <v>I</v>
      </c>
      <c r="C16" s="17">
        <f t="shared" si="2"/>
        <v>47384.42</v>
      </c>
      <c r="D16" s="9" t="str">
        <f t="shared" si="3"/>
        <v>vis</v>
      </c>
      <c r="E16" s="47">
        <f>VLOOKUP(C16,Active!C$21:E$973,3,FALSE)</f>
        <v>8724.9456538436079</v>
      </c>
      <c r="F16" s="10" t="s">
        <v>70</v>
      </c>
      <c r="G16" s="9" t="str">
        <f t="shared" si="4"/>
        <v>47384.420</v>
      </c>
      <c r="H16" s="17">
        <f t="shared" si="5"/>
        <v>8725</v>
      </c>
      <c r="I16" s="48" t="s">
        <v>94</v>
      </c>
      <c r="J16" s="49" t="s">
        <v>95</v>
      </c>
      <c r="K16" s="48">
        <v>8725</v>
      </c>
      <c r="L16" s="48" t="s">
        <v>96</v>
      </c>
      <c r="M16" s="49" t="s">
        <v>75</v>
      </c>
      <c r="N16" s="49"/>
      <c r="O16" s="50" t="s">
        <v>76</v>
      </c>
      <c r="P16" s="50" t="s">
        <v>97</v>
      </c>
    </row>
    <row r="17" spans="1:16" ht="12.75" customHeight="1" thickBot="1" x14ac:dyDescent="0.25">
      <c r="A17" s="17" t="str">
        <f t="shared" si="0"/>
        <v> BBS 92 </v>
      </c>
      <c r="B17" s="10" t="str">
        <f t="shared" si="1"/>
        <v>I</v>
      </c>
      <c r="C17" s="17">
        <f t="shared" si="2"/>
        <v>47776.343999999997</v>
      </c>
      <c r="D17" s="9" t="str">
        <f t="shared" si="3"/>
        <v>vis</v>
      </c>
      <c r="E17" s="47">
        <f>VLOOKUP(C17,Active!C$21:E$973,3,FALSE)</f>
        <v>9010.9514009008435</v>
      </c>
      <c r="F17" s="10" t="s">
        <v>70</v>
      </c>
      <c r="G17" s="9" t="str">
        <f t="shared" si="4"/>
        <v>47776.344</v>
      </c>
      <c r="H17" s="17">
        <f t="shared" si="5"/>
        <v>9011</v>
      </c>
      <c r="I17" s="48" t="s">
        <v>98</v>
      </c>
      <c r="J17" s="49" t="s">
        <v>99</v>
      </c>
      <c r="K17" s="48">
        <v>9011</v>
      </c>
      <c r="L17" s="48" t="s">
        <v>100</v>
      </c>
      <c r="M17" s="49" t="s">
        <v>75</v>
      </c>
      <c r="N17" s="49"/>
      <c r="O17" s="50" t="s">
        <v>76</v>
      </c>
      <c r="P17" s="50" t="s">
        <v>101</v>
      </c>
    </row>
    <row r="18" spans="1:16" ht="12.75" customHeight="1" thickBot="1" x14ac:dyDescent="0.25">
      <c r="A18" s="17" t="str">
        <f t="shared" si="0"/>
        <v> BBS 101 </v>
      </c>
      <c r="B18" s="10" t="str">
        <f t="shared" si="1"/>
        <v>I</v>
      </c>
      <c r="C18" s="17">
        <f t="shared" si="2"/>
        <v>48724.603999999999</v>
      </c>
      <c r="D18" s="9" t="str">
        <f t="shared" si="3"/>
        <v>vis</v>
      </c>
      <c r="E18" s="47">
        <f>VLOOKUP(C18,Active!C$21:E$973,3,FALSE)</f>
        <v>9702.9422197955682</v>
      </c>
      <c r="F18" s="10" t="s">
        <v>70</v>
      </c>
      <c r="G18" s="9" t="str">
        <f t="shared" si="4"/>
        <v>48724.604</v>
      </c>
      <c r="H18" s="17">
        <f t="shared" si="5"/>
        <v>9703</v>
      </c>
      <c r="I18" s="48" t="s">
        <v>102</v>
      </c>
      <c r="J18" s="49" t="s">
        <v>103</v>
      </c>
      <c r="K18" s="48">
        <v>9703</v>
      </c>
      <c r="L18" s="48" t="s">
        <v>104</v>
      </c>
      <c r="M18" s="49" t="s">
        <v>75</v>
      </c>
      <c r="N18" s="49"/>
      <c r="O18" s="50" t="s">
        <v>76</v>
      </c>
      <c r="P18" s="50" t="s">
        <v>105</v>
      </c>
    </row>
    <row r="19" spans="1:16" ht="12.75" customHeight="1" thickBot="1" x14ac:dyDescent="0.25">
      <c r="A19" s="17" t="str">
        <f t="shared" si="0"/>
        <v> BBS 106 </v>
      </c>
      <c r="B19" s="10" t="str">
        <f t="shared" si="1"/>
        <v>I</v>
      </c>
      <c r="C19" s="17">
        <f t="shared" si="2"/>
        <v>49475.555999999997</v>
      </c>
      <c r="D19" s="9" t="str">
        <f t="shared" si="3"/>
        <v>vis</v>
      </c>
      <c r="E19" s="47">
        <f>VLOOKUP(C19,Active!C$21:E$973,3,FALSE)</f>
        <v>10250.947924381469</v>
      </c>
      <c r="F19" s="10" t="s">
        <v>70</v>
      </c>
      <c r="G19" s="9" t="str">
        <f t="shared" si="4"/>
        <v>49475.556</v>
      </c>
      <c r="H19" s="17">
        <f t="shared" si="5"/>
        <v>10251</v>
      </c>
      <c r="I19" s="48" t="s">
        <v>106</v>
      </c>
      <c r="J19" s="49" t="s">
        <v>107</v>
      </c>
      <c r="K19" s="48">
        <v>10251</v>
      </c>
      <c r="L19" s="48" t="s">
        <v>108</v>
      </c>
      <c r="M19" s="49" t="s">
        <v>75</v>
      </c>
      <c r="N19" s="49"/>
      <c r="O19" s="50" t="s">
        <v>76</v>
      </c>
      <c r="P19" s="50" t="s">
        <v>109</v>
      </c>
    </row>
    <row r="20" spans="1:16" ht="12.75" customHeight="1" thickBot="1" x14ac:dyDescent="0.25">
      <c r="A20" s="17" t="str">
        <f t="shared" si="0"/>
        <v> BBS 112 </v>
      </c>
      <c r="B20" s="10" t="str">
        <f t="shared" si="1"/>
        <v>I</v>
      </c>
      <c r="C20" s="17">
        <f t="shared" si="2"/>
        <v>50278.578000000001</v>
      </c>
      <c r="D20" s="9" t="str">
        <f t="shared" si="3"/>
        <v>vis</v>
      </c>
      <c r="E20" s="47">
        <f>VLOOKUP(C20,Active!C$21:E$973,3,FALSE)</f>
        <v>10836.951606251929</v>
      </c>
      <c r="F20" s="10" t="s">
        <v>70</v>
      </c>
      <c r="G20" s="9" t="str">
        <f t="shared" si="4"/>
        <v>50278.578</v>
      </c>
      <c r="H20" s="17">
        <f t="shared" si="5"/>
        <v>10837</v>
      </c>
      <c r="I20" s="48" t="s">
        <v>110</v>
      </c>
      <c r="J20" s="49" t="s">
        <v>111</v>
      </c>
      <c r="K20" s="48">
        <v>10837</v>
      </c>
      <c r="L20" s="48" t="s">
        <v>112</v>
      </c>
      <c r="M20" s="49" t="s">
        <v>75</v>
      </c>
      <c r="N20" s="49"/>
      <c r="O20" s="50" t="s">
        <v>76</v>
      </c>
      <c r="P20" s="50" t="s">
        <v>113</v>
      </c>
    </row>
    <row r="21" spans="1:16" ht="12.75" customHeight="1" thickBot="1" x14ac:dyDescent="0.25">
      <c r="A21" s="17" t="str">
        <f t="shared" si="0"/>
        <v>IBVS 5745 </v>
      </c>
      <c r="B21" s="10" t="str">
        <f t="shared" si="1"/>
        <v>I</v>
      </c>
      <c r="C21" s="17">
        <f t="shared" si="2"/>
        <v>50685.572999999997</v>
      </c>
      <c r="D21" s="9" t="str">
        <f t="shared" si="3"/>
        <v>vis</v>
      </c>
      <c r="E21" s="47">
        <f>VLOOKUP(C21,Active!C$21:E$973,3,FALSE)</f>
        <v>11133.955385105886</v>
      </c>
      <c r="F21" s="10" t="s">
        <v>70</v>
      </c>
      <c r="G21" s="9" t="str">
        <f t="shared" si="4"/>
        <v>50685.5730</v>
      </c>
      <c r="H21" s="17">
        <f t="shared" si="5"/>
        <v>11134</v>
      </c>
      <c r="I21" s="48" t="s">
        <v>114</v>
      </c>
      <c r="J21" s="49" t="s">
        <v>115</v>
      </c>
      <c r="K21" s="48">
        <v>11134</v>
      </c>
      <c r="L21" s="48" t="s">
        <v>116</v>
      </c>
      <c r="M21" s="49" t="s">
        <v>117</v>
      </c>
      <c r="N21" s="49" t="s">
        <v>118</v>
      </c>
      <c r="O21" s="50" t="s">
        <v>119</v>
      </c>
      <c r="P21" s="51" t="s">
        <v>120</v>
      </c>
    </row>
    <row r="22" spans="1:16" ht="12.75" customHeight="1" thickBot="1" x14ac:dyDescent="0.25">
      <c r="A22" s="17" t="str">
        <f t="shared" si="0"/>
        <v>IBVS 5745 </v>
      </c>
      <c r="B22" s="10" t="str">
        <f t="shared" si="1"/>
        <v>I</v>
      </c>
      <c r="C22" s="17">
        <f t="shared" si="2"/>
        <v>50726.684800000003</v>
      </c>
      <c r="D22" s="9" t="str">
        <f t="shared" si="3"/>
        <v>vis</v>
      </c>
      <c r="E22" s="47">
        <f>VLOOKUP(C22,Active!C$21:E$973,3,FALSE)</f>
        <v>11163.956638083171</v>
      </c>
      <c r="F22" s="10" t="s">
        <v>70</v>
      </c>
      <c r="G22" s="9" t="str">
        <f t="shared" si="4"/>
        <v>50726.6848</v>
      </c>
      <c r="H22" s="17">
        <f t="shared" si="5"/>
        <v>11164</v>
      </c>
      <c r="I22" s="48" t="s">
        <v>121</v>
      </c>
      <c r="J22" s="49" t="s">
        <v>122</v>
      </c>
      <c r="K22" s="48">
        <v>11164</v>
      </c>
      <c r="L22" s="48" t="s">
        <v>123</v>
      </c>
      <c r="M22" s="49" t="s">
        <v>117</v>
      </c>
      <c r="N22" s="49" t="s">
        <v>118</v>
      </c>
      <c r="O22" s="50" t="s">
        <v>119</v>
      </c>
      <c r="P22" s="51" t="s">
        <v>120</v>
      </c>
    </row>
    <row r="23" spans="1:16" ht="12.75" customHeight="1" thickBot="1" x14ac:dyDescent="0.25">
      <c r="A23" s="17" t="str">
        <f t="shared" si="0"/>
        <v>OEJV 0074 </v>
      </c>
      <c r="B23" s="10" t="str">
        <f t="shared" si="1"/>
        <v>I</v>
      </c>
      <c r="C23" s="17">
        <f t="shared" si="2"/>
        <v>52087.427499999998</v>
      </c>
      <c r="D23" s="9" t="str">
        <f t="shared" si="3"/>
        <v>vis</v>
      </c>
      <c r="E23" s="47">
        <f>VLOOKUP(C23,Active!C$21:E$973,3,FALSE)</f>
        <v>12156.955873818109</v>
      </c>
      <c r="F23" s="10" t="s">
        <v>70</v>
      </c>
      <c r="G23" s="9" t="str">
        <f t="shared" si="4"/>
        <v>52087.42750</v>
      </c>
      <c r="H23" s="17">
        <f t="shared" si="5"/>
        <v>12157</v>
      </c>
      <c r="I23" s="48" t="s">
        <v>128</v>
      </c>
      <c r="J23" s="49" t="s">
        <v>129</v>
      </c>
      <c r="K23" s="48">
        <v>12157</v>
      </c>
      <c r="L23" s="48" t="s">
        <v>130</v>
      </c>
      <c r="M23" s="49" t="s">
        <v>131</v>
      </c>
      <c r="N23" s="49" t="s">
        <v>132</v>
      </c>
      <c r="O23" s="50" t="s">
        <v>133</v>
      </c>
      <c r="P23" s="51" t="s">
        <v>134</v>
      </c>
    </row>
    <row r="24" spans="1:16" ht="12.75" customHeight="1" thickBot="1" x14ac:dyDescent="0.25">
      <c r="A24" s="17" t="str">
        <f t="shared" si="0"/>
        <v>IBVS 5595 </v>
      </c>
      <c r="B24" s="10" t="str">
        <f t="shared" si="1"/>
        <v>II</v>
      </c>
      <c r="C24" s="17">
        <f t="shared" si="2"/>
        <v>52841.799500000001</v>
      </c>
      <c r="D24" s="9" t="str">
        <f t="shared" si="3"/>
        <v>vis</v>
      </c>
      <c r="E24" s="47">
        <f>VLOOKUP(C24,Active!C$21:E$973,3,FALSE)</f>
        <v>12707.457316493379</v>
      </c>
      <c r="F24" s="10" t="s">
        <v>70</v>
      </c>
      <c r="G24" s="9" t="str">
        <f t="shared" si="4"/>
        <v>52841.7995</v>
      </c>
      <c r="H24" s="17">
        <f t="shared" si="5"/>
        <v>12707.5</v>
      </c>
      <c r="I24" s="48" t="s">
        <v>135</v>
      </c>
      <c r="J24" s="49" t="s">
        <v>136</v>
      </c>
      <c r="K24" s="48">
        <v>12707.5</v>
      </c>
      <c r="L24" s="48" t="s">
        <v>137</v>
      </c>
      <c r="M24" s="49" t="s">
        <v>117</v>
      </c>
      <c r="N24" s="49" t="s">
        <v>118</v>
      </c>
      <c r="O24" s="50" t="s">
        <v>138</v>
      </c>
      <c r="P24" s="51" t="s">
        <v>139</v>
      </c>
    </row>
    <row r="25" spans="1:16" ht="12.75" customHeight="1" thickBot="1" x14ac:dyDescent="0.25">
      <c r="A25" s="17" t="str">
        <f t="shared" si="0"/>
        <v>IBVS 5676 </v>
      </c>
      <c r="B25" s="10" t="str">
        <f t="shared" si="1"/>
        <v>I</v>
      </c>
      <c r="C25" s="17">
        <f t="shared" si="2"/>
        <v>52853.443399999996</v>
      </c>
      <c r="D25" s="9" t="str">
        <f t="shared" si="3"/>
        <v>vis</v>
      </c>
      <c r="E25" s="47">
        <f>VLOOKUP(C25,Active!C$21:E$973,3,FALSE)</f>
        <v>12715.954428990084</v>
      </c>
      <c r="F25" s="10" t="s">
        <v>70</v>
      </c>
      <c r="G25" s="9" t="str">
        <f t="shared" si="4"/>
        <v>52853.4434</v>
      </c>
      <c r="H25" s="17">
        <f t="shared" si="5"/>
        <v>12716</v>
      </c>
      <c r="I25" s="48" t="s">
        <v>140</v>
      </c>
      <c r="J25" s="49" t="s">
        <v>141</v>
      </c>
      <c r="K25" s="48">
        <v>12716</v>
      </c>
      <c r="L25" s="48" t="s">
        <v>142</v>
      </c>
      <c r="M25" s="49" t="s">
        <v>117</v>
      </c>
      <c r="N25" s="49" t="s">
        <v>118</v>
      </c>
      <c r="O25" s="50" t="s">
        <v>143</v>
      </c>
      <c r="P25" s="51" t="s">
        <v>144</v>
      </c>
    </row>
    <row r="26" spans="1:16" ht="12.75" customHeight="1" thickBot="1" x14ac:dyDescent="0.25">
      <c r="A26" s="17" t="str">
        <f t="shared" si="0"/>
        <v>IBVS 5676 </v>
      </c>
      <c r="B26" s="10" t="str">
        <f t="shared" si="1"/>
        <v>II</v>
      </c>
      <c r="C26" s="17">
        <f t="shared" si="2"/>
        <v>52877.427199999998</v>
      </c>
      <c r="D26" s="9" t="str">
        <f t="shared" si="3"/>
        <v>vis</v>
      </c>
      <c r="E26" s="47">
        <f>VLOOKUP(C26,Active!C$21:E$973,3,FALSE)</f>
        <v>12733.456558577125</v>
      </c>
      <c r="F26" s="10" t="s">
        <v>70</v>
      </c>
      <c r="G26" s="9" t="str">
        <f t="shared" si="4"/>
        <v>52877.4272</v>
      </c>
      <c r="H26" s="17">
        <f t="shared" si="5"/>
        <v>12733.5</v>
      </c>
      <c r="I26" s="48" t="s">
        <v>145</v>
      </c>
      <c r="J26" s="49" t="s">
        <v>146</v>
      </c>
      <c r="K26" s="48">
        <v>12733.5</v>
      </c>
      <c r="L26" s="48" t="s">
        <v>147</v>
      </c>
      <c r="M26" s="49" t="s">
        <v>117</v>
      </c>
      <c r="N26" s="49" t="s">
        <v>118</v>
      </c>
      <c r="O26" s="50" t="s">
        <v>143</v>
      </c>
      <c r="P26" s="51" t="s">
        <v>144</v>
      </c>
    </row>
    <row r="27" spans="1:16" ht="12.75" customHeight="1" thickBot="1" x14ac:dyDescent="0.25">
      <c r="A27" s="17" t="str">
        <f t="shared" si="0"/>
        <v>BAVM 172 </v>
      </c>
      <c r="B27" s="10" t="str">
        <f t="shared" si="1"/>
        <v>II</v>
      </c>
      <c r="C27" s="17">
        <f t="shared" si="2"/>
        <v>52877.437100000003</v>
      </c>
      <c r="D27" s="9" t="str">
        <f t="shared" si="3"/>
        <v>vis</v>
      </c>
      <c r="E27" s="47">
        <f>VLOOKUP(C27,Active!C$21:E$973,3,FALSE)</f>
        <v>12733.463783082125</v>
      </c>
      <c r="F27" s="10" t="s">
        <v>70</v>
      </c>
      <c r="G27" s="9" t="str">
        <f t="shared" si="4"/>
        <v>52877.4371</v>
      </c>
      <c r="H27" s="17">
        <f t="shared" si="5"/>
        <v>12733.5</v>
      </c>
      <c r="I27" s="48" t="s">
        <v>148</v>
      </c>
      <c r="J27" s="49" t="s">
        <v>149</v>
      </c>
      <c r="K27" s="48">
        <v>12733.5</v>
      </c>
      <c r="L27" s="48" t="s">
        <v>150</v>
      </c>
      <c r="M27" s="49" t="s">
        <v>117</v>
      </c>
      <c r="N27" s="49" t="s">
        <v>132</v>
      </c>
      <c r="O27" s="50" t="s">
        <v>151</v>
      </c>
      <c r="P27" s="51" t="s">
        <v>152</v>
      </c>
    </row>
    <row r="28" spans="1:16" ht="12.75" customHeight="1" thickBot="1" x14ac:dyDescent="0.25">
      <c r="A28" s="17" t="str">
        <f t="shared" si="0"/>
        <v>IBVS 5745 </v>
      </c>
      <c r="B28" s="10" t="str">
        <f t="shared" si="1"/>
        <v>II</v>
      </c>
      <c r="C28" s="17">
        <f t="shared" si="2"/>
        <v>52911.682999999997</v>
      </c>
      <c r="D28" s="9" t="str">
        <f t="shared" si="3"/>
        <v>vis</v>
      </c>
      <c r="E28" s="47">
        <f>VLOOKUP(C28,Active!C$21:E$973,3,FALSE)</f>
        <v>12758.454659408008</v>
      </c>
      <c r="F28" s="10" t="s">
        <v>70</v>
      </c>
      <c r="G28" s="9" t="str">
        <f t="shared" si="4"/>
        <v>52911.6830</v>
      </c>
      <c r="H28" s="17">
        <f t="shared" si="5"/>
        <v>12758.5</v>
      </c>
      <c r="I28" s="48" t="s">
        <v>153</v>
      </c>
      <c r="J28" s="49" t="s">
        <v>154</v>
      </c>
      <c r="K28" s="48">
        <v>12758.5</v>
      </c>
      <c r="L28" s="48" t="s">
        <v>155</v>
      </c>
      <c r="M28" s="49" t="s">
        <v>117</v>
      </c>
      <c r="N28" s="49" t="s">
        <v>118</v>
      </c>
      <c r="O28" s="50" t="s">
        <v>119</v>
      </c>
      <c r="P28" s="51" t="s">
        <v>120</v>
      </c>
    </row>
    <row r="29" spans="1:16" ht="12.75" customHeight="1" thickBot="1" x14ac:dyDescent="0.25">
      <c r="A29" s="17" t="str">
        <f t="shared" si="0"/>
        <v>IBVS 5595 </v>
      </c>
      <c r="B29" s="10" t="str">
        <f t="shared" si="1"/>
        <v>II</v>
      </c>
      <c r="C29" s="17">
        <f t="shared" si="2"/>
        <v>52955.5268</v>
      </c>
      <c r="D29" s="9" t="str">
        <f t="shared" si="3"/>
        <v>vis</v>
      </c>
      <c r="E29" s="47">
        <f>VLOOKUP(C29,Active!C$21:E$973,3,FALSE)</f>
        <v>12790.449583864864</v>
      </c>
      <c r="F29" s="10" t="s">
        <v>70</v>
      </c>
      <c r="G29" s="9" t="str">
        <f t="shared" si="4"/>
        <v>52955.5268</v>
      </c>
      <c r="H29" s="17">
        <f t="shared" si="5"/>
        <v>12790.5</v>
      </c>
      <c r="I29" s="48" t="s">
        <v>156</v>
      </c>
      <c r="J29" s="49" t="s">
        <v>157</v>
      </c>
      <c r="K29" s="48">
        <v>12790.5</v>
      </c>
      <c r="L29" s="48" t="s">
        <v>158</v>
      </c>
      <c r="M29" s="49" t="s">
        <v>117</v>
      </c>
      <c r="N29" s="49" t="s">
        <v>118</v>
      </c>
      <c r="O29" s="50" t="s">
        <v>138</v>
      </c>
      <c r="P29" s="51" t="s">
        <v>139</v>
      </c>
    </row>
    <row r="30" spans="1:16" ht="12.75" customHeight="1" thickBot="1" x14ac:dyDescent="0.25">
      <c r="A30" s="17" t="str">
        <f t="shared" si="0"/>
        <v> BBS 130 </v>
      </c>
      <c r="B30" s="10" t="str">
        <f t="shared" si="1"/>
        <v>I</v>
      </c>
      <c r="C30" s="17">
        <f t="shared" si="2"/>
        <v>53149.449000000001</v>
      </c>
      <c r="D30" s="9" t="str">
        <f t="shared" si="3"/>
        <v>vis</v>
      </c>
      <c r="E30" s="47">
        <f>VLOOKUP(C30,Active!C$21:E$973,3,FALSE)</f>
        <v>12931.963917465213</v>
      </c>
      <c r="F30" s="10" t="s">
        <v>70</v>
      </c>
      <c r="G30" s="9" t="str">
        <f t="shared" si="4"/>
        <v>53149.449</v>
      </c>
      <c r="H30" s="17">
        <f t="shared" si="5"/>
        <v>12932</v>
      </c>
      <c r="I30" s="48" t="s">
        <v>159</v>
      </c>
      <c r="J30" s="49" t="s">
        <v>160</v>
      </c>
      <c r="K30" s="48">
        <v>12932</v>
      </c>
      <c r="L30" s="48" t="s">
        <v>161</v>
      </c>
      <c r="M30" s="49" t="s">
        <v>75</v>
      </c>
      <c r="N30" s="49"/>
      <c r="O30" s="50" t="s">
        <v>76</v>
      </c>
      <c r="P30" s="50" t="s">
        <v>162</v>
      </c>
    </row>
    <row r="31" spans="1:16" ht="12.75" customHeight="1" thickBot="1" x14ac:dyDescent="0.25">
      <c r="A31" s="17" t="str">
        <f t="shared" si="0"/>
        <v>BAVM 173 </v>
      </c>
      <c r="B31" s="10" t="str">
        <f t="shared" si="1"/>
        <v>II</v>
      </c>
      <c r="C31" s="17">
        <f t="shared" si="2"/>
        <v>53225.488499999999</v>
      </c>
      <c r="D31" s="9" t="str">
        <f t="shared" si="3"/>
        <v>vis</v>
      </c>
      <c r="E31" s="47">
        <f>VLOOKUP(C31,Active!C$21:E$973,3,FALSE)</f>
        <v>12987.4535889407</v>
      </c>
      <c r="F31" s="10" t="s">
        <v>70</v>
      </c>
      <c r="G31" s="9" t="str">
        <f t="shared" si="4"/>
        <v>53225.4885</v>
      </c>
      <c r="H31" s="17">
        <f t="shared" si="5"/>
        <v>12987.5</v>
      </c>
      <c r="I31" s="48" t="s">
        <v>163</v>
      </c>
      <c r="J31" s="49" t="s">
        <v>164</v>
      </c>
      <c r="K31" s="48">
        <v>12987.5</v>
      </c>
      <c r="L31" s="48" t="s">
        <v>165</v>
      </c>
      <c r="M31" s="49" t="s">
        <v>117</v>
      </c>
      <c r="N31" s="49" t="s">
        <v>166</v>
      </c>
      <c r="O31" s="50" t="s">
        <v>151</v>
      </c>
      <c r="P31" s="51" t="s">
        <v>167</v>
      </c>
    </row>
    <row r="32" spans="1:16" ht="12.75" customHeight="1" thickBot="1" x14ac:dyDescent="0.25">
      <c r="A32" s="17" t="str">
        <f t="shared" si="0"/>
        <v>BAVM 178 </v>
      </c>
      <c r="B32" s="10" t="str">
        <f t="shared" si="1"/>
        <v>I</v>
      </c>
      <c r="C32" s="17">
        <f t="shared" si="2"/>
        <v>53227.539199999999</v>
      </c>
      <c r="D32" s="9" t="str">
        <f t="shared" si="3"/>
        <v>vis</v>
      </c>
      <c r="E32" s="47">
        <f>VLOOKUP(C32,Active!C$21:E$973,3,FALSE)</f>
        <v>12988.950083121945</v>
      </c>
      <c r="F32" s="10" t="s">
        <v>70</v>
      </c>
      <c r="G32" s="9" t="str">
        <f t="shared" si="4"/>
        <v>53227.5392</v>
      </c>
      <c r="H32" s="17">
        <f t="shared" si="5"/>
        <v>12989</v>
      </c>
      <c r="I32" s="48" t="s">
        <v>168</v>
      </c>
      <c r="J32" s="49" t="s">
        <v>169</v>
      </c>
      <c r="K32" s="48" t="s">
        <v>170</v>
      </c>
      <c r="L32" s="48" t="s">
        <v>171</v>
      </c>
      <c r="M32" s="49" t="s">
        <v>131</v>
      </c>
      <c r="N32" s="49" t="s">
        <v>166</v>
      </c>
      <c r="O32" s="50" t="s">
        <v>151</v>
      </c>
      <c r="P32" s="51" t="s">
        <v>172</v>
      </c>
    </row>
    <row r="33" spans="1:16" ht="12.75" customHeight="1" thickBot="1" x14ac:dyDescent="0.25">
      <c r="A33" s="17" t="str">
        <f t="shared" si="0"/>
        <v>IBVS 5676 </v>
      </c>
      <c r="B33" s="10" t="str">
        <f t="shared" si="1"/>
        <v>I</v>
      </c>
      <c r="C33" s="17">
        <f t="shared" si="2"/>
        <v>53256.314899999998</v>
      </c>
      <c r="D33" s="9" t="str">
        <f t="shared" si="3"/>
        <v>vis</v>
      </c>
      <c r="E33" s="47">
        <f>VLOOKUP(C33,Active!C$21:E$973,3,FALSE)</f>
        <v>13009.949092051213</v>
      </c>
      <c r="F33" s="10" t="s">
        <v>70</v>
      </c>
      <c r="G33" s="9" t="str">
        <f t="shared" si="4"/>
        <v>53256.3149</v>
      </c>
      <c r="H33" s="17">
        <f t="shared" si="5"/>
        <v>13010</v>
      </c>
      <c r="I33" s="48" t="s">
        <v>173</v>
      </c>
      <c r="J33" s="49" t="s">
        <v>174</v>
      </c>
      <c r="K33" s="48" t="s">
        <v>175</v>
      </c>
      <c r="L33" s="48" t="s">
        <v>176</v>
      </c>
      <c r="M33" s="49" t="s">
        <v>117</v>
      </c>
      <c r="N33" s="49" t="s">
        <v>118</v>
      </c>
      <c r="O33" s="50" t="s">
        <v>143</v>
      </c>
      <c r="P33" s="51" t="s">
        <v>144</v>
      </c>
    </row>
    <row r="34" spans="1:16" ht="12.75" customHeight="1" thickBot="1" x14ac:dyDescent="0.25">
      <c r="A34" s="17" t="str">
        <f t="shared" si="0"/>
        <v> BBS 123 </v>
      </c>
      <c r="B34" s="10" t="str">
        <f t="shared" si="1"/>
        <v>I</v>
      </c>
      <c r="C34" s="17">
        <f t="shared" si="2"/>
        <v>51806.516000000003</v>
      </c>
      <c r="D34" s="9" t="str">
        <f t="shared" si="3"/>
        <v>vis</v>
      </c>
      <c r="E34" s="47">
        <f>VLOOKUP(C34,Active!C$21:E$973,3,FALSE)</f>
        <v>11951.961274318033</v>
      </c>
      <c r="F34" s="10" t="s">
        <v>70</v>
      </c>
      <c r="G34" s="9" t="str">
        <f t="shared" si="4"/>
        <v>51806.516</v>
      </c>
      <c r="H34" s="17">
        <f t="shared" si="5"/>
        <v>11952</v>
      </c>
      <c r="I34" s="48" t="s">
        <v>124</v>
      </c>
      <c r="J34" s="49" t="s">
        <v>125</v>
      </c>
      <c r="K34" s="48">
        <v>11952</v>
      </c>
      <c r="L34" s="48" t="s">
        <v>126</v>
      </c>
      <c r="M34" s="49" t="s">
        <v>75</v>
      </c>
      <c r="N34" s="49"/>
      <c r="O34" s="50" t="s">
        <v>76</v>
      </c>
      <c r="P34" s="50" t="s">
        <v>127</v>
      </c>
    </row>
    <row r="35" spans="1:16" ht="12.75" customHeight="1" thickBot="1" x14ac:dyDescent="0.25">
      <c r="A35" s="17" t="str">
        <f t="shared" si="0"/>
        <v>BAVM 212 </v>
      </c>
      <c r="B35" s="10" t="str">
        <f t="shared" si="1"/>
        <v>I</v>
      </c>
      <c r="C35" s="17">
        <f t="shared" si="2"/>
        <v>55073.375899999999</v>
      </c>
      <c r="D35" s="9" t="str">
        <f t="shared" si="3"/>
        <v>vis</v>
      </c>
      <c r="E35" s="47">
        <f>VLOOKUP(C35,Active!C$21:E$973,3,FALSE)</f>
        <v>14335.945685149796</v>
      </c>
      <c r="F35" s="10" t="s">
        <v>70</v>
      </c>
      <c r="G35" s="9" t="str">
        <f t="shared" si="4"/>
        <v>55073.3759</v>
      </c>
      <c r="H35" s="17">
        <f t="shared" si="5"/>
        <v>14336</v>
      </c>
      <c r="I35" s="48" t="s">
        <v>177</v>
      </c>
      <c r="J35" s="49" t="s">
        <v>178</v>
      </c>
      <c r="K35" s="48" t="s">
        <v>179</v>
      </c>
      <c r="L35" s="48" t="s">
        <v>180</v>
      </c>
      <c r="M35" s="49" t="s">
        <v>131</v>
      </c>
      <c r="N35" s="49" t="s">
        <v>132</v>
      </c>
      <c r="O35" s="50" t="s">
        <v>181</v>
      </c>
      <c r="P35" s="51" t="s">
        <v>182</v>
      </c>
    </row>
    <row r="36" spans="1:16" x14ac:dyDescent="0.2">
      <c r="B36" s="10"/>
      <c r="F36" s="10"/>
    </row>
    <row r="37" spans="1:16" x14ac:dyDescent="0.2">
      <c r="B37" s="10"/>
      <c r="F37" s="10"/>
    </row>
    <row r="38" spans="1:16" x14ac:dyDescent="0.2">
      <c r="B38" s="10"/>
      <c r="F38" s="10"/>
    </row>
    <row r="39" spans="1:16" x14ac:dyDescent="0.2">
      <c r="B39" s="10"/>
      <c r="F39" s="10"/>
    </row>
    <row r="40" spans="1:16" x14ac:dyDescent="0.2">
      <c r="B40" s="10"/>
      <c r="F40" s="10"/>
    </row>
    <row r="41" spans="1:16" x14ac:dyDescent="0.2">
      <c r="B41" s="10"/>
      <c r="F41" s="10"/>
    </row>
    <row r="42" spans="1:16" x14ac:dyDescent="0.2">
      <c r="B42" s="10"/>
      <c r="F42" s="10"/>
    </row>
    <row r="43" spans="1:16" x14ac:dyDescent="0.2">
      <c r="B43" s="10"/>
      <c r="F43" s="10"/>
    </row>
    <row r="44" spans="1:16" x14ac:dyDescent="0.2">
      <c r="B44" s="10"/>
      <c r="F44" s="10"/>
    </row>
    <row r="45" spans="1:16" x14ac:dyDescent="0.2">
      <c r="B45" s="10"/>
      <c r="F45" s="10"/>
    </row>
    <row r="46" spans="1:16" x14ac:dyDescent="0.2">
      <c r="B46" s="10"/>
      <c r="F46" s="10"/>
    </row>
    <row r="47" spans="1:16" x14ac:dyDescent="0.2">
      <c r="B47" s="10"/>
      <c r="F47" s="10"/>
    </row>
    <row r="48" spans="1:16" x14ac:dyDescent="0.2">
      <c r="B48" s="10"/>
      <c r="F48" s="10"/>
    </row>
    <row r="49" spans="2:6" x14ac:dyDescent="0.2">
      <c r="B49" s="10"/>
      <c r="F49" s="10"/>
    </row>
    <row r="50" spans="2:6" x14ac:dyDescent="0.2">
      <c r="B50" s="10"/>
      <c r="F50" s="10"/>
    </row>
    <row r="51" spans="2:6" x14ac:dyDescent="0.2">
      <c r="B51" s="10"/>
      <c r="F51" s="10"/>
    </row>
    <row r="52" spans="2:6" x14ac:dyDescent="0.2">
      <c r="B52" s="10"/>
      <c r="F52" s="10"/>
    </row>
    <row r="53" spans="2:6" x14ac:dyDescent="0.2">
      <c r="B53" s="10"/>
      <c r="F53" s="10"/>
    </row>
    <row r="54" spans="2:6" x14ac:dyDescent="0.2">
      <c r="B54" s="10"/>
      <c r="F54" s="10"/>
    </row>
    <row r="55" spans="2:6" x14ac:dyDescent="0.2">
      <c r="B55" s="10"/>
      <c r="F55" s="10"/>
    </row>
    <row r="56" spans="2:6" x14ac:dyDescent="0.2">
      <c r="B56" s="10"/>
      <c r="F56" s="10"/>
    </row>
    <row r="57" spans="2:6" x14ac:dyDescent="0.2">
      <c r="B57" s="10"/>
      <c r="F57" s="10"/>
    </row>
    <row r="58" spans="2:6" x14ac:dyDescent="0.2">
      <c r="B58" s="10"/>
      <c r="F58" s="10"/>
    </row>
    <row r="59" spans="2:6" x14ac:dyDescent="0.2">
      <c r="B59" s="10"/>
      <c r="F59" s="10"/>
    </row>
    <row r="60" spans="2:6" x14ac:dyDescent="0.2">
      <c r="B60" s="10"/>
      <c r="F60" s="10"/>
    </row>
    <row r="61" spans="2:6" x14ac:dyDescent="0.2">
      <c r="B61" s="10"/>
      <c r="F61" s="10"/>
    </row>
    <row r="62" spans="2:6" x14ac:dyDescent="0.2">
      <c r="B62" s="10"/>
      <c r="F62" s="10"/>
    </row>
    <row r="63" spans="2:6" x14ac:dyDescent="0.2">
      <c r="B63" s="10"/>
      <c r="F63" s="10"/>
    </row>
    <row r="64" spans="2: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</sheetData>
  <phoneticPr fontId="7" type="noConversion"/>
  <hyperlinks>
    <hyperlink ref="P21" r:id="rId1" display="http://www.konkoly.hu/cgi-bin/IBVS?5745" xr:uid="{00000000-0004-0000-0100-000000000000}"/>
    <hyperlink ref="P22" r:id="rId2" display="http://www.konkoly.hu/cgi-bin/IBVS?5745" xr:uid="{00000000-0004-0000-0100-000001000000}"/>
    <hyperlink ref="P23" r:id="rId3" display="http://var.astro.cz/oejv/issues/oejv0074.pdf" xr:uid="{00000000-0004-0000-0100-000002000000}"/>
    <hyperlink ref="P24" r:id="rId4" display="http://www.konkoly.hu/cgi-bin/IBVS?5595" xr:uid="{00000000-0004-0000-0100-000003000000}"/>
    <hyperlink ref="P25" r:id="rId5" display="http://www.konkoly.hu/cgi-bin/IBVS?5676" xr:uid="{00000000-0004-0000-0100-000004000000}"/>
    <hyperlink ref="P26" r:id="rId6" display="http://www.konkoly.hu/cgi-bin/IBVS?5676" xr:uid="{00000000-0004-0000-0100-000005000000}"/>
    <hyperlink ref="P27" r:id="rId7" display="http://www.bav-astro.de/sfs/BAVM_link.php?BAVMnr=172" xr:uid="{00000000-0004-0000-0100-000006000000}"/>
    <hyperlink ref="P28" r:id="rId8" display="http://www.konkoly.hu/cgi-bin/IBVS?5745" xr:uid="{00000000-0004-0000-0100-000007000000}"/>
    <hyperlink ref="P29" r:id="rId9" display="http://www.konkoly.hu/cgi-bin/IBVS?5595" xr:uid="{00000000-0004-0000-0100-000008000000}"/>
    <hyperlink ref="P31" r:id="rId10" display="http://www.bav-astro.de/sfs/BAVM_link.php?BAVMnr=173" xr:uid="{00000000-0004-0000-0100-000009000000}"/>
    <hyperlink ref="P32" r:id="rId11" display="http://www.bav-astro.de/sfs/BAVM_link.php?BAVMnr=178" xr:uid="{00000000-0004-0000-0100-00000A000000}"/>
    <hyperlink ref="P33" r:id="rId12" display="http://www.konkoly.hu/cgi-bin/IBVS?5676" xr:uid="{00000000-0004-0000-0100-00000B000000}"/>
    <hyperlink ref="P35" r:id="rId13" display="http://www.bav-astro.de/sfs/BAVM_link.php?BAVMnr=212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2023-01-12T06:51:08Z</dcterms:modified>
</cp:coreProperties>
</file>