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0310214-61CD-45EA-8B6A-C79087C11F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6" i="1" l="1"/>
  <c r="F176" i="1"/>
  <c r="G176" i="1"/>
  <c r="K176" i="1" s="1"/>
  <c r="Q176" i="1"/>
  <c r="E174" i="1"/>
  <c r="F174" i="1" s="1"/>
  <c r="G174" i="1" s="1"/>
  <c r="K174" i="1" s="1"/>
  <c r="Q174" i="1"/>
  <c r="E175" i="1"/>
  <c r="F175" i="1" s="1"/>
  <c r="G175" i="1" s="1"/>
  <c r="K175" i="1" s="1"/>
  <c r="Q175" i="1"/>
  <c r="E171" i="1"/>
  <c r="F171" i="1" s="1"/>
  <c r="G171" i="1" s="1"/>
  <c r="K171" i="1" s="1"/>
  <c r="Q171" i="1"/>
  <c r="E173" i="1"/>
  <c r="F173" i="1" s="1"/>
  <c r="G173" i="1" s="1"/>
  <c r="K173" i="1" s="1"/>
  <c r="Q173" i="1"/>
  <c r="Q170" i="1"/>
  <c r="Q172" i="1"/>
  <c r="C7" i="1"/>
  <c r="C8" i="1"/>
  <c r="D9" i="1"/>
  <c r="C9" i="1"/>
  <c r="E28" i="1"/>
  <c r="E74" i="2" s="1"/>
  <c r="E31" i="1"/>
  <c r="F31" i="1" s="1"/>
  <c r="G31" i="1" s="1"/>
  <c r="I31" i="1" s="1"/>
  <c r="E36" i="1"/>
  <c r="F36" i="1" s="1"/>
  <c r="G36" i="1" s="1"/>
  <c r="I36" i="1" s="1"/>
  <c r="E39" i="1"/>
  <c r="F39" i="1"/>
  <c r="E44" i="1"/>
  <c r="E90" i="2" s="1"/>
  <c r="E47" i="1"/>
  <c r="F47" i="1" s="1"/>
  <c r="G47" i="1" s="1"/>
  <c r="I47" i="1" s="1"/>
  <c r="E52" i="1"/>
  <c r="F52" i="1" s="1"/>
  <c r="G52" i="1" s="1"/>
  <c r="I52" i="1" s="1"/>
  <c r="E55" i="1"/>
  <c r="F55" i="1"/>
  <c r="E60" i="1"/>
  <c r="F60" i="1" s="1"/>
  <c r="G60" i="1" s="1"/>
  <c r="I60" i="1" s="1"/>
  <c r="E63" i="1"/>
  <c r="F63" i="1" s="1"/>
  <c r="G63" i="1" s="1"/>
  <c r="J63" i="1" s="1"/>
  <c r="E68" i="1"/>
  <c r="F68" i="1" s="1"/>
  <c r="G68" i="1" s="1"/>
  <c r="I68" i="1" s="1"/>
  <c r="E71" i="1"/>
  <c r="F71" i="1"/>
  <c r="E76" i="1"/>
  <c r="E121" i="2" s="1"/>
  <c r="E79" i="1"/>
  <c r="F79" i="1" s="1"/>
  <c r="G79" i="1" s="1"/>
  <c r="I79" i="1" s="1"/>
  <c r="E84" i="1"/>
  <c r="F84" i="1" s="1"/>
  <c r="G84" i="1" s="1"/>
  <c r="I84" i="1" s="1"/>
  <c r="E87" i="1"/>
  <c r="F87" i="1"/>
  <c r="E92" i="1"/>
  <c r="F92" i="1" s="1"/>
  <c r="G92" i="1" s="1"/>
  <c r="I92" i="1" s="1"/>
  <c r="E95" i="1"/>
  <c r="F95" i="1" s="1"/>
  <c r="G95" i="1" s="1"/>
  <c r="I95" i="1" s="1"/>
  <c r="E100" i="1"/>
  <c r="F100" i="1" s="1"/>
  <c r="G100" i="1" s="1"/>
  <c r="J100" i="1" s="1"/>
  <c r="E103" i="1"/>
  <c r="F103" i="1"/>
  <c r="E108" i="1"/>
  <c r="F108" i="1" s="1"/>
  <c r="G108" i="1" s="1"/>
  <c r="J108" i="1" s="1"/>
  <c r="E111" i="1"/>
  <c r="F111" i="1" s="1"/>
  <c r="G111" i="1" s="1"/>
  <c r="J111" i="1" s="1"/>
  <c r="E118" i="1"/>
  <c r="F118" i="1" s="1"/>
  <c r="G118" i="1" s="1"/>
  <c r="I118" i="1" s="1"/>
  <c r="E121" i="1"/>
  <c r="F121" i="1"/>
  <c r="E126" i="1"/>
  <c r="E42" i="2" s="1"/>
  <c r="E129" i="1"/>
  <c r="F129" i="1" s="1"/>
  <c r="G129" i="1" s="1"/>
  <c r="I129" i="1" s="1"/>
  <c r="E134" i="1"/>
  <c r="F134" i="1" s="1"/>
  <c r="G134" i="1" s="1"/>
  <c r="J134" i="1" s="1"/>
  <c r="E137" i="1"/>
  <c r="F137" i="1"/>
  <c r="E142" i="1"/>
  <c r="F142" i="1" s="1"/>
  <c r="G142" i="1" s="1"/>
  <c r="J142" i="1" s="1"/>
  <c r="E145" i="1"/>
  <c r="F145" i="1" s="1"/>
  <c r="G145" i="1" s="1"/>
  <c r="I145" i="1" s="1"/>
  <c r="E150" i="1"/>
  <c r="F150" i="1" s="1"/>
  <c r="G150" i="1" s="1"/>
  <c r="K150" i="1" s="1"/>
  <c r="E153" i="1"/>
  <c r="F153" i="1"/>
  <c r="E158" i="1"/>
  <c r="E61" i="2" s="1"/>
  <c r="E161" i="1"/>
  <c r="F161" i="1" s="1"/>
  <c r="G161" i="1" s="1"/>
  <c r="K161" i="1" s="1"/>
  <c r="E166" i="1"/>
  <c r="F166" i="1" s="1"/>
  <c r="G166" i="1" s="1"/>
  <c r="J166" i="1" s="1"/>
  <c r="E21" i="1"/>
  <c r="F21" i="1"/>
  <c r="U21" i="1" s="1"/>
  <c r="Q169" i="1"/>
  <c r="Q168" i="1"/>
  <c r="Q163" i="1"/>
  <c r="Q162" i="1"/>
  <c r="Q161" i="1"/>
  <c r="Q155" i="1"/>
  <c r="Q146" i="1"/>
  <c r="Q145" i="1"/>
  <c r="Q139" i="1"/>
  <c r="Q137" i="1"/>
  <c r="Q136" i="1"/>
  <c r="Q131" i="1"/>
  <c r="Q112" i="1"/>
  <c r="Q100" i="1"/>
  <c r="Q91" i="1"/>
  <c r="Q90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67" i="1"/>
  <c r="G11" i="2"/>
  <c r="C11" i="2"/>
  <c r="G66" i="2"/>
  <c r="C66" i="2"/>
  <c r="E66" i="2"/>
  <c r="G65" i="2"/>
  <c r="C65" i="2"/>
  <c r="G64" i="2"/>
  <c r="C64" i="2"/>
  <c r="G146" i="2"/>
  <c r="C146" i="2"/>
  <c r="G145" i="2"/>
  <c r="C145" i="2"/>
  <c r="G144" i="2"/>
  <c r="C144" i="2"/>
  <c r="E144" i="2"/>
  <c r="G63" i="2"/>
  <c r="C63" i="2"/>
  <c r="G62" i="2"/>
  <c r="C62" i="2"/>
  <c r="G61" i="2"/>
  <c r="C61" i="2"/>
  <c r="G60" i="2"/>
  <c r="C60" i="2"/>
  <c r="G59" i="2"/>
  <c r="C59" i="2"/>
  <c r="G143" i="2"/>
  <c r="C143" i="2"/>
  <c r="G58" i="2"/>
  <c r="C58" i="2"/>
  <c r="G57" i="2"/>
  <c r="C57" i="2"/>
  <c r="E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142" i="2"/>
  <c r="C142" i="2"/>
  <c r="G141" i="2"/>
  <c r="C141" i="2"/>
  <c r="E141" i="2"/>
  <c r="G50" i="2"/>
  <c r="C50" i="2"/>
  <c r="G49" i="2"/>
  <c r="C49" i="2"/>
  <c r="G140" i="2"/>
  <c r="C140" i="2"/>
  <c r="G139" i="2"/>
  <c r="C139" i="2"/>
  <c r="E139" i="2"/>
  <c r="G138" i="2"/>
  <c r="C138" i="2"/>
  <c r="G48" i="2"/>
  <c r="C48" i="2"/>
  <c r="E48" i="2"/>
  <c r="G47" i="2"/>
  <c r="C47" i="2"/>
  <c r="G46" i="2"/>
  <c r="C46" i="2"/>
  <c r="G137" i="2"/>
  <c r="C137" i="2"/>
  <c r="G45" i="2"/>
  <c r="C45" i="2"/>
  <c r="E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E34" i="2"/>
  <c r="G33" i="2"/>
  <c r="C33" i="2"/>
  <c r="G32" i="2"/>
  <c r="C32" i="2"/>
  <c r="G136" i="2"/>
  <c r="C136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22" i="2"/>
  <c r="C22" i="2"/>
  <c r="G135" i="2"/>
  <c r="C135" i="2"/>
  <c r="E135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E14" i="2"/>
  <c r="G134" i="2"/>
  <c r="C134" i="2"/>
  <c r="G133" i="2"/>
  <c r="C133" i="2"/>
  <c r="G13" i="2"/>
  <c r="C13" i="2"/>
  <c r="G12" i="2"/>
  <c r="C12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G127" i="2"/>
  <c r="C127" i="2"/>
  <c r="G126" i="2"/>
  <c r="C126" i="2"/>
  <c r="G125" i="2"/>
  <c r="C125" i="2"/>
  <c r="G124" i="2"/>
  <c r="C124" i="2"/>
  <c r="E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E113" i="2"/>
  <c r="G112" i="2"/>
  <c r="C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E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G93" i="2"/>
  <c r="C93" i="2"/>
  <c r="E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E85" i="2"/>
  <c r="G84" i="2"/>
  <c r="C84" i="2"/>
  <c r="G83" i="2"/>
  <c r="C83" i="2"/>
  <c r="G82" i="2"/>
  <c r="C82" i="2"/>
  <c r="E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E67" i="2"/>
  <c r="H11" i="2"/>
  <c r="B11" i="2"/>
  <c r="D11" i="2"/>
  <c r="A11" i="2"/>
  <c r="H66" i="2"/>
  <c r="B66" i="2"/>
  <c r="D66" i="2"/>
  <c r="A66" i="2"/>
  <c r="H65" i="2"/>
  <c r="B65" i="2"/>
  <c r="D65" i="2"/>
  <c r="A65" i="2"/>
  <c r="H64" i="2"/>
  <c r="B64" i="2"/>
  <c r="D64" i="2"/>
  <c r="A64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43" i="2"/>
  <c r="B143" i="2"/>
  <c r="D143" i="2"/>
  <c r="A143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42" i="2"/>
  <c r="B142" i="2"/>
  <c r="D142" i="2"/>
  <c r="A142" i="2"/>
  <c r="H141" i="2"/>
  <c r="B141" i="2"/>
  <c r="D141" i="2"/>
  <c r="A141" i="2"/>
  <c r="H50" i="2"/>
  <c r="B50" i="2"/>
  <c r="D50" i="2"/>
  <c r="A50" i="2"/>
  <c r="H49" i="2"/>
  <c r="B49" i="2"/>
  <c r="D49" i="2"/>
  <c r="A49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48" i="2"/>
  <c r="B48" i="2"/>
  <c r="D48" i="2"/>
  <c r="A48" i="2"/>
  <c r="H47" i="2"/>
  <c r="B47" i="2"/>
  <c r="D47" i="2"/>
  <c r="A47" i="2"/>
  <c r="H46" i="2"/>
  <c r="B46" i="2"/>
  <c r="D46" i="2"/>
  <c r="A46" i="2"/>
  <c r="H137" i="2"/>
  <c r="B137" i="2"/>
  <c r="D137" i="2"/>
  <c r="A137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36" i="2"/>
  <c r="B136" i="2"/>
  <c r="D136" i="2"/>
  <c r="A136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135" i="2"/>
  <c r="B135" i="2"/>
  <c r="D135" i="2"/>
  <c r="A135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F15" i="2"/>
  <c r="D15" i="2"/>
  <c r="A15" i="2"/>
  <c r="H14" i="2"/>
  <c r="F14" i="2"/>
  <c r="D14" i="2"/>
  <c r="B14" i="2"/>
  <c r="A14" i="2"/>
  <c r="H134" i="2"/>
  <c r="B134" i="2"/>
  <c r="F134" i="2"/>
  <c r="D134" i="2"/>
  <c r="A134" i="2"/>
  <c r="H133" i="2"/>
  <c r="F133" i="2"/>
  <c r="D133" i="2"/>
  <c r="B133" i="2"/>
  <c r="A133" i="2"/>
  <c r="H13" i="2"/>
  <c r="B13" i="2"/>
  <c r="F13" i="2"/>
  <c r="D13" i="2"/>
  <c r="A13" i="2"/>
  <c r="H12" i="2"/>
  <c r="B12" i="2"/>
  <c r="D12" i="2"/>
  <c r="A12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Q166" i="1"/>
  <c r="Q164" i="1"/>
  <c r="Q165" i="1"/>
  <c r="Q141" i="1"/>
  <c r="Q150" i="1"/>
  <c r="F16" i="1"/>
  <c r="F17" i="1" s="1"/>
  <c r="C17" i="1"/>
  <c r="Q158" i="1"/>
  <c r="Q159" i="1"/>
  <c r="Q160" i="1"/>
  <c r="Q144" i="1"/>
  <c r="Q151" i="1"/>
  <c r="Q154" i="1"/>
  <c r="Q157" i="1"/>
  <c r="Q156" i="1"/>
  <c r="Q88" i="1"/>
  <c r="Q89" i="1"/>
  <c r="Q99" i="1"/>
  <c r="Q101" i="1"/>
  <c r="Q102" i="1"/>
  <c r="Q103" i="1"/>
  <c r="Q105" i="1"/>
  <c r="Q107" i="1"/>
  <c r="Q108" i="1"/>
  <c r="Q109" i="1"/>
  <c r="Q110" i="1"/>
  <c r="Q111" i="1"/>
  <c r="Q120" i="1"/>
  <c r="Q121" i="1"/>
  <c r="Q152" i="1"/>
  <c r="Q153" i="1"/>
  <c r="Q149" i="1"/>
  <c r="Q143" i="1"/>
  <c r="Q147" i="1"/>
  <c r="Q148" i="1"/>
  <c r="Q142" i="1"/>
  <c r="Q114" i="1"/>
  <c r="Q126" i="1"/>
  <c r="Q128" i="1"/>
  <c r="Q130" i="1"/>
  <c r="Q132" i="1"/>
  <c r="Q92" i="1"/>
  <c r="Q93" i="1"/>
  <c r="Q94" i="1"/>
  <c r="Q95" i="1"/>
  <c r="Q96" i="1"/>
  <c r="Q97" i="1"/>
  <c r="Q98" i="1"/>
  <c r="Q104" i="1"/>
  <c r="Q106" i="1"/>
  <c r="Q116" i="1"/>
  <c r="Q117" i="1"/>
  <c r="Q118" i="1"/>
  <c r="Q122" i="1"/>
  <c r="Q123" i="1"/>
  <c r="Q124" i="1"/>
  <c r="Q125" i="1"/>
  <c r="Q129" i="1"/>
  <c r="Q115" i="1"/>
  <c r="Q127" i="1"/>
  <c r="Q133" i="1"/>
  <c r="Q134" i="1"/>
  <c r="Q135" i="1"/>
  <c r="Q138" i="1"/>
  <c r="Q140" i="1"/>
  <c r="Q119" i="1"/>
  <c r="Q113" i="1"/>
  <c r="Q51" i="1"/>
  <c r="E170" i="1"/>
  <c r="F170" i="1"/>
  <c r="E169" i="1"/>
  <c r="F169" i="1" s="1"/>
  <c r="G169" i="1" s="1"/>
  <c r="K169" i="1" s="1"/>
  <c r="E29" i="1"/>
  <c r="F29" i="1"/>
  <c r="G29" i="1"/>
  <c r="I29" i="1" s="1"/>
  <c r="E37" i="1"/>
  <c r="F37" i="1" s="1"/>
  <c r="G37" i="1" s="1"/>
  <c r="I37" i="1" s="1"/>
  <c r="G39" i="1"/>
  <c r="I39" i="1" s="1"/>
  <c r="E45" i="1"/>
  <c r="F45" i="1"/>
  <c r="G45" i="1" s="1"/>
  <c r="I45" i="1" s="1"/>
  <c r="E53" i="1"/>
  <c r="F53" i="1"/>
  <c r="G55" i="1"/>
  <c r="I55" i="1" s="1"/>
  <c r="E61" i="1"/>
  <c r="F61" i="1"/>
  <c r="G61" i="1" s="1"/>
  <c r="J61" i="1" s="1"/>
  <c r="E69" i="1"/>
  <c r="F69" i="1" s="1"/>
  <c r="G69" i="1" s="1"/>
  <c r="J69" i="1" s="1"/>
  <c r="G71" i="1"/>
  <c r="J71" i="1" s="1"/>
  <c r="E77" i="1"/>
  <c r="F77" i="1"/>
  <c r="E85" i="1"/>
  <c r="F85" i="1"/>
  <c r="G85" i="1" s="1"/>
  <c r="I85" i="1" s="1"/>
  <c r="G87" i="1"/>
  <c r="I87" i="1" s="1"/>
  <c r="E93" i="1"/>
  <c r="F93" i="1"/>
  <c r="G93" i="1"/>
  <c r="I93" i="1" s="1"/>
  <c r="E101" i="1"/>
  <c r="F101" i="1" s="1"/>
  <c r="G101" i="1" s="1"/>
  <c r="J101" i="1" s="1"/>
  <c r="G103" i="1"/>
  <c r="J103" i="1" s="1"/>
  <c r="E109" i="1"/>
  <c r="F109" i="1"/>
  <c r="G109" i="1" s="1"/>
  <c r="J109" i="1" s="1"/>
  <c r="E119" i="1"/>
  <c r="F119" i="1"/>
  <c r="G121" i="1"/>
  <c r="J121" i="1" s="1"/>
  <c r="E127" i="1"/>
  <c r="F127" i="1"/>
  <c r="G127" i="1" s="1"/>
  <c r="J127" i="1" s="1"/>
  <c r="E135" i="1"/>
  <c r="F135" i="1" s="1"/>
  <c r="G135" i="1" s="1"/>
  <c r="J135" i="1" s="1"/>
  <c r="G137" i="1"/>
  <c r="J137" i="1" s="1"/>
  <c r="E143" i="1"/>
  <c r="F143" i="1"/>
  <c r="E151" i="1"/>
  <c r="F151" i="1"/>
  <c r="G153" i="1"/>
  <c r="J153" i="1" s="1"/>
  <c r="E159" i="1"/>
  <c r="F159" i="1"/>
  <c r="G159" i="1"/>
  <c r="J159" i="1" s="1"/>
  <c r="E167" i="1"/>
  <c r="F167" i="1" s="1"/>
  <c r="G167" i="1" s="1"/>
  <c r="J167" i="1" s="1"/>
  <c r="E22" i="1"/>
  <c r="E24" i="1"/>
  <c r="F24" i="1"/>
  <c r="G24" i="1" s="1"/>
  <c r="I24" i="1" s="1"/>
  <c r="E32" i="1"/>
  <c r="E78" i="2" s="1"/>
  <c r="E40" i="1"/>
  <c r="F40" i="1"/>
  <c r="G40" i="1"/>
  <c r="I40" i="1"/>
  <c r="E48" i="1"/>
  <c r="F48" i="1"/>
  <c r="G48" i="1"/>
  <c r="I48" i="1" s="1"/>
  <c r="E56" i="1"/>
  <c r="E64" i="1"/>
  <c r="E72" i="1"/>
  <c r="E80" i="1"/>
  <c r="E88" i="1"/>
  <c r="E96" i="1"/>
  <c r="E104" i="1"/>
  <c r="F104" i="1" s="1"/>
  <c r="G104" i="1" s="1"/>
  <c r="I104" i="1" s="1"/>
  <c r="E112" i="1"/>
  <c r="F112" i="1" s="1"/>
  <c r="G112" i="1" s="1"/>
  <c r="I112" i="1" s="1"/>
  <c r="E122" i="1"/>
  <c r="F122" i="1" s="1"/>
  <c r="G122" i="1" s="1"/>
  <c r="I122" i="1" s="1"/>
  <c r="E130" i="1"/>
  <c r="F130" i="1"/>
  <c r="G130" i="1" s="1"/>
  <c r="J130" i="1" s="1"/>
  <c r="E138" i="1"/>
  <c r="F138" i="1" s="1"/>
  <c r="G138" i="1" s="1"/>
  <c r="J138" i="1" s="1"/>
  <c r="E146" i="1"/>
  <c r="E154" i="1"/>
  <c r="E162" i="1"/>
  <c r="G170" i="1"/>
  <c r="K170" i="1" s="1"/>
  <c r="E27" i="1"/>
  <c r="F27" i="1"/>
  <c r="G27" i="1" s="1"/>
  <c r="I27" i="1" s="1"/>
  <c r="E35" i="1"/>
  <c r="F35" i="1" s="1"/>
  <c r="G35" i="1" s="1"/>
  <c r="I35" i="1" s="1"/>
  <c r="E43" i="1"/>
  <c r="F43" i="1" s="1"/>
  <c r="G43" i="1" s="1"/>
  <c r="I43" i="1" s="1"/>
  <c r="E51" i="1"/>
  <c r="F51" i="1" s="1"/>
  <c r="G51" i="1" s="1"/>
  <c r="H51" i="1" s="1"/>
  <c r="G53" i="1"/>
  <c r="I53" i="1" s="1"/>
  <c r="E59" i="1"/>
  <c r="F59" i="1"/>
  <c r="G59" i="1"/>
  <c r="I59" i="1" s="1"/>
  <c r="E67" i="1"/>
  <c r="F67" i="1"/>
  <c r="G67" i="1" s="1"/>
  <c r="I67" i="1" s="1"/>
  <c r="E75" i="1"/>
  <c r="F75" i="1" s="1"/>
  <c r="G75" i="1" s="1"/>
  <c r="I75" i="1" s="1"/>
  <c r="G77" i="1"/>
  <c r="I77" i="1"/>
  <c r="E83" i="1"/>
  <c r="F83" i="1" s="1"/>
  <c r="G83" i="1" s="1"/>
  <c r="I83" i="1" s="1"/>
  <c r="E91" i="1"/>
  <c r="F91" i="1"/>
  <c r="G91" i="1"/>
  <c r="J91" i="1" s="1"/>
  <c r="E99" i="1"/>
  <c r="F99" i="1"/>
  <c r="G99" i="1" s="1"/>
  <c r="J99" i="1" s="1"/>
  <c r="E107" i="1"/>
  <c r="F107" i="1" s="1"/>
  <c r="G107" i="1" s="1"/>
  <c r="J107" i="1" s="1"/>
  <c r="E116" i="1"/>
  <c r="F116" i="1" s="1"/>
  <c r="G116" i="1" s="1"/>
  <c r="I116" i="1" s="1"/>
  <c r="G119" i="1"/>
  <c r="I119" i="1" s="1"/>
  <c r="E125" i="1"/>
  <c r="F125" i="1"/>
  <c r="G125" i="1"/>
  <c r="J125" i="1" s="1"/>
  <c r="E133" i="1"/>
  <c r="E141" i="1"/>
  <c r="F141" i="1" s="1"/>
  <c r="G141" i="1" s="1"/>
  <c r="J141" i="1" s="1"/>
  <c r="G143" i="1"/>
  <c r="K143" i="1"/>
  <c r="E149" i="1"/>
  <c r="F149" i="1"/>
  <c r="G149" i="1" s="1"/>
  <c r="K149" i="1" s="1"/>
  <c r="G151" i="1"/>
  <c r="K151" i="1" s="1"/>
  <c r="E157" i="1"/>
  <c r="F157" i="1"/>
  <c r="G157" i="1"/>
  <c r="K157" i="1"/>
  <c r="E165" i="1"/>
  <c r="F165" i="1"/>
  <c r="E114" i="1"/>
  <c r="F114" i="1" s="1"/>
  <c r="E30" i="1"/>
  <c r="F30" i="1"/>
  <c r="G30" i="1" s="1"/>
  <c r="I30" i="1" s="1"/>
  <c r="E38" i="1"/>
  <c r="E46" i="1"/>
  <c r="F46" i="1"/>
  <c r="G46" i="1"/>
  <c r="I46" i="1" s="1"/>
  <c r="E54" i="1"/>
  <c r="F54" i="1"/>
  <c r="G54" i="1" s="1"/>
  <c r="J54" i="1" s="1"/>
  <c r="E62" i="1"/>
  <c r="F62" i="1"/>
  <c r="G62" i="1"/>
  <c r="J62" i="1" s="1"/>
  <c r="E70" i="1"/>
  <c r="F70" i="1"/>
  <c r="G70" i="1" s="1"/>
  <c r="I70" i="1" s="1"/>
  <c r="E78" i="1"/>
  <c r="F78" i="1"/>
  <c r="G78" i="1"/>
  <c r="I78" i="1" s="1"/>
  <c r="E86" i="1"/>
  <c r="F86" i="1"/>
  <c r="G86" i="1" s="1"/>
  <c r="I86" i="1" s="1"/>
  <c r="E94" i="1"/>
  <c r="F94" i="1"/>
  <c r="G94" i="1"/>
  <c r="I94" i="1" s="1"/>
  <c r="E102" i="1"/>
  <c r="F102" i="1"/>
  <c r="G102" i="1" s="1"/>
  <c r="J102" i="1" s="1"/>
  <c r="E110" i="1"/>
  <c r="F110" i="1"/>
  <c r="G110" i="1"/>
  <c r="J110" i="1" s="1"/>
  <c r="E120" i="1"/>
  <c r="F120" i="1"/>
  <c r="G120" i="1" s="1"/>
  <c r="J120" i="1" s="1"/>
  <c r="E128" i="1"/>
  <c r="F128" i="1" s="1"/>
  <c r="G128" i="1" s="1"/>
  <c r="J128" i="1" s="1"/>
  <c r="E136" i="1"/>
  <c r="F136" i="1"/>
  <c r="G136" i="1"/>
  <c r="J136" i="1" s="1"/>
  <c r="E144" i="1"/>
  <c r="F144" i="1"/>
  <c r="G144" i="1" s="1"/>
  <c r="I144" i="1" s="1"/>
  <c r="E152" i="1"/>
  <c r="F152" i="1"/>
  <c r="G152" i="1"/>
  <c r="J152" i="1" s="1"/>
  <c r="E160" i="1"/>
  <c r="F160" i="1"/>
  <c r="G160" i="1" s="1"/>
  <c r="J160" i="1" s="1"/>
  <c r="E168" i="1"/>
  <c r="F168" i="1"/>
  <c r="G168" i="1"/>
  <c r="K168" i="1" s="1"/>
  <c r="E172" i="1"/>
  <c r="F172" i="1"/>
  <c r="G172" i="1" s="1"/>
  <c r="K172" i="1" s="1"/>
  <c r="E25" i="1"/>
  <c r="F25" i="1" s="1"/>
  <c r="G25" i="1" s="1"/>
  <c r="I25" i="1" s="1"/>
  <c r="E33" i="1"/>
  <c r="F33" i="1" s="1"/>
  <c r="G33" i="1" s="1"/>
  <c r="I33" i="1" s="1"/>
  <c r="E41" i="1"/>
  <c r="F41" i="1" s="1"/>
  <c r="G41" i="1" s="1"/>
  <c r="I41" i="1" s="1"/>
  <c r="E49" i="1"/>
  <c r="F49" i="1"/>
  <c r="G49" i="1" s="1"/>
  <c r="I49" i="1" s="1"/>
  <c r="E57" i="1"/>
  <c r="F57" i="1"/>
  <c r="G57" i="1"/>
  <c r="I57" i="1" s="1"/>
  <c r="E65" i="1"/>
  <c r="F65" i="1"/>
  <c r="G65" i="1" s="1"/>
  <c r="J65" i="1" s="1"/>
  <c r="E73" i="1"/>
  <c r="F73" i="1" s="1"/>
  <c r="G73" i="1" s="1"/>
  <c r="I73" i="1" s="1"/>
  <c r="E81" i="1"/>
  <c r="F81" i="1"/>
  <c r="G81" i="1"/>
  <c r="I81" i="1" s="1"/>
  <c r="E89" i="1"/>
  <c r="F89" i="1"/>
  <c r="G89" i="1" s="1"/>
  <c r="J89" i="1" s="1"/>
  <c r="E97" i="1"/>
  <c r="F97" i="1"/>
  <c r="G97" i="1"/>
  <c r="I97" i="1" s="1"/>
  <c r="E105" i="1"/>
  <c r="F105" i="1" s="1"/>
  <c r="G105" i="1" s="1"/>
  <c r="J105" i="1" s="1"/>
  <c r="E113" i="1"/>
  <c r="F113" i="1"/>
  <c r="G113" i="1" s="1"/>
  <c r="J113" i="1" s="1"/>
  <c r="E123" i="1"/>
  <c r="E131" i="1"/>
  <c r="F131" i="1"/>
  <c r="G131" i="1" s="1"/>
  <c r="I131" i="1" s="1"/>
  <c r="E139" i="1"/>
  <c r="F139" i="1" s="1"/>
  <c r="G139" i="1" s="1"/>
  <c r="J139" i="1" s="1"/>
  <c r="E147" i="1"/>
  <c r="F147" i="1"/>
  <c r="G147" i="1"/>
  <c r="K147" i="1" s="1"/>
  <c r="E155" i="1"/>
  <c r="F155" i="1"/>
  <c r="G155" i="1" s="1"/>
  <c r="I155" i="1" s="1"/>
  <c r="E163" i="1"/>
  <c r="F163" i="1"/>
  <c r="G163" i="1"/>
  <c r="K163" i="1" s="1"/>
  <c r="G165" i="1"/>
  <c r="J165" i="1" s="1"/>
  <c r="E117" i="1"/>
  <c r="F117" i="1" s="1"/>
  <c r="E26" i="1"/>
  <c r="F26" i="1"/>
  <c r="G26" i="1"/>
  <c r="I26" i="1" s="1"/>
  <c r="E34" i="1"/>
  <c r="F34" i="1" s="1"/>
  <c r="G34" i="1" s="1"/>
  <c r="I34" i="1" s="1"/>
  <c r="E42" i="1"/>
  <c r="F42" i="1"/>
  <c r="G42" i="1" s="1"/>
  <c r="I42" i="1" s="1"/>
  <c r="E50" i="1"/>
  <c r="F50" i="1" s="1"/>
  <c r="G50" i="1" s="1"/>
  <c r="J50" i="1" s="1"/>
  <c r="E58" i="1"/>
  <c r="F58" i="1"/>
  <c r="G58" i="1"/>
  <c r="I58" i="1" s="1"/>
  <c r="E66" i="1"/>
  <c r="F66" i="1" s="1"/>
  <c r="G66" i="1" s="1"/>
  <c r="J66" i="1" s="1"/>
  <c r="E74" i="1"/>
  <c r="F74" i="1"/>
  <c r="G74" i="1" s="1"/>
  <c r="I74" i="1" s="1"/>
  <c r="E82" i="1"/>
  <c r="F82" i="1" s="1"/>
  <c r="G82" i="1" s="1"/>
  <c r="I82" i="1" s="1"/>
  <c r="E90" i="1"/>
  <c r="F90" i="1"/>
  <c r="G90" i="1"/>
  <c r="J90" i="1" s="1"/>
  <c r="E98" i="1"/>
  <c r="F98" i="1" s="1"/>
  <c r="G98" i="1" s="1"/>
  <c r="I98" i="1" s="1"/>
  <c r="E106" i="1"/>
  <c r="F106" i="1"/>
  <c r="G106" i="1" s="1"/>
  <c r="I106" i="1" s="1"/>
  <c r="E115" i="1"/>
  <c r="E124" i="1"/>
  <c r="E40" i="2" s="1"/>
  <c r="E132" i="1"/>
  <c r="F132" i="1"/>
  <c r="G132" i="1"/>
  <c r="N132" i="1" s="1"/>
  <c r="E140" i="1"/>
  <c r="F140" i="1" s="1"/>
  <c r="G140" i="1" s="1"/>
  <c r="J140" i="1" s="1"/>
  <c r="E148" i="1"/>
  <c r="F148" i="1"/>
  <c r="G148" i="1" s="1"/>
  <c r="K148" i="1" s="1"/>
  <c r="E156" i="1"/>
  <c r="E59" i="2" s="1"/>
  <c r="E164" i="1"/>
  <c r="F164" i="1"/>
  <c r="G164" i="1"/>
  <c r="J164" i="1" s="1"/>
  <c r="E23" i="1"/>
  <c r="F38" i="1"/>
  <c r="G38" i="1"/>
  <c r="I38" i="1" s="1"/>
  <c r="E84" i="2"/>
  <c r="F124" i="1"/>
  <c r="G124" i="1" s="1"/>
  <c r="J124" i="1" s="1"/>
  <c r="E110" i="2"/>
  <c r="E120" i="2"/>
  <c r="E30" i="2"/>
  <c r="E56" i="2"/>
  <c r="E87" i="2"/>
  <c r="E128" i="2"/>
  <c r="E55" i="2"/>
  <c r="E126" i="2"/>
  <c r="E36" i="2"/>
  <c r="E102" i="2"/>
  <c r="F72" i="1"/>
  <c r="G72" i="1"/>
  <c r="J72" i="1"/>
  <c r="E117" i="2"/>
  <c r="E106" i="2"/>
  <c r="E115" i="2"/>
  <c r="E21" i="2"/>
  <c r="E49" i="2"/>
  <c r="E83" i="2"/>
  <c r="E123" i="2"/>
  <c r="E46" i="2"/>
  <c r="E143" i="2"/>
  <c r="E73" i="2"/>
  <c r="F115" i="1"/>
  <c r="G115" i="1" s="1"/>
  <c r="J115" i="1" s="1"/>
  <c r="E32" i="2"/>
  <c r="E72" i="2"/>
  <c r="E80" i="2"/>
  <c r="E16" i="2"/>
  <c r="E43" i="2"/>
  <c r="E112" i="2"/>
  <c r="E104" i="2"/>
  <c r="E41" i="2"/>
  <c r="E137" i="2"/>
  <c r="E22" i="2"/>
  <c r="E92" i="2"/>
  <c r="F23" i="1"/>
  <c r="G23" i="1"/>
  <c r="I23" i="1"/>
  <c r="E69" i="2"/>
  <c r="F162" i="1"/>
  <c r="G162" i="1"/>
  <c r="K162" i="1" s="1"/>
  <c r="E145" i="2"/>
  <c r="F96" i="1"/>
  <c r="G96" i="1"/>
  <c r="I96" i="1"/>
  <c r="E18" i="2"/>
  <c r="F64" i="1"/>
  <c r="G64" i="1"/>
  <c r="J64" i="1"/>
  <c r="E109" i="2"/>
  <c r="E62" i="2"/>
  <c r="E71" i="2"/>
  <c r="E119" i="2"/>
  <c r="E38" i="2"/>
  <c r="E95" i="2"/>
  <c r="E28" i="2"/>
  <c r="E27" i="2"/>
  <c r="E134" i="2"/>
  <c r="E86" i="2"/>
  <c r="E53" i="2"/>
  <c r="E146" i="2"/>
  <c r="E88" i="2"/>
  <c r="E20" i="2"/>
  <c r="E51" i="2"/>
  <c r="E91" i="2"/>
  <c r="E23" i="2"/>
  <c r="E122" i="2"/>
  <c r="E131" i="2"/>
  <c r="E136" i="2"/>
  <c r="F133" i="1"/>
  <c r="G133" i="1"/>
  <c r="J133" i="1"/>
  <c r="E47" i="2"/>
  <c r="F154" i="1"/>
  <c r="G154" i="1"/>
  <c r="K154" i="1"/>
  <c r="E58" i="2"/>
  <c r="F88" i="1"/>
  <c r="G88" i="1"/>
  <c r="J88" i="1"/>
  <c r="E12" i="2"/>
  <c r="F56" i="1"/>
  <c r="G56" i="1"/>
  <c r="J56" i="1"/>
  <c r="E101" i="2"/>
  <c r="E64" i="2"/>
  <c r="E50" i="2"/>
  <c r="E52" i="2"/>
  <c r="E79" i="2"/>
  <c r="E118" i="2"/>
  <c r="E29" i="2"/>
  <c r="E127" i="2"/>
  <c r="E65" i="2"/>
  <c r="E111" i="2"/>
  <c r="E76" i="2"/>
  <c r="F123" i="1"/>
  <c r="G123" i="1" s="1"/>
  <c r="I123" i="1" s="1"/>
  <c r="E39" i="2"/>
  <c r="F22" i="1"/>
  <c r="E68" i="2"/>
  <c r="E35" i="2"/>
  <c r="E13" i="2"/>
  <c r="E44" i="2"/>
  <c r="E75" i="2"/>
  <c r="E114" i="2"/>
  <c r="E19" i="2"/>
  <c r="E107" i="2"/>
  <c r="E103" i="2"/>
  <c r="E63" i="2"/>
  <c r="E98" i="2"/>
  <c r="E70" i="2"/>
  <c r="F146" i="1"/>
  <c r="G146" i="1"/>
  <c r="I146" i="1"/>
  <c r="E142" i="2"/>
  <c r="F80" i="1"/>
  <c r="G80" i="1"/>
  <c r="J80" i="1"/>
  <c r="E125" i="2"/>
  <c r="E133" i="2"/>
  <c r="E130" i="2"/>
  <c r="E33" i="2"/>
  <c r="E60" i="2"/>
  <c r="E96" i="2"/>
  <c r="E15" i="2"/>
  <c r="E11" i="2"/>
  <c r="E99" i="2"/>
  <c r="E138" i="2"/>
  <c r="E94" i="2"/>
  <c r="E89" i="2"/>
  <c r="U22" i="1"/>
  <c r="E140" i="2" l="1"/>
  <c r="E81" i="2"/>
  <c r="E25" i="2"/>
  <c r="F32" i="1"/>
  <c r="G32" i="1" s="1"/>
  <c r="I32" i="1" s="1"/>
  <c r="F158" i="1"/>
  <c r="G158" i="1" s="1"/>
  <c r="J158" i="1" s="1"/>
  <c r="F126" i="1"/>
  <c r="G126" i="1" s="1"/>
  <c r="J126" i="1" s="1"/>
  <c r="F76" i="1"/>
  <c r="G76" i="1" s="1"/>
  <c r="I76" i="1" s="1"/>
  <c r="F44" i="1"/>
  <c r="G44" i="1" s="1"/>
  <c r="I44" i="1" s="1"/>
  <c r="F28" i="1"/>
  <c r="G28" i="1" s="1"/>
  <c r="E26" i="2"/>
  <c r="F156" i="1"/>
  <c r="G156" i="1" s="1"/>
  <c r="J156" i="1" s="1"/>
  <c r="C11" i="1"/>
  <c r="C12" i="1"/>
  <c r="O176" i="1" l="1"/>
  <c r="O59" i="1"/>
  <c r="O118" i="1"/>
  <c r="O21" i="1"/>
  <c r="O160" i="1"/>
  <c r="O149" i="1"/>
  <c r="O24" i="1"/>
  <c r="O44" i="1"/>
  <c r="O103" i="1"/>
  <c r="O137" i="1"/>
  <c r="O116" i="1"/>
  <c r="O26" i="1"/>
  <c r="O91" i="1"/>
  <c r="O150" i="1"/>
  <c r="O129" i="1"/>
  <c r="O79" i="1"/>
  <c r="O132" i="1"/>
  <c r="O42" i="1"/>
  <c r="O107" i="1"/>
  <c r="O135" i="1"/>
  <c r="O123" i="1"/>
  <c r="O23" i="1"/>
  <c r="O104" i="1"/>
  <c r="O41" i="1"/>
  <c r="O62" i="1"/>
  <c r="O108" i="1"/>
  <c r="O167" i="1"/>
  <c r="O88" i="1"/>
  <c r="O90" i="1"/>
  <c r="O55" i="1"/>
  <c r="O112" i="1"/>
  <c r="O53" i="1"/>
  <c r="O50" i="1"/>
  <c r="O164" i="1"/>
  <c r="O120" i="1"/>
  <c r="O121" i="1"/>
  <c r="O155" i="1"/>
  <c r="O106" i="1"/>
  <c r="O134" i="1"/>
  <c r="O84" i="1"/>
  <c r="O63" i="1"/>
  <c r="O28" i="1"/>
  <c r="O87" i="1"/>
  <c r="O73" i="1"/>
  <c r="O67" i="1"/>
  <c r="O126" i="1"/>
  <c r="O33" i="1"/>
  <c r="O29" i="1"/>
  <c r="O82" i="1"/>
  <c r="O97" i="1"/>
  <c r="O101" i="1"/>
  <c r="O154" i="1"/>
  <c r="O60" i="1"/>
  <c r="O119" i="1"/>
  <c r="O140" i="1"/>
  <c r="O113" i="1"/>
  <c r="O117" i="1"/>
  <c r="O49" i="1"/>
  <c r="O61" i="1"/>
  <c r="O114" i="1"/>
  <c r="O148" i="1"/>
  <c r="O102" i="1"/>
  <c r="O174" i="1"/>
  <c r="O92" i="1"/>
  <c r="O151" i="1"/>
  <c r="O115" i="1"/>
  <c r="O131" i="1"/>
  <c r="O31" i="1"/>
  <c r="O136" i="1"/>
  <c r="O93" i="1"/>
  <c r="O146" i="1"/>
  <c r="C15" i="1"/>
  <c r="F18" i="1" s="1"/>
  <c r="F19" i="1" s="1"/>
  <c r="O165" i="1"/>
  <c r="O32" i="1"/>
  <c r="O124" i="1"/>
  <c r="O34" i="1"/>
  <c r="O51" i="1"/>
  <c r="O72" i="1"/>
  <c r="O30" i="1"/>
  <c r="O152" i="1"/>
  <c r="O125" i="1"/>
  <c r="O25" i="1"/>
  <c r="O57" i="1"/>
  <c r="O80" i="1"/>
  <c r="O168" i="1"/>
  <c r="O94" i="1"/>
  <c r="O96" i="1"/>
  <c r="O128" i="1"/>
  <c r="O81" i="1"/>
  <c r="O142" i="1"/>
  <c r="O162" i="1"/>
  <c r="O161" i="1"/>
  <c r="O171" i="1"/>
  <c r="O74" i="1"/>
  <c r="O147" i="1"/>
  <c r="O163" i="1"/>
  <c r="O175" i="1"/>
  <c r="O156" i="1"/>
  <c r="O66" i="1"/>
  <c r="O46" i="1"/>
  <c r="O36" i="1"/>
  <c r="O95" i="1"/>
  <c r="O105" i="1"/>
  <c r="O157" i="1"/>
  <c r="O56" i="1"/>
  <c r="O78" i="1"/>
  <c r="O45" i="1"/>
  <c r="O98" i="1"/>
  <c r="O35" i="1"/>
  <c r="O38" i="1"/>
  <c r="O153" i="1"/>
  <c r="O109" i="1"/>
  <c r="O99" i="1"/>
  <c r="O40" i="1"/>
  <c r="O141" i="1"/>
  <c r="O47" i="1"/>
  <c r="O144" i="1"/>
  <c r="O173" i="1"/>
  <c r="O77" i="1"/>
  <c r="O130" i="1"/>
  <c r="O172" i="1"/>
  <c r="O100" i="1"/>
  <c r="O159" i="1"/>
  <c r="O70" i="1"/>
  <c r="O83" i="1"/>
  <c r="O170" i="1"/>
  <c r="O158" i="1"/>
  <c r="O145" i="1"/>
  <c r="O143" i="1"/>
  <c r="O65" i="1"/>
  <c r="O69" i="1"/>
  <c r="O169" i="1"/>
  <c r="O54" i="1"/>
  <c r="O89" i="1"/>
  <c r="O122" i="1"/>
  <c r="O85" i="1"/>
  <c r="O138" i="1"/>
  <c r="O139" i="1"/>
  <c r="O39" i="1"/>
  <c r="O48" i="1"/>
  <c r="O52" i="1"/>
  <c r="O111" i="1"/>
  <c r="O27" i="1"/>
  <c r="O86" i="1"/>
  <c r="O64" i="1"/>
  <c r="O110" i="1"/>
  <c r="O68" i="1"/>
  <c r="O127" i="1"/>
  <c r="O43" i="1"/>
  <c r="O71" i="1"/>
  <c r="O133" i="1"/>
  <c r="O37" i="1"/>
  <c r="O58" i="1"/>
  <c r="O76" i="1"/>
  <c r="O75" i="1"/>
  <c r="O22" i="1"/>
  <c r="O166" i="1"/>
  <c r="C16" i="1"/>
  <c r="D18" i="1" s="1"/>
  <c r="I28" i="1"/>
  <c r="C18" i="1" l="1"/>
</calcChain>
</file>

<file path=xl/sharedStrings.xml><?xml version="1.0" encoding="utf-8"?>
<sst xmlns="http://schemas.openxmlformats.org/spreadsheetml/2006/main" count="1518" uniqueCount="623">
  <si>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</si>
  <si>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</si>
  <si>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</si>
  <si>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</si>
  <si>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</si>
  <si>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</si>
  <si>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</si>
  <si>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</si>
  <si>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</si>
  <si>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</si>
  <si>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</si>
  <si>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</si>
  <si>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</si>
  <si>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</si>
  <si>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</si>
  <si>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</si>
  <si>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</si>
  <si>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</si>
  <si>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</si>
  <si>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</si>
  <si>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</si>
  <si>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</si>
  <si>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</si>
  <si>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</si>
  <si>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</si>
  <si>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</si>
  <si>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</si>
  <si>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</si>
  <si>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</si>
  <si>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</si>
  <si>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</si>
  <si>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K</t>
  </si>
  <si>
    <t>v</t>
  </si>
  <si>
    <t>Diethelm R</t>
  </si>
  <si>
    <t>BBSAG Bull...25</t>
  </si>
  <si>
    <t>B</t>
  </si>
  <si>
    <t>Locher K</t>
  </si>
  <si>
    <t>Roos U</t>
  </si>
  <si>
    <t>BBSAG Bull...26</t>
  </si>
  <si>
    <t>Peter H</t>
  </si>
  <si>
    <t>BBSAG Bull...33</t>
  </si>
  <si>
    <t>V</t>
  </si>
  <si>
    <t>IBVS 1379</t>
  </si>
  <si>
    <t>S phe</t>
  </si>
  <si>
    <t>PZ 21,3,455</t>
  </si>
  <si>
    <t>Y</t>
  </si>
  <si>
    <t>AASI 18,1,68</t>
  </si>
  <si>
    <t>IBVS 1358</t>
  </si>
  <si>
    <t>BBSAG Bull.39</t>
  </si>
  <si>
    <t>BBSAG Bull.44</t>
  </si>
  <si>
    <t>MVS 8,10,192</t>
  </si>
  <si>
    <t>IBVS 2545</t>
  </si>
  <si>
    <t>BBSAG Bull.67</t>
  </si>
  <si>
    <t>Wils P</t>
  </si>
  <si>
    <t>BBSAG Bull.68</t>
  </si>
  <si>
    <t>BBSAG Bull.73</t>
  </si>
  <si>
    <t>BBSAG Bull.80</t>
  </si>
  <si>
    <t>BAAVSS 67,7</t>
  </si>
  <si>
    <t>IBVS 3169</t>
  </si>
  <si>
    <t>BAAVSS 70</t>
  </si>
  <si>
    <t>Mavrofridis G</t>
  </si>
  <si>
    <t>BBSAG Bull.89</t>
  </si>
  <si>
    <t>BAAVSS 72,22</t>
  </si>
  <si>
    <t>BAV-M 60</t>
  </si>
  <si>
    <t>IBVS 4340</t>
  </si>
  <si>
    <t>ccd</t>
  </si>
  <si>
    <t>IBVS 4555</t>
  </si>
  <si>
    <t>IBVS 4633</t>
  </si>
  <si>
    <t>II</t>
  </si>
  <si>
    <t>IBVS 5380</t>
  </si>
  <si>
    <t>I</t>
  </si>
  <si>
    <t>IBVS 5476</t>
  </si>
  <si>
    <t>IBVS 4967</t>
  </si>
  <si>
    <t>IBVS 5579</t>
  </si>
  <si>
    <t>IBVS 0456</t>
  </si>
  <si>
    <t>IBVS 0530</t>
  </si>
  <si>
    <t>IBVS 0844</t>
  </si>
  <si>
    <t>IBVS 0668</t>
  </si>
  <si>
    <t>IBVS 0937</t>
  </si>
  <si>
    <t>IBVS 5588</t>
  </si>
  <si>
    <t>EB/SD</t>
  </si>
  <si>
    <t># of data points:</t>
  </si>
  <si>
    <t>MR Cyg / GSC 03609-01995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</si>
  <si>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</si>
  <si>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</si>
  <si>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</si>
  <si>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</si>
  <si>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</si>
  <si>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</si>
  <si>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5801</t>
  </si>
  <si>
    <t>IBVS 5887</t>
  </si>
  <si>
    <t>OEJV 0074</t>
  </si>
  <si>
    <t>vis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</si>
  <si>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</si>
  <si>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</si>
  <si>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</si>
  <si>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</si>
  <si>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</si>
  <si>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</si>
  <si>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</si>
  <si>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</si>
  <si>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</si>
  <si>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</si>
  <si>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</si>
  <si>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</si>
  <si>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</si>
  <si>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</si>
  <si>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</si>
  <si>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 Koch &amp; Koch </t>
  </si>
  <si>
    <t> AJ 67.462 </t>
  </si>
  <si>
    <t>IBVS 6157</t>
  </si>
  <si>
    <t>2415616.43 </t>
  </si>
  <si>
    <t> 19.08.1901 22:19 </t>
  </si>
  <si>
    <t> -0.07 </t>
  </si>
  <si>
    <t>P </t>
  </si>
  <si>
    <t> P.Parenago </t>
  </si>
  <si>
    <t> PZ 4.314 </t>
  </si>
  <si>
    <t>2417502.22 </t>
  </si>
  <si>
    <t> 18.10.1906 17:16 </t>
  </si>
  <si>
    <t> -0.10 </t>
  </si>
  <si>
    <t>2424589.45 </t>
  </si>
  <si>
    <t> 14.03.1926 22:48 </t>
  </si>
  <si>
    <t> -0.01 </t>
  </si>
  <si>
    <t> S.Nekrasova </t>
  </si>
  <si>
    <t> PZ 5.184 </t>
  </si>
  <si>
    <t>2424719.42 </t>
  </si>
  <si>
    <t> 22.07.1926 22:04 </t>
  </si>
  <si>
    <t>2425809.547 </t>
  </si>
  <si>
    <t> 17.07.1929 01:07 </t>
  </si>
  <si>
    <t> 0.040 </t>
  </si>
  <si>
    <t> A.A.Wachmann </t>
  </si>
  <si>
    <t> AHSB 4.108 </t>
  </si>
  <si>
    <t>2425851.472 </t>
  </si>
  <si>
    <t> 27.08.1929 23:19 </t>
  </si>
  <si>
    <t> 0.039 </t>
  </si>
  <si>
    <t>2426215.396 </t>
  </si>
  <si>
    <t> 26.08.1930 21:30 </t>
  </si>
  <si>
    <t> 0.047 </t>
  </si>
  <si>
    <t>2426267.339 </t>
  </si>
  <si>
    <t> 17.10.1930 20:08 </t>
  </si>
  <si>
    <t> 0.002 </t>
  </si>
  <si>
    <t> AN 245.37 </t>
  </si>
  <si>
    <t>2426272.388 </t>
  </si>
  <si>
    <t> 22.10.1930 21:18 </t>
  </si>
  <si>
    <t> 0.020 </t>
  </si>
  <si>
    <t>2426366.27 </t>
  </si>
  <si>
    <t> 24.01.1931 18:28 </t>
  </si>
  <si>
    <t>2426577.574 </t>
  </si>
  <si>
    <t> 24.08.1931 01:46 </t>
  </si>
  <si>
    <t> -0.014 </t>
  </si>
  <si>
    <t>2426577.586 </t>
  </si>
  <si>
    <t> 24.08.1931 02:03 </t>
  </si>
  <si>
    <t> -0.002 </t>
  </si>
  <si>
    <t>2426594.357 </t>
  </si>
  <si>
    <t> 09.09.1931 20:34 </t>
  </si>
  <si>
    <t>2426594.363 </t>
  </si>
  <si>
    <t> 09.09.1931 20:42 </t>
  </si>
  <si>
    <t> 0.004 </t>
  </si>
  <si>
    <t> H.Rügemer </t>
  </si>
  <si>
    <t>2426604.410 </t>
  </si>
  <si>
    <t> 19.09.1931 21:50 </t>
  </si>
  <si>
    <t> -0.011 </t>
  </si>
  <si>
    <t>2426735.243 </t>
  </si>
  <si>
    <t> 28.01.1932 17:49 </t>
  </si>
  <si>
    <t> 0.014 </t>
  </si>
  <si>
    <t>2427263.499 </t>
  </si>
  <si>
    <t> 09.07.1933 23:58 </t>
  </si>
  <si>
    <t>V </t>
  </si>
  <si>
    <t> K.Himpel </t>
  </si>
  <si>
    <t> AN 261.255 </t>
  </si>
  <si>
    <t>2427414.438 </t>
  </si>
  <si>
    <t> 07.12.1933 22:30 </t>
  </si>
  <si>
    <t> 0.010 </t>
  </si>
  <si>
    <t> AN 255.359 </t>
  </si>
  <si>
    <t>2429128.354 </t>
  </si>
  <si>
    <t> 17.08.1938 20:29 </t>
  </si>
  <si>
    <t> V.Krat </t>
  </si>
  <si>
    <t> IPUL 16.5.1 </t>
  </si>
  <si>
    <t>2429148.495 </t>
  </si>
  <si>
    <t> 06.09.1938 23:52 </t>
  </si>
  <si>
    <t>2429163.563 </t>
  </si>
  <si>
    <t> 22.09.1938 01:30 </t>
  </si>
  <si>
    <t> Hurnik </t>
  </si>
  <si>
    <t> SAC 17.64 </t>
  </si>
  <si>
    <t>2429170.282 </t>
  </si>
  <si>
    <t> 28.09.1938 18:46 </t>
  </si>
  <si>
    <t> -0.000 </t>
  </si>
  <si>
    <t> K.Walter </t>
  </si>
  <si>
    <t> AN 282.83 </t>
  </si>
  <si>
    <t>2429351.400 </t>
  </si>
  <si>
    <t> 28.03.1939 21:36 </t>
  </si>
  <si>
    <t> I.M.Istchenko </t>
  </si>
  <si>
    <t> TTAO 9.20 </t>
  </si>
  <si>
    <t>2429412.605 </t>
  </si>
  <si>
    <t> 29.05.1939 02:31 </t>
  </si>
  <si>
    <t> -0.009 </t>
  </si>
  <si>
    <t>2432054.792 </t>
  </si>
  <si>
    <t> 22.08.1946 07:00 </t>
  </si>
  <si>
    <t> 0.012 </t>
  </si>
  <si>
    <t> B.S.Whitney </t>
  </si>
  <si>
    <t> AJ 64.263 </t>
  </si>
  <si>
    <t>2432740.675 </t>
  </si>
  <si>
    <t> 08.07.1948 04:12 </t>
  </si>
  <si>
    <t> -0.012 </t>
  </si>
  <si>
    <t>2433139.812 </t>
  </si>
  <si>
    <t> 11.08.1949 07:29 </t>
  </si>
  <si>
    <t>2433178.379 </t>
  </si>
  <si>
    <t> 18.09.1949 21:05 </t>
  </si>
  <si>
    <t> A.A.Vasilieva </t>
  </si>
  <si>
    <t> AC 103.2 </t>
  </si>
  <si>
    <t>2433282.350 </t>
  </si>
  <si>
    <t> 31.12.1949 20:24 </t>
  </si>
  <si>
    <t> -0.019 </t>
  </si>
  <si>
    <t> L.Fedorov </t>
  </si>
  <si>
    <t> AC 100.16 </t>
  </si>
  <si>
    <t>2433396.4053 </t>
  </si>
  <si>
    <t> 24.04.1950 21:43 </t>
  </si>
  <si>
    <t> -0.0016 </t>
  </si>
  <si>
    <t>E </t>
  </si>
  <si>
    <t>?</t>
  </si>
  <si>
    <t> M.I.Lavrov </t>
  </si>
  <si>
    <t> BKZ 38 </t>
  </si>
  <si>
    <t>2433572.499 </t>
  </si>
  <si>
    <t> 17.10.1950 23:58 </t>
  </si>
  <si>
    <t>2433928.024 </t>
  </si>
  <si>
    <t> 08.10.1951 12:34 </t>
  </si>
  <si>
    <t> W.N.Kaminski </t>
  </si>
  <si>
    <t> PZ 9.285 </t>
  </si>
  <si>
    <t>2433931.3793 </t>
  </si>
  <si>
    <t> 11.10.1951 21:06 </t>
  </si>
  <si>
    <t> -0.0013 </t>
  </si>
  <si>
    <t>2433933.883 </t>
  </si>
  <si>
    <t> 14.10.1951 09:11 </t>
  </si>
  <si>
    <t> -0.013 </t>
  </si>
  <si>
    <t>2433984.2081 </t>
  </si>
  <si>
    <t> 03.12.1951 16:59 </t>
  </si>
  <si>
    <t> 0.0009 </t>
  </si>
  <si>
    <t>2433985.045 </t>
  </si>
  <si>
    <t> 04.12.1951 13:04 </t>
  </si>
  <si>
    <t> -0.001 </t>
  </si>
  <si>
    <t>2434051.302 </t>
  </si>
  <si>
    <t> 08.02.1952 19:14 </t>
  </si>
  <si>
    <t> 0.013 </t>
  </si>
  <si>
    <t>2434308.712 </t>
  </si>
  <si>
    <t> 23.10.1952 05:05 </t>
  </si>
  <si>
    <t>2434546.851 </t>
  </si>
  <si>
    <t> 18.06.1953 08:25 </t>
  </si>
  <si>
    <t>2434608.9018 </t>
  </si>
  <si>
    <t> 19.08.1953 09:38 </t>
  </si>
  <si>
    <t> -0.0004 </t>
  </si>
  <si>
    <t> Hall &amp; Hardie </t>
  </si>
  <si>
    <t> PASP 81.763 </t>
  </si>
  <si>
    <t>2434646.6373 </t>
  </si>
  <si>
    <t> 26.09.1953 03:17 </t>
  </si>
  <si>
    <t> 0.0018 </t>
  </si>
  <si>
    <t>2434650.8271 </t>
  </si>
  <si>
    <t> 30.09.1953 07:51 </t>
  </si>
  <si>
    <t> -0.0009 </t>
  </si>
  <si>
    <t>2434651.669 </t>
  </si>
  <si>
    <t> 01.10.1953 04:03 </t>
  </si>
  <si>
    <t>2434657.535 </t>
  </si>
  <si>
    <t> 07.10.1953 00:50 </t>
  </si>
  <si>
    <t>2434666.7573 </t>
  </si>
  <si>
    <t> 16.10.1953 06:10 </t>
  </si>
  <si>
    <t> -0.0026 </t>
  </si>
  <si>
    <t>2435289.785 </t>
  </si>
  <si>
    <t> 01.07.1955 06:50 </t>
  </si>
  <si>
    <t> 0.007 </t>
  </si>
  <si>
    <t> V.Vyskupaitis </t>
  </si>
  <si>
    <t> BAOV 3.23 </t>
  </si>
  <si>
    <t>2435430.649 </t>
  </si>
  <si>
    <t> 19.11.1955 03:34 </t>
  </si>
  <si>
    <t> 0.000 </t>
  </si>
  <si>
    <t>2435464.1889 </t>
  </si>
  <si>
    <t> 22.12.1955 16:32 </t>
  </si>
  <si>
    <t> -0.0005 </t>
  </si>
  <si>
    <t>2436037.740 </t>
  </si>
  <si>
    <t> 18.07.1957 05:45 </t>
  </si>
  <si>
    <t> 0.005 </t>
  </si>
  <si>
    <t>2436517.3666 </t>
  </si>
  <si>
    <t> 09.11.1958 20:47 </t>
  </si>
  <si>
    <t> 0.0001 </t>
  </si>
  <si>
    <t>2436518.2058 </t>
  </si>
  <si>
    <t> 10.11.1958 16:56 </t>
  </si>
  <si>
    <t> 0.0008 </t>
  </si>
  <si>
    <t>2437513.520 </t>
  </si>
  <si>
    <t> 02.08.1961 00:28 </t>
  </si>
  <si>
    <t> -0.004 </t>
  </si>
  <si>
    <t> P.Ahnert </t>
  </si>
  <si>
    <t> MVS 707 </t>
  </si>
  <si>
    <t>2438293.3460 </t>
  </si>
  <si>
    <t> 20.09.1963 20:18 </t>
  </si>
  <si>
    <t>2438910.464 </t>
  </si>
  <si>
    <t> 29.05.1965 23:08 </t>
  </si>
  <si>
    <t> -0.029 </t>
  </si>
  <si>
    <t> P.B.Lehmann </t>
  </si>
  <si>
    <t>BAVM 18 </t>
  </si>
  <si>
    <t>2438910.474 </t>
  </si>
  <si>
    <t> 29.05.1965 23:22 </t>
  </si>
  <si>
    <t> J.Hübscher </t>
  </si>
  <si>
    <t>2438910.486 </t>
  </si>
  <si>
    <t> 29.05.1965 23:39 </t>
  </si>
  <si>
    <t> -0.007 </t>
  </si>
  <si>
    <t> W.Braune </t>
  </si>
  <si>
    <t>2439056.398 </t>
  </si>
  <si>
    <t> 22.10.1965 21:33 </t>
  </si>
  <si>
    <t> 0.003 </t>
  </si>
  <si>
    <t> P.Krausser </t>
  </si>
  <si>
    <t> AN 289.192 </t>
  </si>
  <si>
    <t>2439056.407 </t>
  </si>
  <si>
    <t> 22.10.1965 21:46 </t>
  </si>
  <si>
    <t> H.Busch </t>
  </si>
  <si>
    <t> MVS 4.66 </t>
  </si>
  <si>
    <t>2439059.7527 </t>
  </si>
  <si>
    <t> 26.10.1965 06:03 </t>
  </si>
  <si>
    <t> 0.0033 </t>
  </si>
  <si>
    <t>2439321.371 </t>
  </si>
  <si>
    <t> 14.07.1966 20:54 </t>
  </si>
  <si>
    <t> Ü.Akyol </t>
  </si>
  <si>
    <t> AN 291.112 </t>
  </si>
  <si>
    <t>2439430.378 </t>
  </si>
  <si>
    <t> 31.10.1966 21:04 </t>
  </si>
  <si>
    <t> Bickel &amp; Held </t>
  </si>
  <si>
    <t> AN 291.111 </t>
  </si>
  <si>
    <t>2439700.376 </t>
  </si>
  <si>
    <t> 28.07.1967 21:01 </t>
  </si>
  <si>
    <t> N.Güdür </t>
  </si>
  <si>
    <t>2439705.410 </t>
  </si>
  <si>
    <t> 02.08.1967 21:50 </t>
  </si>
  <si>
    <t> M.Kurutac </t>
  </si>
  <si>
    <t>2439725.5300 </t>
  </si>
  <si>
    <t> 23.08.1967 00:43 </t>
  </si>
  <si>
    <t> -0.0018 </t>
  </si>
  <si>
    <t> P.Battistini et al </t>
  </si>
  <si>
    <t> ASS 19.402 </t>
  </si>
  <si>
    <t>2439730.5650 </t>
  </si>
  <si>
    <t> 28.08.1967 01:33 </t>
  </si>
  <si>
    <t> 0.0021 </t>
  </si>
  <si>
    <t>2439783.390 </t>
  </si>
  <si>
    <t> 19.10.1967 21:21 </t>
  </si>
  <si>
    <t> 0.001 </t>
  </si>
  <si>
    <t>2440074.355 </t>
  </si>
  <si>
    <t> 05.08.1968 20:31 </t>
  </si>
  <si>
    <t>IBVS 456 </t>
  </si>
  <si>
    <t>2440364.480 </t>
  </si>
  <si>
    <t> 22.05.1969 23:31 </t>
  </si>
  <si>
    <t>2440483.5505 </t>
  </si>
  <si>
    <t> 19.09.1969 01:12 </t>
  </si>
  <si>
    <t>2440494.4529 </t>
  </si>
  <si>
    <t> 29.09.1969 22:52 </t>
  </si>
  <si>
    <t> 0.0012 </t>
  </si>
  <si>
    <t>2440733.421 </t>
  </si>
  <si>
    <t> 26.05.1970 22:06 </t>
  </si>
  <si>
    <t> -0.008 </t>
  </si>
  <si>
    <t> R.Diethelm </t>
  </si>
  <si>
    <t> ORI 120 </t>
  </si>
  <si>
    <t>2440785.417 </t>
  </si>
  <si>
    <t> 17.07.1970 22:00 </t>
  </si>
  <si>
    <t> K.Locher </t>
  </si>
  <si>
    <t>2440790.452 </t>
  </si>
  <si>
    <t> 22.07.1970 22:50 </t>
  </si>
  <si>
    <t>2440795.474 </t>
  </si>
  <si>
    <t> 27.07.1970 23:22 </t>
  </si>
  <si>
    <t> -0.005 </t>
  </si>
  <si>
    <t>2440800.506 </t>
  </si>
  <si>
    <t> 02.08.1970 00:08 </t>
  </si>
  <si>
    <t>2440832.368 </t>
  </si>
  <si>
    <t> 02.09.1970 20:49 </t>
  </si>
  <si>
    <t> -0.006 </t>
  </si>
  <si>
    <t> U.Roos </t>
  </si>
  <si>
    <t> ORI 121 </t>
  </si>
  <si>
    <t>2440837.392 </t>
  </si>
  <si>
    <t> 07.09.1970 21:24 </t>
  </si>
  <si>
    <t>2440847.467 </t>
  </si>
  <si>
    <t> 17.09.1970 23:12 </t>
  </si>
  <si>
    <t> O.Gülmen </t>
  </si>
  <si>
    <t>IBVS 530 </t>
  </si>
  <si>
    <t>2440847.4679 </t>
  </si>
  <si>
    <t> 17.09.1970 23:13 </t>
  </si>
  <si>
    <t> 0.0006 </t>
  </si>
  <si>
    <t>2441146.8181 </t>
  </si>
  <si>
    <t> 14.07.1971 07:38 </t>
  </si>
  <si>
    <t> 0.0003 </t>
  </si>
  <si>
    <t> R.J.Niehaus </t>
  </si>
  <si>
    <t>IBVS 844 </t>
  </si>
  <si>
    <t>2441172.810 </t>
  </si>
  <si>
    <t> 09.08.1971 07:26 </t>
  </si>
  <si>
    <t> A.Meyer </t>
  </si>
  <si>
    <t>IBVS 668 </t>
  </si>
  <si>
    <t>2441209.707 </t>
  </si>
  <si>
    <t> 15.09.1971 04:58 </t>
  </si>
  <si>
    <t>2441211.378 </t>
  </si>
  <si>
    <t> 16.09.1971 21:04 </t>
  </si>
  <si>
    <t> H.Peter </t>
  </si>
  <si>
    <t> ORI 129 </t>
  </si>
  <si>
    <t>2441214.735 </t>
  </si>
  <si>
    <t> 20.09.1971 05:38 </t>
  </si>
  <si>
    <t>2441253.312 </t>
  </si>
  <si>
    <t> 28.10.1971 19:29 </t>
  </si>
  <si>
    <t>2441674.242 </t>
  </si>
  <si>
    <t> 22.12.1972 17:48 </t>
  </si>
  <si>
    <t> J.Ebersberger </t>
  </si>
  <si>
    <t>IBVS 937 </t>
  </si>
  <si>
    <t>2441839.432 </t>
  </si>
  <si>
    <t> 05.06.1973 22:22 </t>
  </si>
  <si>
    <t> O.Demircan </t>
  </si>
  <si>
    <t>2442252.8221 </t>
  </si>
  <si>
    <t> 24.07.1974 07:43 </t>
  </si>
  <si>
    <t> 0.0007 </t>
  </si>
  <si>
    <t> D.J.Barlow </t>
  </si>
  <si>
    <t>IBVS 1379 </t>
  </si>
  <si>
    <t>2442273.7832 </t>
  </si>
  <si>
    <t> 14.08.1974 06:47 </t>
  </si>
  <si>
    <t> -0.0012 </t>
  </si>
  <si>
    <t>2442311.5128 </t>
  </si>
  <si>
    <t> 21.09.1974 00:18 </t>
  </si>
  <si>
    <t> -0.0048 </t>
  </si>
  <si>
    <t> V.P.Murnikova </t>
  </si>
  <si>
    <t> PZ 21.455 </t>
  </si>
  <si>
    <t>2442955.497 </t>
  </si>
  <si>
    <t> 25.06.1976 23:55 </t>
  </si>
  <si>
    <t> R.Gröbel </t>
  </si>
  <si>
    <t>IBVS 1358 </t>
  </si>
  <si>
    <t>2443755.432 </t>
  </si>
  <si>
    <t> 03.09.1978 22:22 </t>
  </si>
  <si>
    <t> BBS 39 </t>
  </si>
  <si>
    <t>2444082.461 </t>
  </si>
  <si>
    <t> 27.07.1979 23:03 </t>
  </si>
  <si>
    <t> BBS 44 </t>
  </si>
  <si>
    <t>2444171.367 </t>
  </si>
  <si>
    <t> 24.10.1979 20:48 </t>
  </si>
  <si>
    <t> 0.019 </t>
  </si>
  <si>
    <t> W.Ihle </t>
  </si>
  <si>
    <t> MVS 8.192 </t>
  </si>
  <si>
    <t>2444480.7613 </t>
  </si>
  <si>
    <t> 29.08.1980 06:16 </t>
  </si>
  <si>
    <t> P.A.Delaney </t>
  </si>
  <si>
    <t>IBVS 2545 </t>
  </si>
  <si>
    <t>2444833.7777 </t>
  </si>
  <si>
    <t> 17.08.1981 06:39 </t>
  </si>
  <si>
    <t> 0.0015 </t>
  </si>
  <si>
    <t> C.D.Scarfe </t>
  </si>
  <si>
    <t>2445531.410 </t>
  </si>
  <si>
    <t> 15.07.1983 21:50 </t>
  </si>
  <si>
    <t> BBS 67 </t>
  </si>
  <si>
    <t>2445578.383 </t>
  </si>
  <si>
    <t> 31.08.1983 21:11 </t>
  </si>
  <si>
    <t> P.Wils </t>
  </si>
  <si>
    <t> BBS 68 </t>
  </si>
  <si>
    <t>2445930.5551 </t>
  </si>
  <si>
    <t> 18.08.1984 01:19 </t>
  </si>
  <si>
    <t> -0.0011 </t>
  </si>
  <si>
    <t> BBS 73 </t>
  </si>
  <si>
    <t>2446616.4695 </t>
  </si>
  <si>
    <t> 04.07.1986 23:16 </t>
  </si>
  <si>
    <t> 0.0066 </t>
  </si>
  <si>
    <t> BBS 80 </t>
  </si>
  <si>
    <t>2446715.4156 </t>
  </si>
  <si>
    <t> 11.10.1986 21:58 </t>
  </si>
  <si>
    <t> 0.0077 </t>
  </si>
  <si>
    <t> J.Ells </t>
  </si>
  <si>
    <t> VSSC 67.8 </t>
  </si>
  <si>
    <t>2447072.6211 </t>
  </si>
  <si>
    <t> 04.10.1987 02:54 </t>
  </si>
  <si>
    <t> 0.0050 </t>
  </si>
  <si>
    <t> C.A.Wood </t>
  </si>
  <si>
    <t>IBVS 3169 </t>
  </si>
  <si>
    <t>2447094.4214 </t>
  </si>
  <si>
    <t> 25.10.1987 22:06 </t>
  </si>
  <si>
    <t> 0.0039 </t>
  </si>
  <si>
    <t> VSSC 70.19 </t>
  </si>
  <si>
    <t>2447364.428 </t>
  </si>
  <si>
    <t> 21.07.1988 22:16 </t>
  </si>
  <si>
    <t> 0.008 </t>
  </si>
  <si>
    <t> G.Mavrofridis </t>
  </si>
  <si>
    <t> BBS 89 </t>
  </si>
  <si>
    <t>2447436.5339 </t>
  </si>
  <si>
    <t> 02.10.1988 00:48 </t>
  </si>
  <si>
    <t> VSSC 72.25 </t>
  </si>
  <si>
    <t>2448501.451 </t>
  </si>
  <si>
    <t> 01.09.1991 22:49 </t>
  </si>
  <si>
    <t> J.Pietz </t>
  </si>
  <si>
    <t>BAVM 60 </t>
  </si>
  <si>
    <t>2450044.3227 </t>
  </si>
  <si>
    <t> 22.11.1995 19:44 </t>
  </si>
  <si>
    <t> 0.0031 </t>
  </si>
  <si>
    <t> I.Biro </t>
  </si>
  <si>
    <t>IBVS 4340 </t>
  </si>
  <si>
    <t>2450044.3258 </t>
  </si>
  <si>
    <t> 22.11.1995 19:49 </t>
  </si>
  <si>
    <t> 0.0062 </t>
  </si>
  <si>
    <t> T.Borkovits </t>
  </si>
  <si>
    <t>2450230.4608 </t>
  </si>
  <si>
    <t> 26.05.1996 23:03 </t>
  </si>
  <si>
    <t> -0.0096 </t>
  </si>
  <si>
    <t>IBVS 4555/4653 </t>
  </si>
  <si>
    <t>2450962.4954 </t>
  </si>
  <si>
    <t> 28.05.1998 23:53 </t>
  </si>
  <si>
    <t> -0.0002 </t>
  </si>
  <si>
    <t>G</t>
  </si>
  <si>
    <t>IBVS 4633/4653 </t>
  </si>
  <si>
    <t>2451014.4830 </t>
  </si>
  <si>
    <t> 19.07.1998 23:35 </t>
  </si>
  <si>
    <t> -0.0006 </t>
  </si>
  <si>
    <t>2451689.489 </t>
  </si>
  <si>
    <t> 24.05.2000 23:44 </t>
  </si>
  <si>
    <t>IBVS 4967 </t>
  </si>
  <si>
    <t>2451788.442 </t>
  </si>
  <si>
    <t> 31.08.2000 22:36 </t>
  </si>
  <si>
    <t> J.Zahajský </t>
  </si>
  <si>
    <t>OEJV 0074 </t>
  </si>
  <si>
    <t>2452053.411 </t>
  </si>
  <si>
    <t> 23.05.2001 21:51 </t>
  </si>
  <si>
    <t> R.Meyer </t>
  </si>
  <si>
    <t>BAVM 143 </t>
  </si>
  <si>
    <t>2452442.493 </t>
  </si>
  <si>
    <t> 16.06.2002 23:49 </t>
  </si>
  <si>
    <t> 0.015 </t>
  </si>
  <si>
    <t>BAVM 157 </t>
  </si>
  <si>
    <t>2452500.325 </t>
  </si>
  <si>
    <t> 13.08.2002 19:48 </t>
  </si>
  <si>
    <t> -0.010 </t>
  </si>
  <si>
    <t> Karska &amp; Maciejewski </t>
  </si>
  <si>
    <t>IBVS 5380 </t>
  </si>
  <si>
    <t>2452501.1736 </t>
  </si>
  <si>
    <t> 14.08.2002 16:09 </t>
  </si>
  <si>
    <t> -0.0003 </t>
  </si>
  <si>
    <t>2452795.492 </t>
  </si>
  <si>
    <t> 04.06.2003 23:48 </t>
  </si>
  <si>
    <t> T.Borkovits et al. </t>
  </si>
  <si>
    <t>IBVS 5579 </t>
  </si>
  <si>
    <t>2452858.37873 </t>
  </si>
  <si>
    <t> 06.08.2003 21:05 </t>
  </si>
  <si>
    <t> -0.00333 </t>
  </si>
  <si>
    <t>C </t>
  </si>
  <si>
    <t>o</t>
  </si>
  <si>
    <t> R.Ehrenberger </t>
  </si>
  <si>
    <t>2452905.33806 </t>
  </si>
  <si>
    <t> 22.09.2003 20:06 </t>
  </si>
  <si>
    <t> -0.00094 </t>
  </si>
  <si>
    <t>2453232.3607 </t>
  </si>
  <si>
    <t> 14.08.2004 20:39 </t>
  </si>
  <si>
    <t> O.Aksu et al. </t>
  </si>
  <si>
    <t>IBVS 5588 </t>
  </si>
  <si>
    <t>2453247.4543 </t>
  </si>
  <si>
    <t> 29.08.2004 22:54 </t>
  </si>
  <si>
    <t> 0.0004 </t>
  </si>
  <si>
    <t>2453632.34222 </t>
  </si>
  <si>
    <t> 18.09.2005 20:12 </t>
  </si>
  <si>
    <t> 0.00914 </t>
  </si>
  <si>
    <t>R</t>
  </si>
  <si>
    <t> L.Brát </t>
  </si>
  <si>
    <t>2454337.5270 </t>
  </si>
  <si>
    <t> 25.08.2007 00:38 </t>
  </si>
  <si>
    <t> 0.0013 </t>
  </si>
  <si>
    <t>-I</t>
  </si>
  <si>
    <t> F.Agerer </t>
  </si>
  <si>
    <t>BAVM 193 </t>
  </si>
  <si>
    <t>2454343.3918 </t>
  </si>
  <si>
    <t> 30.08.2007 21:24 </t>
  </si>
  <si>
    <t>12490.5</t>
  </si>
  <si>
    <t> -0.0035 </t>
  </si>
  <si>
    <t>m</t>
  </si>
  <si>
    <t> T.Kilicoglu et al. </t>
  </si>
  <si>
    <t>IBVS 5801 </t>
  </si>
  <si>
    <t>2454364.35759 </t>
  </si>
  <si>
    <t> 20.09.2007 20:34 </t>
  </si>
  <si>
    <t>12503</t>
  </si>
  <si>
    <t> -0.00066 </t>
  </si>
  <si>
    <t>2454374.4208 </t>
  </si>
  <si>
    <t> 30.09.2007 22:05 </t>
  </si>
  <si>
    <t>12509</t>
  </si>
  <si>
    <t>B;V</t>
  </si>
  <si>
    <t> M.Yazici &amp; S.Kösemen </t>
  </si>
  <si>
    <t>IBVS 5887 </t>
  </si>
  <si>
    <t>2454390.3593 </t>
  </si>
  <si>
    <t> 16.10.2007 20:37 </t>
  </si>
  <si>
    <t>12518.5</t>
  </si>
  <si>
    <t> 0.0070 </t>
  </si>
  <si>
    <t> K.Eyidogan &amp; S.Halici </t>
  </si>
  <si>
    <t>2454696.4114 </t>
  </si>
  <si>
    <t> 17.08.2008 21:52 </t>
  </si>
  <si>
    <t>12701</t>
  </si>
  <si>
    <t> 0.0005 </t>
  </si>
  <si>
    <t> M.Öztürk &amp; H.Aslan </t>
  </si>
  <si>
    <t>2454706.4743 </t>
  </si>
  <si>
    <t> 27.08.2008 23:22 </t>
  </si>
  <si>
    <t>12707</t>
  </si>
  <si>
    <t>BAVM 203 </t>
  </si>
  <si>
    <t>2455059.4878 </t>
  </si>
  <si>
    <t> 15.08.2009 23:42 </t>
  </si>
  <si>
    <t>12917.5</t>
  </si>
  <si>
    <t>BAVM 212 </t>
  </si>
  <si>
    <t>2455858.5951 </t>
  </si>
  <si>
    <t> 24.10.2011 02:16 </t>
  </si>
  <si>
    <t>13394</t>
  </si>
  <si>
    <t> -0.0001 </t>
  </si>
  <si>
    <t>BAVM 225 </t>
  </si>
  <si>
    <t>2456534.439 </t>
  </si>
  <si>
    <t> 29.08.2013 22:32 </t>
  </si>
  <si>
    <t>13797</t>
  </si>
  <si>
    <t>BAVM 234 </t>
  </si>
  <si>
    <t>2456539.4707 </t>
  </si>
  <si>
    <t> 03.09.2013 23:17 </t>
  </si>
  <si>
    <t>13800</t>
  </si>
  <si>
    <t>2456830.4359 </t>
  </si>
  <si>
    <t> 21.06.2014 22:27 </t>
  </si>
  <si>
    <t>13973.5</t>
  </si>
  <si>
    <t>BAVM 238 </t>
  </si>
  <si>
    <t>2457214.4752 </t>
  </si>
  <si>
    <t> 10.07.2015 23:24 </t>
  </si>
  <si>
    <t>14202.5</t>
  </si>
  <si>
    <t> -0.0017 </t>
  </si>
  <si>
    <t>BAVM 241 (=IBVS 6157) </t>
  </si>
  <si>
    <t>BAD?</t>
  </si>
  <si>
    <t>Apsidal motion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</si>
  <si>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</si>
  <si>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OEJV 0203</t>
  </si>
  <si>
    <t>VSB 069</t>
  </si>
  <si>
    <t>JBAV, 60</t>
  </si>
  <si>
    <t>JBAV, 76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</si>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</sst>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0" fillId="0" borderId="0" xfId="42" applyFont="1" applyAlignment="1">
      <alignment vertical="center" wrapText="1"/>
    </xf>
    <xf numFmtId="0" fontId="10" fillId="0" borderId="0" xfId="42" applyFont="1" applyAlignment="1">
      <alignment horizontal="center" vertical="center" wrapText="1"/>
    </xf>
    <xf numFmtId="165" fontId="10" fillId="0" borderId="0" xfId="42" applyNumberFormat="1" applyFont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left" vertical="center" wrapText="1"/>
    </xf>
    <xf numFmtId="165" fontId="5" fillId="0" borderId="0" xfId="43" applyNumberFormat="1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65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165" fontId="37" fillId="0" borderId="0" xfId="42" applyNumberFormat="1" applyFont="1" applyAlignment="1">
      <alignment horizontal="left" vertical="center"/>
    </xf>
    <xf numFmtId="0" fontId="37" fillId="0" borderId="0" xfId="42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Cyg - O-C Diagr.</a:t>
            </a:r>
          </a:p>
        </c:rich>
      </c:tx>
      <c:layout>
        <c:manualLayout>
          <c:xMode val="edge"/>
          <c:yMode val="edge"/>
          <c:x val="0.376396204063008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723926380368099"/>
          <c:w val="0.8070188008043024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3D-4FBF-BA04-12B4F19E44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5.9999999999999995E-4</c:v>
                  </c:pt>
                  <c:pt idx="151">
                    <c:v>0</c:v>
                  </c:pt>
                  <c:pt idx="152">
                    <c:v>1.1999999999999999E-3</c:v>
                  </c:pt>
                  <c:pt idx="153">
                    <c:v>8.0000000000000004E-4</c:v>
                  </c:pt>
                  <c:pt idx="154">
                    <c:v>3.5000000000000001E-3</c:v>
                  </c:pt>
                  <c:pt idx="155">
                    <c:v>5.9999999999999995E-4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5.9999999999999995E-4</c:v>
                  </c:pt>
                  <c:pt idx="151">
                    <c:v>0</c:v>
                  </c:pt>
                  <c:pt idx="152">
                    <c:v>1.1999999999999999E-3</c:v>
                  </c:pt>
                  <c:pt idx="153">
                    <c:v>8.0000000000000004E-4</c:v>
                  </c:pt>
                  <c:pt idx="154">
                    <c:v>3.5000000000000001E-3</c:v>
                  </c:pt>
                  <c:pt idx="1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2">
                  <c:v>-1.4844569999695523E-2</c:v>
                </c:pt>
                <c:pt idx="3">
                  <c:v>-1.495012000304996E-2</c:v>
                </c:pt>
                <c:pt idx="4">
                  <c:v>4.0196879996074131E-2</c:v>
                </c:pt>
                <c:pt idx="5">
                  <c:v>3.9356379998935154E-2</c:v>
                </c:pt>
                <c:pt idx="6">
                  <c:v>4.7060839999176096E-2</c:v>
                </c:pt>
                <c:pt idx="7">
                  <c:v>2.0186199981253594E-3</c:v>
                </c:pt>
                <c:pt idx="8">
                  <c:v>1.9917759997042594E-2</c:v>
                </c:pt>
                <c:pt idx="9">
                  <c:v>-1.1964960001932923E-2</c:v>
                </c:pt>
                <c:pt idx="10">
                  <c:v>-1.4201080000930233E-2</c:v>
                </c:pt>
                <c:pt idx="11">
                  <c:v>-2.20108000212349E-3</c:v>
                </c:pt>
                <c:pt idx="12">
                  <c:v>-1.537280000775354E-3</c:v>
                </c:pt>
                <c:pt idx="13">
                  <c:v>4.4627200004470069E-3</c:v>
                </c:pt>
                <c:pt idx="14">
                  <c:v>-1.0739000001194654E-2</c:v>
                </c:pt>
                <c:pt idx="15">
                  <c:v>1.3638639997225255E-2</c:v>
                </c:pt>
                <c:pt idx="16">
                  <c:v>4.0483399970980827E-3</c:v>
                </c:pt>
                <c:pt idx="17">
                  <c:v>1.002253999831737E-2</c:v>
                </c:pt>
                <c:pt idx="18">
                  <c:v>-2.3371000024781097E-3</c:v>
                </c:pt>
                <c:pt idx="19">
                  <c:v>1.4259459996537771E-2</c:v>
                </c:pt>
                <c:pt idx="20">
                  <c:v>-1.1043120004615048E-2</c:v>
                </c:pt>
                <c:pt idx="21">
                  <c:v>-1.7760000264388509E-4</c:v>
                </c:pt>
                <c:pt idx="22">
                  <c:v>-1.8085600022459403E-3</c:v>
                </c:pt>
                <c:pt idx="23">
                  <c:v>-8.5356900017359294E-3</c:v>
                </c:pt>
                <c:pt idx="24">
                  <c:v>1.1996000001090579E-2</c:v>
                </c:pt>
                <c:pt idx="25">
                  <c:v>-1.1754580002161674E-2</c:v>
                </c:pt>
                <c:pt idx="26">
                  <c:v>-8.7561400068807416E-3</c:v>
                </c:pt>
                <c:pt idx="27">
                  <c:v>-1.3529399999242742E-2</c:v>
                </c:pt>
                <c:pt idx="28">
                  <c:v>-1.861384000221733E-2</c:v>
                </c:pt>
                <c:pt idx="31">
                  <c:v>3.5699000000022352E-3</c:v>
                </c:pt>
                <c:pt idx="32">
                  <c:v>-2.5575400068191811E-3</c:v>
                </c:pt>
                <c:pt idx="34">
                  <c:v>-1.3175209998735227E-2</c:v>
                </c:pt>
                <c:pt idx="36">
                  <c:v>-7.0062000304460526E-4</c:v>
                </c:pt>
                <c:pt idx="37">
                  <c:v>1.3471390004269779E-2</c:v>
                </c:pt>
                <c:pt idx="38">
                  <c:v>-1.1892800030182116E-3</c:v>
                </c:pt>
                <c:pt idx="39">
                  <c:v>-9.6332000248366967E-4</c:v>
                </c:pt>
                <c:pt idx="46">
                  <c:v>7.1430200041504577E-3</c:v>
                </c:pt>
                <c:pt idx="47">
                  <c:v>3.1893999403109774E-4</c:v>
                </c:pt>
                <c:pt idx="49">
                  <c:v>5.1484999930835329E-3</c:v>
                </c:pt>
                <c:pt idx="52">
                  <c:v>-4.4371000039973296E-3</c:v>
                </c:pt>
                <c:pt idx="53">
                  <c:v>9.295999989262782E-4</c:v>
                </c:pt>
                <c:pt idx="54">
                  <c:v>-2.9442560000461526E-2</c:v>
                </c:pt>
                <c:pt idx="55">
                  <c:v>-1.9442559998424258E-2</c:v>
                </c:pt>
                <c:pt idx="56">
                  <c:v>-7.4425600032554939E-3</c:v>
                </c:pt>
                <c:pt idx="57">
                  <c:v>2.6324999998905696E-3</c:v>
                </c:pt>
                <c:pt idx="58">
                  <c:v>1.1632499998086132E-2</c:v>
                </c:pt>
                <c:pt idx="60">
                  <c:v>4.3205399997532368E-3</c:v>
                </c:pt>
                <c:pt idx="61">
                  <c:v>4.1352399930474348E-3</c:v>
                </c:pt>
                <c:pt idx="62">
                  <c:v>-2.7758000214817002E-4</c:v>
                </c:pt>
                <c:pt idx="63">
                  <c:v>2.6215600009891205E-3</c:v>
                </c:pt>
                <c:pt idx="64">
                  <c:v>-1.7818800042732619E-3</c:v>
                </c:pt>
                <c:pt idx="65">
                  <c:v>2.1172600027057342E-3</c:v>
                </c:pt>
                <c:pt idx="66">
                  <c:v>5.5823000002419576E-4</c:v>
                </c:pt>
                <c:pt idx="71">
                  <c:v>-7.9875000010360964E-3</c:v>
                </c:pt>
                <c:pt idx="72">
                  <c:v>-2.9720002203248441E-5</c:v>
                </c:pt>
                <c:pt idx="73">
                  <c:v>3.86941999749979E-3</c:v>
                </c:pt>
                <c:pt idx="74">
                  <c:v>-5.2314400018076412E-3</c:v>
                </c:pt>
                <c:pt idx="75">
                  <c:v>-4.3322999990778044E-3</c:v>
                </c:pt>
                <c:pt idx="76">
                  <c:v>-5.9710799978347495E-3</c:v>
                </c:pt>
                <c:pt idx="77">
                  <c:v>-1.3071940004010685E-2</c:v>
                </c:pt>
                <c:pt idx="83">
                  <c:v>-5.5692000023555011E-3</c:v>
                </c:pt>
                <c:pt idx="85">
                  <c:v>2.5902999987010844E-3</c:v>
                </c:pt>
                <c:pt idx="91">
                  <c:v>-4.8239200041280128E-3</c:v>
                </c:pt>
                <c:pt idx="95">
                  <c:v>-1.157074000366265E-2</c:v>
                </c:pt>
                <c:pt idx="97">
                  <c:v>-4.126640000322368E-3</c:v>
                </c:pt>
                <c:pt idx="98">
                  <c:v>1.9091499998467043E-2</c:v>
                </c:pt>
                <c:pt idx="101">
                  <c:v>-1.2174319999758154E-2</c:v>
                </c:pt>
                <c:pt idx="102">
                  <c:v>3.884320001816377E-3</c:v>
                </c:pt>
                <c:pt idx="108">
                  <c:v>8.0790200008777902E-3</c:v>
                </c:pt>
                <c:pt idx="110">
                  <c:v>1.5333600022131577E-3</c:v>
                </c:pt>
                <c:pt idx="123">
                  <c:v>7.3894599991035648E-3</c:v>
                </c:pt>
                <c:pt idx="124">
                  <c:v>5.0774999981513247E-3</c:v>
                </c:pt>
                <c:pt idx="125">
                  <c:v>1.5277660000720061E-2</c:v>
                </c:pt>
                <c:pt idx="134">
                  <c:v>1.2870600039605051E-3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D-4FBF-BA04-12B4F19E44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-1.6000000032363459E-3</c:v>
                </c:pt>
                <c:pt idx="33">
                  <c:v>-1.324780001596082E-3</c:v>
                </c:pt>
                <c:pt idx="35">
                  <c:v>9.1619000158971176E-4</c:v>
                </c:pt>
                <c:pt idx="40">
                  <c:v>-4.072599986102432E-4</c:v>
                </c:pt>
                <c:pt idx="41">
                  <c:v>1.8362900009378791E-3</c:v>
                </c:pt>
                <c:pt idx="42">
                  <c:v>-9.4775999605190009E-4</c:v>
                </c:pt>
                <c:pt idx="43">
                  <c:v>2.4354299966944382E-3</c:v>
                </c:pt>
                <c:pt idx="44">
                  <c:v>-1.1822399974334985E-3</c:v>
                </c:pt>
                <c:pt idx="45">
                  <c:v>-2.5671500043245032E-3</c:v>
                </c:pt>
                <c:pt idx="48">
                  <c:v>-4.5346000115387142E-4</c:v>
                </c:pt>
                <c:pt idx="50">
                  <c:v>1.3318000128492713E-4</c:v>
                </c:pt>
                <c:pt idx="51">
                  <c:v>8.1637000403134152E-4</c:v>
                </c:pt>
                <c:pt idx="59">
                  <c:v>3.2652599984430708E-3</c:v>
                </c:pt>
                <c:pt idx="67">
                  <c:v>2.2516000171890482E-4</c:v>
                </c:pt>
                <c:pt idx="68">
                  <c:v>-1.5911000009509735E-3</c:v>
                </c:pt>
                <c:pt idx="69">
                  <c:v>-4.7812000411795452E-4</c:v>
                </c:pt>
                <c:pt idx="70">
                  <c:v>1.203349995194003E-3</c:v>
                </c:pt>
                <c:pt idx="78">
                  <c:v>-2.7366000722395256E-4</c:v>
                </c:pt>
                <c:pt idx="79">
                  <c:v>6.2633999914396554E-4</c:v>
                </c:pt>
                <c:pt idx="80">
                  <c:v>3.2516999635845423E-4</c:v>
                </c:pt>
                <c:pt idx="81">
                  <c:v>-1.795940006559249E-3</c:v>
                </c:pt>
                <c:pt idx="82">
                  <c:v>4.6442000166280195E-4</c:v>
                </c:pt>
                <c:pt idx="84">
                  <c:v>-2.6364400036982261E-3</c:v>
                </c:pt>
                <c:pt idx="86">
                  <c:v>-2.8483200003392994E-3</c:v>
                </c:pt>
                <c:pt idx="87">
                  <c:v>-3.6598900042008609E-3</c:v>
                </c:pt>
                <c:pt idx="88">
                  <c:v>-6.5988999995170161E-4</c:v>
                </c:pt>
                <c:pt idx="89">
                  <c:v>6.5277999237878248E-4</c:v>
                </c:pt>
                <c:pt idx="90">
                  <c:v>-1.1674699999275617E-3</c:v>
                </c:pt>
                <c:pt idx="92">
                  <c:v>-3.9239199977600947E-3</c:v>
                </c:pt>
                <c:pt idx="94">
                  <c:v>-1.5339999954449013E-3</c:v>
                </c:pt>
                <c:pt idx="99">
                  <c:v>6.8860999454045668E-4</c:v>
                </c:pt>
                <c:pt idx="100">
                  <c:v>1.5115999995032325E-3</c:v>
                </c:pt>
                <c:pt idx="103">
                  <c:v>-1.0758800053736195E-3</c:v>
                </c:pt>
                <c:pt idx="104">
                  <c:v>6.5735399984987453E-3</c:v>
                </c:pt>
                <c:pt idx="105">
                  <c:v>7.6899600026081316E-3</c:v>
                </c:pt>
                <c:pt idx="106">
                  <c:v>5.0288999991607852E-3</c:v>
                </c:pt>
                <c:pt idx="107">
                  <c:v>3.8918399950489402E-3</c:v>
                </c:pt>
                <c:pt idx="109">
                  <c:v>1.1333599977660924E-3</c:v>
                </c:pt>
                <c:pt idx="112">
                  <c:v>3.0542599924956448E-3</c:v>
                </c:pt>
                <c:pt idx="113">
                  <c:v>6.1542599942185916E-3</c:v>
                </c:pt>
                <c:pt idx="114">
                  <c:v>-1.0677560007025022E-2</c:v>
                </c:pt>
                <c:pt idx="115">
                  <c:v>-9.5775600057095289E-3</c:v>
                </c:pt>
                <c:pt idx="116">
                  <c:v>-1.5269000141415745E-4</c:v>
                </c:pt>
                <c:pt idx="117">
                  <c:v>8.4731000242754817E-4</c:v>
                </c:pt>
                <c:pt idx="118">
                  <c:v>-5.9491000138223171E-4</c:v>
                </c:pt>
                <c:pt idx="119">
                  <c:v>4.0508999518351629E-4</c:v>
                </c:pt>
                <c:pt idx="120">
                  <c:v>1.0645899965311401E-3</c:v>
                </c:pt>
                <c:pt idx="121">
                  <c:v>4.0637299971422181E-3</c:v>
                </c:pt>
                <c:pt idx="131">
                  <c:v>1.4263999037211761E-4</c:v>
                </c:pt>
                <c:pt idx="132">
                  <c:v>4.4006000098306686E-4</c:v>
                </c:pt>
                <c:pt idx="135">
                  <c:v>-3.5306100035086274E-3</c:v>
                </c:pt>
                <c:pt idx="137">
                  <c:v>3.4741999843390658E-4</c:v>
                </c:pt>
                <c:pt idx="138">
                  <c:v>7.0280299987643957E-3</c:v>
                </c:pt>
                <c:pt idx="139">
                  <c:v>4.9238000065088272E-4</c:v>
                </c:pt>
                <c:pt idx="143">
                  <c:v>-7.551400049123913E-4</c:v>
                </c:pt>
                <c:pt idx="144">
                  <c:v>-1.5600000187987462E-4</c:v>
                </c:pt>
                <c:pt idx="145">
                  <c:v>-2.8907000523759052E-4</c:v>
                </c:pt>
                <c:pt idx="146">
                  <c:v>-1.6880500043043867E-3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3D-4FBF-BA04-12B4F19E44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22">
                  <c:v>-6.2695999804418534E-4</c:v>
                </c:pt>
                <c:pt idx="126">
                  <c:v>-1.0382230000686832E-2</c:v>
                </c:pt>
                <c:pt idx="127">
                  <c:v>-2.9904000257374719E-4</c:v>
                </c:pt>
                <c:pt idx="128">
                  <c:v>-1.2993499985896051E-3</c:v>
                </c:pt>
                <c:pt idx="129">
                  <c:v>-3.3301000075880438E-3</c:v>
                </c:pt>
                <c:pt idx="130">
                  <c:v>-9.4145999901229516E-4</c:v>
                </c:pt>
                <c:pt idx="133">
                  <c:v>9.1442699995241128E-3</c:v>
                </c:pt>
                <c:pt idx="136">
                  <c:v>-6.6086000151699409E-4</c:v>
                </c:pt>
                <c:pt idx="140">
                  <c:v>1.1906599975191057E-3</c:v>
                </c:pt>
                <c:pt idx="141">
                  <c:v>-8.8634999701753259E-4</c:v>
                </c:pt>
                <c:pt idx="142">
                  <c:v>-1.0628000745782629E-4</c:v>
                </c:pt>
                <c:pt idx="147">
                  <c:v>-1.6642000045976602E-3</c:v>
                </c:pt>
                <c:pt idx="148">
                  <c:v>-2.3036799975670874E-3</c:v>
                </c:pt>
                <c:pt idx="149">
                  <c:v>-1.234180002938956E-3</c:v>
                </c:pt>
                <c:pt idx="150">
                  <c:v>-2.3549600009573624E-3</c:v>
                </c:pt>
                <c:pt idx="151">
                  <c:v>-2.4911599975894205E-3</c:v>
                </c:pt>
                <c:pt idx="152">
                  <c:v>-6.4311100068152882E-3</c:v>
                </c:pt>
                <c:pt idx="153">
                  <c:v>-1.5952199973980896E-3</c:v>
                </c:pt>
                <c:pt idx="154">
                  <c:v>-3.3098400017479435E-3</c:v>
                </c:pt>
                <c:pt idx="155">
                  <c:v>-1.343040000210749E-2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3D-4FBF-BA04-12B4F19E44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3D-4FBF-BA04-12B4F19E44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3D-4FBF-BA04-12B4F19E44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11">
                  <c:v>2.2846599968033843E-3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3D-4FBF-BA04-12B4F19E44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2.5467345936116665E-3</c:v>
                </c:pt>
                <c:pt idx="1">
                  <c:v>2.3624998452387398E-3</c:v>
                </c:pt>
                <c:pt idx="2">
                  <c:v>1.6701245258754769E-3</c:v>
                </c:pt>
                <c:pt idx="3">
                  <c:v>1.6574271554896151E-3</c:v>
                </c:pt>
                <c:pt idx="4">
                  <c:v>1.5509330812856111E-3</c:v>
                </c:pt>
                <c:pt idx="5">
                  <c:v>1.5468371553546878E-3</c:v>
                </c:pt>
                <c:pt idx="6">
                  <c:v>1.5112845182742741E-3</c:v>
                </c:pt>
                <c:pt idx="7">
                  <c:v>1.5062055701199292E-3</c:v>
                </c:pt>
                <c:pt idx="8">
                  <c:v>1.5057140590082185E-3</c:v>
                </c:pt>
                <c:pt idx="9">
                  <c:v>1.4965391849229505E-3</c:v>
                </c:pt>
                <c:pt idx="10">
                  <c:v>1.4758957182310975E-3</c:v>
                </c:pt>
                <c:pt idx="11">
                  <c:v>1.4758957182310975E-3</c:v>
                </c:pt>
                <c:pt idx="12">
                  <c:v>1.474257347858728E-3</c:v>
                </c:pt>
                <c:pt idx="13">
                  <c:v>1.474257347858728E-3</c:v>
                </c:pt>
                <c:pt idx="14">
                  <c:v>1.4732743256353066E-3</c:v>
                </c:pt>
                <c:pt idx="15">
                  <c:v>1.4604950367308261E-3</c:v>
                </c:pt>
                <c:pt idx="16">
                  <c:v>1.4088863700011933E-3</c:v>
                </c:pt>
                <c:pt idx="17">
                  <c:v>1.3941410366498698E-3</c:v>
                </c:pt>
                <c:pt idx="18">
                  <c:v>1.2266995845937282E-3</c:v>
                </c:pt>
                <c:pt idx="19">
                  <c:v>1.2247335401468851E-3</c:v>
                </c:pt>
                <c:pt idx="20">
                  <c:v>1.2232590068117525E-3</c:v>
                </c:pt>
                <c:pt idx="21">
                  <c:v>1.2226036586628049E-3</c:v>
                </c:pt>
                <c:pt idx="22">
                  <c:v>1.2049092586412166E-3</c:v>
                </c:pt>
                <c:pt idx="23">
                  <c:v>1.1989292067820687E-3</c:v>
                </c:pt>
                <c:pt idx="24">
                  <c:v>9.4080395461528681E-4</c:v>
                </c:pt>
                <c:pt idx="25">
                  <c:v>8.7379460638538277E-4</c:v>
                </c:pt>
                <c:pt idx="26">
                  <c:v>8.3480139152299364E-4</c:v>
                </c:pt>
                <c:pt idx="27">
                  <c:v>8.3103313966654429E-4</c:v>
                </c:pt>
                <c:pt idx="28">
                  <c:v>8.2087524335785458E-4</c:v>
                </c:pt>
                <c:pt idx="29">
                  <c:v>8.0973432482574345E-4</c:v>
                </c:pt>
                <c:pt idx="30">
                  <c:v>8.0973432482574345E-4</c:v>
                </c:pt>
                <c:pt idx="31">
                  <c:v>7.9253143591586587E-4</c:v>
                </c:pt>
                <c:pt idx="32">
                  <c:v>7.577979840216369E-4</c:v>
                </c:pt>
                <c:pt idx="33">
                  <c:v>7.5747030994716309E-4</c:v>
                </c:pt>
                <c:pt idx="34">
                  <c:v>7.5722455439130763E-4</c:v>
                </c:pt>
                <c:pt idx="35">
                  <c:v>7.5230944327419973E-4</c:v>
                </c:pt>
                <c:pt idx="36">
                  <c:v>7.5222752475558128E-4</c:v>
                </c:pt>
                <c:pt idx="37">
                  <c:v>7.4575596178472257E-4</c:v>
                </c:pt>
                <c:pt idx="38">
                  <c:v>7.2060697656885393E-4</c:v>
                </c:pt>
                <c:pt idx="39">
                  <c:v>6.9734211728121002E-4</c:v>
                </c:pt>
                <c:pt idx="40">
                  <c:v>6.9128014690344368E-4</c:v>
                </c:pt>
                <c:pt idx="41">
                  <c:v>6.8759381356561279E-4</c:v>
                </c:pt>
                <c:pt idx="42">
                  <c:v>6.8718422097252042E-4</c:v>
                </c:pt>
                <c:pt idx="43">
                  <c:v>6.8710230245390197E-4</c:v>
                </c:pt>
                <c:pt idx="44">
                  <c:v>6.8652887282357269E-4</c:v>
                </c:pt>
                <c:pt idx="45">
                  <c:v>6.8562776911876961E-4</c:v>
                </c:pt>
                <c:pt idx="46">
                  <c:v>6.2476230978525046E-4</c:v>
                </c:pt>
                <c:pt idx="47">
                  <c:v>6.1099999865734831E-4</c:v>
                </c:pt>
                <c:pt idx="48">
                  <c:v>6.0772325791260979E-4</c:v>
                </c:pt>
                <c:pt idx="49">
                  <c:v>5.5169099117757998E-4</c:v>
                </c:pt>
                <c:pt idx="50">
                  <c:v>5.0483359852781834E-4</c:v>
                </c:pt>
                <c:pt idx="51">
                  <c:v>5.0475168000919989E-4</c:v>
                </c:pt>
                <c:pt idx="52">
                  <c:v>4.0751439840908235E-4</c:v>
                </c:pt>
                <c:pt idx="53">
                  <c:v>3.313301760939103E-4</c:v>
                </c:pt>
                <c:pt idx="54">
                  <c:v>2.7103814639072032E-4</c:v>
                </c:pt>
                <c:pt idx="55">
                  <c:v>2.7103814639072032E-4</c:v>
                </c:pt>
                <c:pt idx="56">
                  <c:v>2.7103814639072032E-4</c:v>
                </c:pt>
                <c:pt idx="57">
                  <c:v>2.5678432415110757E-4</c:v>
                </c:pt>
                <c:pt idx="58">
                  <c:v>2.5678432415110757E-4</c:v>
                </c:pt>
                <c:pt idx="59">
                  <c:v>2.5645665007663365E-4</c:v>
                </c:pt>
                <c:pt idx="60">
                  <c:v>2.3089807226767275E-4</c:v>
                </c:pt>
                <c:pt idx="61">
                  <c:v>2.2024866484727232E-4</c:v>
                </c:pt>
                <c:pt idx="62">
                  <c:v>1.9387090185212679E-4</c:v>
                </c:pt>
                <c:pt idx="63">
                  <c:v>1.9337939074041597E-4</c:v>
                </c:pt>
                <c:pt idx="64">
                  <c:v>1.9141334629357279E-4</c:v>
                </c:pt>
                <c:pt idx="65">
                  <c:v>1.9092183518186197E-4</c:v>
                </c:pt>
                <c:pt idx="66">
                  <c:v>1.8576096850889871E-4</c:v>
                </c:pt>
                <c:pt idx="67">
                  <c:v>1.5733524254829155E-4</c:v>
                </c:pt>
                <c:pt idx="68">
                  <c:v>1.2899143510630283E-4</c:v>
                </c:pt>
                <c:pt idx="69">
                  <c:v>1.1735900546248077E-4</c:v>
                </c:pt>
                <c:pt idx="70">
                  <c:v>1.1629406472044078E-4</c:v>
                </c:pt>
                <c:pt idx="71">
                  <c:v>9.2947286914178413E-5</c:v>
                </c:pt>
                <c:pt idx="72">
                  <c:v>8.7868338759833613E-5</c:v>
                </c:pt>
                <c:pt idx="73">
                  <c:v>8.7376827648122791E-5</c:v>
                </c:pt>
                <c:pt idx="74">
                  <c:v>8.6885316536411969E-5</c:v>
                </c:pt>
                <c:pt idx="75">
                  <c:v>8.6393805424701256E-5</c:v>
                </c:pt>
                <c:pt idx="76">
                  <c:v>8.3280901717199527E-5</c:v>
                </c:pt>
                <c:pt idx="77">
                  <c:v>8.2789390605488814E-5</c:v>
                </c:pt>
                <c:pt idx="78">
                  <c:v>8.180636838206717E-5</c:v>
                </c:pt>
                <c:pt idx="79">
                  <c:v>8.180636838206717E-5</c:v>
                </c:pt>
                <c:pt idx="80">
                  <c:v>5.2561457235275372E-5</c:v>
                </c:pt>
                <c:pt idx="81">
                  <c:v>5.0021983158102918E-5</c:v>
                </c:pt>
                <c:pt idx="82">
                  <c:v>4.6417568338890476E-5</c:v>
                </c:pt>
                <c:pt idx="83">
                  <c:v>4.6253731301653571E-5</c:v>
                </c:pt>
                <c:pt idx="84">
                  <c:v>4.5926057227179654E-5</c:v>
                </c:pt>
                <c:pt idx="85">
                  <c:v>4.2157805370730307E-5</c:v>
                </c:pt>
                <c:pt idx="86">
                  <c:v>1.034709024261087E-6</c:v>
                </c:pt>
                <c:pt idx="87">
                  <c:v>-1.5103239143576396E-5</c:v>
                </c:pt>
                <c:pt idx="88">
                  <c:v>-1.5103239143576396E-5</c:v>
                </c:pt>
                <c:pt idx="89">
                  <c:v>-5.5489068822479437E-5</c:v>
                </c:pt>
                <c:pt idx="90">
                  <c:v>-5.7537031787941069E-5</c:v>
                </c:pt>
                <c:pt idx="91">
                  <c:v>-6.1223365125771963E-5</c:v>
                </c:pt>
                <c:pt idx="92">
                  <c:v>-6.1223365125771963E-5</c:v>
                </c:pt>
                <c:pt idx="93">
                  <c:v>-1.0193686887914881E-4</c:v>
                </c:pt>
                <c:pt idx="94">
                  <c:v>-1.2413678742475274E-4</c:v>
                </c:pt>
                <c:pt idx="95">
                  <c:v>-2.0228705418676792E-4</c:v>
                </c:pt>
                <c:pt idx="96">
                  <c:v>-2.0777559493420509E-4</c:v>
                </c:pt>
                <c:pt idx="97">
                  <c:v>-2.3423527644796907E-4</c:v>
                </c:pt>
                <c:pt idx="98">
                  <c:v>-2.4291863942152631E-4</c:v>
                </c:pt>
                <c:pt idx="99">
                  <c:v>-2.7314657279173976E-4</c:v>
                </c:pt>
                <c:pt idx="100">
                  <c:v>-3.0763426913011337E-4</c:v>
                </c:pt>
                <c:pt idx="101">
                  <c:v>-3.7579047662067585E-4</c:v>
                </c:pt>
                <c:pt idx="102">
                  <c:v>-3.8037791366331004E-4</c:v>
                </c:pt>
                <c:pt idx="103">
                  <c:v>-4.1478369148306498E-4</c:v>
                </c:pt>
                <c:pt idx="104">
                  <c:v>-4.8179303971296913E-4</c:v>
                </c:pt>
                <c:pt idx="105">
                  <c:v>-4.9145942490994802E-4</c:v>
                </c:pt>
                <c:pt idx="106">
                  <c:v>-5.2635671384141389E-4</c:v>
                </c:pt>
                <c:pt idx="107">
                  <c:v>-5.2848659532549387E-4</c:v>
                </c:pt>
                <c:pt idx="108">
                  <c:v>-5.5486435832063962E-4</c:v>
                </c:pt>
                <c:pt idx="109">
                  <c:v>-5.6190935092182738E-4</c:v>
                </c:pt>
                <c:pt idx="110">
                  <c:v>-5.6190935092182738E-4</c:v>
                </c:pt>
                <c:pt idx="111">
                  <c:v>-6.6594586956727759E-4</c:v>
                </c:pt>
                <c:pt idx="112">
                  <c:v>-8.1667594382525232E-4</c:v>
                </c:pt>
                <c:pt idx="113">
                  <c:v>-8.1667594382525232E-4</c:v>
                </c:pt>
                <c:pt idx="114">
                  <c:v>-8.3486185495855155E-4</c:v>
                </c:pt>
                <c:pt idx="115">
                  <c:v>-8.3486185495855155E-4</c:v>
                </c:pt>
                <c:pt idx="116">
                  <c:v>-9.0637672171247101E-4</c:v>
                </c:pt>
                <c:pt idx="117">
                  <c:v>-9.0637672171247101E-4</c:v>
                </c:pt>
                <c:pt idx="118">
                  <c:v>-9.1145566986681591E-4</c:v>
                </c:pt>
                <c:pt idx="119">
                  <c:v>-9.1145566986681591E-4</c:v>
                </c:pt>
                <c:pt idx="120">
                  <c:v>-9.1555159579773896E-4</c:v>
                </c:pt>
                <c:pt idx="121">
                  <c:v>-9.1604310690944989E-4</c:v>
                </c:pt>
                <c:pt idx="122">
                  <c:v>-9.7740007735467975E-4</c:v>
                </c:pt>
                <c:pt idx="123">
                  <c:v>-9.8706646255165864E-4</c:v>
                </c:pt>
                <c:pt idx="124">
                  <c:v>-1.0129527144350935E-3</c:v>
                </c:pt>
                <c:pt idx="125">
                  <c:v>-1.0509629070740609E-3</c:v>
                </c:pt>
                <c:pt idx="126">
                  <c:v>-1.056615284858735E-3</c:v>
                </c:pt>
                <c:pt idx="127">
                  <c:v>-1.0566972033773535E-3</c:v>
                </c:pt>
                <c:pt idx="128">
                  <c:v>-1.0854506034124346E-3</c:v>
                </c:pt>
                <c:pt idx="129">
                  <c:v>-1.0915944923088193E-3</c:v>
                </c:pt>
                <c:pt idx="130">
                  <c:v>-1.0961819293514535E-3</c:v>
                </c:pt>
                <c:pt idx="131">
                  <c:v>-1.1281301516126547E-3</c:v>
                </c:pt>
                <c:pt idx="132">
                  <c:v>-1.1296046849477871E-3</c:v>
                </c:pt>
                <c:pt idx="133">
                  <c:v>-1.1672052849936621E-3</c:v>
                </c:pt>
                <c:pt idx="134">
                  <c:v>-1.2360987591517911E-3</c:v>
                </c:pt>
                <c:pt idx="135">
                  <c:v>-1.23667218878212E-3</c:v>
                </c:pt>
                <c:pt idx="136">
                  <c:v>-1.238720151747582E-3</c:v>
                </c:pt>
                <c:pt idx="137">
                  <c:v>-1.2397031739710034E-3</c:v>
                </c:pt>
                <c:pt idx="138">
                  <c:v>-1.2412596258247542E-3</c:v>
                </c:pt>
                <c:pt idx="139">
                  <c:v>-1.2711598851204938E-3</c:v>
                </c:pt>
                <c:pt idx="140">
                  <c:v>-1.2721429073439153E-3</c:v>
                </c:pt>
                <c:pt idx="141">
                  <c:v>-1.3066306036822891E-3</c:v>
                </c:pt>
                <c:pt idx="142">
                  <c:v>-1.3846989519256856E-3</c:v>
                </c:pt>
                <c:pt idx="143">
                  <c:v>-1.4507252779321681E-3</c:v>
                </c:pt>
                <c:pt idx="144">
                  <c:v>-1.4512167890438788E-3</c:v>
                </c:pt>
                <c:pt idx="145">
                  <c:v>-1.4796425150044863E-3</c:v>
                </c:pt>
                <c:pt idx="146">
                  <c:v>-1.5171611965317431E-3</c:v>
                </c:pt>
                <c:pt idx="147">
                  <c:v>-1.5511573817584058E-3</c:v>
                </c:pt>
                <c:pt idx="148">
                  <c:v>-1.5927719892165856E-3</c:v>
                </c:pt>
                <c:pt idx="149">
                  <c:v>-1.5968679151475091E-3</c:v>
                </c:pt>
                <c:pt idx="150">
                  <c:v>-1.6982830411971682E-3</c:v>
                </c:pt>
                <c:pt idx="151">
                  <c:v>-1.6999214115695372E-3</c:v>
                </c:pt>
                <c:pt idx="152">
                  <c:v>-1.7322792264238308E-3</c:v>
                </c:pt>
                <c:pt idx="153">
                  <c:v>-1.7593942560865427E-3</c:v>
                </c:pt>
                <c:pt idx="154">
                  <c:v>-1.7677499449856261E-3</c:v>
                </c:pt>
                <c:pt idx="155">
                  <c:v>-1.7985513079861689E-3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3D-4FBF-BA04-12B4F19E44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-6.6460760001064045E-2</c:v>
                </c:pt>
                <c:pt idx="1">
                  <c:v>-0.10076644999935525</c:v>
                </c:pt>
                <c:pt idx="93">
                  <c:v>-0.16137849000369897</c:v>
                </c:pt>
                <c:pt idx="96">
                  <c:v>-0.22819701000116765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3D-4FBF-BA04-12B4F19E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4608"/>
        <c:axId val="1"/>
      </c:scatterChart>
      <c:valAx>
        <c:axId val="63047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7976072368942"/>
          <c:y val="0.92024539877300615"/>
          <c:w val="0.7671463076684792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Cyg - O-C Diagr.</a:t>
            </a:r>
          </a:p>
        </c:rich>
      </c:tx>
      <c:layout>
        <c:manualLayout>
          <c:xMode val="edge"/>
          <c:yMode val="edge"/>
          <c:x val="0.3757965126970593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2749748667139"/>
          <c:y val="0.14678942920199375"/>
          <c:w val="0.8089178264003302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B-490B-8543-8D20B24D13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5.9999999999999995E-4</c:v>
                  </c:pt>
                  <c:pt idx="151">
                    <c:v>0</c:v>
                  </c:pt>
                  <c:pt idx="152">
                    <c:v>1.1999999999999999E-3</c:v>
                  </c:pt>
                  <c:pt idx="153">
                    <c:v>8.0000000000000004E-4</c:v>
                  </c:pt>
                  <c:pt idx="154">
                    <c:v>3.5000000000000001E-3</c:v>
                  </c:pt>
                  <c:pt idx="155">
                    <c:v>5.9999999999999995E-4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5.9999999999999995E-4</c:v>
                  </c:pt>
                  <c:pt idx="151">
                    <c:v>0</c:v>
                  </c:pt>
                  <c:pt idx="152">
                    <c:v>1.1999999999999999E-3</c:v>
                  </c:pt>
                  <c:pt idx="153">
                    <c:v>8.0000000000000004E-4</c:v>
                  </c:pt>
                  <c:pt idx="154">
                    <c:v>3.5000000000000001E-3</c:v>
                  </c:pt>
                  <c:pt idx="1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2">
                  <c:v>-1.4844569999695523E-2</c:v>
                </c:pt>
                <c:pt idx="3">
                  <c:v>-1.495012000304996E-2</c:v>
                </c:pt>
                <c:pt idx="4">
                  <c:v>4.0196879996074131E-2</c:v>
                </c:pt>
                <c:pt idx="5">
                  <c:v>3.9356379998935154E-2</c:v>
                </c:pt>
                <c:pt idx="6">
                  <c:v>4.7060839999176096E-2</c:v>
                </c:pt>
                <c:pt idx="7">
                  <c:v>2.0186199981253594E-3</c:v>
                </c:pt>
                <c:pt idx="8">
                  <c:v>1.9917759997042594E-2</c:v>
                </c:pt>
                <c:pt idx="9">
                  <c:v>-1.1964960001932923E-2</c:v>
                </c:pt>
                <c:pt idx="10">
                  <c:v>-1.4201080000930233E-2</c:v>
                </c:pt>
                <c:pt idx="11">
                  <c:v>-2.20108000212349E-3</c:v>
                </c:pt>
                <c:pt idx="12">
                  <c:v>-1.537280000775354E-3</c:v>
                </c:pt>
                <c:pt idx="13">
                  <c:v>4.4627200004470069E-3</c:v>
                </c:pt>
                <c:pt idx="14">
                  <c:v>-1.0739000001194654E-2</c:v>
                </c:pt>
                <c:pt idx="15">
                  <c:v>1.3638639997225255E-2</c:v>
                </c:pt>
                <c:pt idx="16">
                  <c:v>4.0483399970980827E-3</c:v>
                </c:pt>
                <c:pt idx="17">
                  <c:v>1.002253999831737E-2</c:v>
                </c:pt>
                <c:pt idx="18">
                  <c:v>-2.3371000024781097E-3</c:v>
                </c:pt>
                <c:pt idx="19">
                  <c:v>1.4259459996537771E-2</c:v>
                </c:pt>
                <c:pt idx="20">
                  <c:v>-1.1043120004615048E-2</c:v>
                </c:pt>
                <c:pt idx="21">
                  <c:v>-1.7760000264388509E-4</c:v>
                </c:pt>
                <c:pt idx="22">
                  <c:v>-1.8085600022459403E-3</c:v>
                </c:pt>
                <c:pt idx="23">
                  <c:v>-8.5356900017359294E-3</c:v>
                </c:pt>
                <c:pt idx="24">
                  <c:v>1.1996000001090579E-2</c:v>
                </c:pt>
                <c:pt idx="25">
                  <c:v>-1.1754580002161674E-2</c:v>
                </c:pt>
                <c:pt idx="26">
                  <c:v>-8.7561400068807416E-3</c:v>
                </c:pt>
                <c:pt idx="27">
                  <c:v>-1.3529399999242742E-2</c:v>
                </c:pt>
                <c:pt idx="28">
                  <c:v>-1.861384000221733E-2</c:v>
                </c:pt>
                <c:pt idx="31">
                  <c:v>3.5699000000022352E-3</c:v>
                </c:pt>
                <c:pt idx="32">
                  <c:v>-2.5575400068191811E-3</c:v>
                </c:pt>
                <c:pt idx="34">
                  <c:v>-1.3175209998735227E-2</c:v>
                </c:pt>
                <c:pt idx="36">
                  <c:v>-7.0062000304460526E-4</c:v>
                </c:pt>
                <c:pt idx="37">
                  <c:v>1.3471390004269779E-2</c:v>
                </c:pt>
                <c:pt idx="38">
                  <c:v>-1.1892800030182116E-3</c:v>
                </c:pt>
                <c:pt idx="39">
                  <c:v>-9.6332000248366967E-4</c:v>
                </c:pt>
                <c:pt idx="46">
                  <c:v>7.1430200041504577E-3</c:v>
                </c:pt>
                <c:pt idx="47">
                  <c:v>3.1893999403109774E-4</c:v>
                </c:pt>
                <c:pt idx="49">
                  <c:v>5.1484999930835329E-3</c:v>
                </c:pt>
                <c:pt idx="52">
                  <c:v>-4.4371000039973296E-3</c:v>
                </c:pt>
                <c:pt idx="53">
                  <c:v>9.295999989262782E-4</c:v>
                </c:pt>
                <c:pt idx="54">
                  <c:v>-2.9442560000461526E-2</c:v>
                </c:pt>
                <c:pt idx="55">
                  <c:v>-1.9442559998424258E-2</c:v>
                </c:pt>
                <c:pt idx="56">
                  <c:v>-7.4425600032554939E-3</c:v>
                </c:pt>
                <c:pt idx="57">
                  <c:v>2.6324999998905696E-3</c:v>
                </c:pt>
                <c:pt idx="58">
                  <c:v>1.1632499998086132E-2</c:v>
                </c:pt>
                <c:pt idx="60">
                  <c:v>4.3205399997532368E-3</c:v>
                </c:pt>
                <c:pt idx="61">
                  <c:v>4.1352399930474348E-3</c:v>
                </c:pt>
                <c:pt idx="62">
                  <c:v>-2.7758000214817002E-4</c:v>
                </c:pt>
                <c:pt idx="63">
                  <c:v>2.6215600009891205E-3</c:v>
                </c:pt>
                <c:pt idx="64">
                  <c:v>-1.7818800042732619E-3</c:v>
                </c:pt>
                <c:pt idx="65">
                  <c:v>2.1172600027057342E-3</c:v>
                </c:pt>
                <c:pt idx="66">
                  <c:v>5.5823000002419576E-4</c:v>
                </c:pt>
                <c:pt idx="71">
                  <c:v>-7.9875000010360964E-3</c:v>
                </c:pt>
                <c:pt idx="72">
                  <c:v>-2.9720002203248441E-5</c:v>
                </c:pt>
                <c:pt idx="73">
                  <c:v>3.86941999749979E-3</c:v>
                </c:pt>
                <c:pt idx="74">
                  <c:v>-5.2314400018076412E-3</c:v>
                </c:pt>
                <c:pt idx="75">
                  <c:v>-4.3322999990778044E-3</c:v>
                </c:pt>
                <c:pt idx="76">
                  <c:v>-5.9710799978347495E-3</c:v>
                </c:pt>
                <c:pt idx="77">
                  <c:v>-1.3071940004010685E-2</c:v>
                </c:pt>
                <c:pt idx="83">
                  <c:v>-5.5692000023555011E-3</c:v>
                </c:pt>
                <c:pt idx="85">
                  <c:v>2.5902999987010844E-3</c:v>
                </c:pt>
                <c:pt idx="91">
                  <c:v>-4.8239200041280128E-3</c:v>
                </c:pt>
                <c:pt idx="95">
                  <c:v>-1.157074000366265E-2</c:v>
                </c:pt>
                <c:pt idx="97">
                  <c:v>-4.126640000322368E-3</c:v>
                </c:pt>
                <c:pt idx="98">
                  <c:v>1.9091499998467043E-2</c:v>
                </c:pt>
                <c:pt idx="101">
                  <c:v>-1.2174319999758154E-2</c:v>
                </c:pt>
                <c:pt idx="102">
                  <c:v>3.884320001816377E-3</c:v>
                </c:pt>
                <c:pt idx="108">
                  <c:v>8.0790200008777902E-3</c:v>
                </c:pt>
                <c:pt idx="110">
                  <c:v>1.5333600022131577E-3</c:v>
                </c:pt>
                <c:pt idx="123">
                  <c:v>7.3894599991035648E-3</c:v>
                </c:pt>
                <c:pt idx="124">
                  <c:v>5.0774999981513247E-3</c:v>
                </c:pt>
                <c:pt idx="125">
                  <c:v>1.5277660000720061E-2</c:v>
                </c:pt>
                <c:pt idx="134">
                  <c:v>1.2870600039605051E-3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B-490B-8543-8D20B24D13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-1.6000000032363459E-3</c:v>
                </c:pt>
                <c:pt idx="33">
                  <c:v>-1.324780001596082E-3</c:v>
                </c:pt>
                <c:pt idx="35">
                  <c:v>9.1619000158971176E-4</c:v>
                </c:pt>
                <c:pt idx="40">
                  <c:v>-4.072599986102432E-4</c:v>
                </c:pt>
                <c:pt idx="41">
                  <c:v>1.8362900009378791E-3</c:v>
                </c:pt>
                <c:pt idx="42">
                  <c:v>-9.4775999605190009E-4</c:v>
                </c:pt>
                <c:pt idx="43">
                  <c:v>2.4354299966944382E-3</c:v>
                </c:pt>
                <c:pt idx="44">
                  <c:v>-1.1822399974334985E-3</c:v>
                </c:pt>
                <c:pt idx="45">
                  <c:v>-2.5671500043245032E-3</c:v>
                </c:pt>
                <c:pt idx="48">
                  <c:v>-4.5346000115387142E-4</c:v>
                </c:pt>
                <c:pt idx="50">
                  <c:v>1.3318000128492713E-4</c:v>
                </c:pt>
                <c:pt idx="51">
                  <c:v>8.1637000403134152E-4</c:v>
                </c:pt>
                <c:pt idx="59">
                  <c:v>3.2652599984430708E-3</c:v>
                </c:pt>
                <c:pt idx="67">
                  <c:v>2.2516000171890482E-4</c:v>
                </c:pt>
                <c:pt idx="68">
                  <c:v>-1.5911000009509735E-3</c:v>
                </c:pt>
                <c:pt idx="69">
                  <c:v>-4.7812000411795452E-4</c:v>
                </c:pt>
                <c:pt idx="70">
                  <c:v>1.203349995194003E-3</c:v>
                </c:pt>
                <c:pt idx="78">
                  <c:v>-2.7366000722395256E-4</c:v>
                </c:pt>
                <c:pt idx="79">
                  <c:v>6.2633999914396554E-4</c:v>
                </c:pt>
                <c:pt idx="80">
                  <c:v>3.2516999635845423E-4</c:v>
                </c:pt>
                <c:pt idx="81">
                  <c:v>-1.795940006559249E-3</c:v>
                </c:pt>
                <c:pt idx="82">
                  <c:v>4.6442000166280195E-4</c:v>
                </c:pt>
                <c:pt idx="84">
                  <c:v>-2.6364400036982261E-3</c:v>
                </c:pt>
                <c:pt idx="86">
                  <c:v>-2.8483200003392994E-3</c:v>
                </c:pt>
                <c:pt idx="87">
                  <c:v>-3.6598900042008609E-3</c:v>
                </c:pt>
                <c:pt idx="88">
                  <c:v>-6.5988999995170161E-4</c:v>
                </c:pt>
                <c:pt idx="89">
                  <c:v>6.5277999237878248E-4</c:v>
                </c:pt>
                <c:pt idx="90">
                  <c:v>-1.1674699999275617E-3</c:v>
                </c:pt>
                <c:pt idx="92">
                  <c:v>-3.9239199977600947E-3</c:v>
                </c:pt>
                <c:pt idx="94">
                  <c:v>-1.5339999954449013E-3</c:v>
                </c:pt>
                <c:pt idx="99">
                  <c:v>6.8860999454045668E-4</c:v>
                </c:pt>
                <c:pt idx="100">
                  <c:v>1.5115999995032325E-3</c:v>
                </c:pt>
                <c:pt idx="103">
                  <c:v>-1.0758800053736195E-3</c:v>
                </c:pt>
                <c:pt idx="104">
                  <c:v>6.5735399984987453E-3</c:v>
                </c:pt>
                <c:pt idx="105">
                  <c:v>7.6899600026081316E-3</c:v>
                </c:pt>
                <c:pt idx="106">
                  <c:v>5.0288999991607852E-3</c:v>
                </c:pt>
                <c:pt idx="107">
                  <c:v>3.8918399950489402E-3</c:v>
                </c:pt>
                <c:pt idx="109">
                  <c:v>1.1333599977660924E-3</c:v>
                </c:pt>
                <c:pt idx="112">
                  <c:v>3.0542599924956448E-3</c:v>
                </c:pt>
                <c:pt idx="113">
                  <c:v>6.1542599942185916E-3</c:v>
                </c:pt>
                <c:pt idx="114">
                  <c:v>-1.0677560007025022E-2</c:v>
                </c:pt>
                <c:pt idx="115">
                  <c:v>-9.5775600057095289E-3</c:v>
                </c:pt>
                <c:pt idx="116">
                  <c:v>-1.5269000141415745E-4</c:v>
                </c:pt>
                <c:pt idx="117">
                  <c:v>8.4731000242754817E-4</c:v>
                </c:pt>
                <c:pt idx="118">
                  <c:v>-5.9491000138223171E-4</c:v>
                </c:pt>
                <c:pt idx="119">
                  <c:v>4.0508999518351629E-4</c:v>
                </c:pt>
                <c:pt idx="120">
                  <c:v>1.0645899965311401E-3</c:v>
                </c:pt>
                <c:pt idx="121">
                  <c:v>4.0637299971422181E-3</c:v>
                </c:pt>
                <c:pt idx="131">
                  <c:v>1.4263999037211761E-4</c:v>
                </c:pt>
                <c:pt idx="132">
                  <c:v>4.4006000098306686E-4</c:v>
                </c:pt>
                <c:pt idx="135">
                  <c:v>-3.5306100035086274E-3</c:v>
                </c:pt>
                <c:pt idx="137">
                  <c:v>3.4741999843390658E-4</c:v>
                </c:pt>
                <c:pt idx="138">
                  <c:v>7.0280299987643957E-3</c:v>
                </c:pt>
                <c:pt idx="139">
                  <c:v>4.9238000065088272E-4</c:v>
                </c:pt>
                <c:pt idx="143">
                  <c:v>-7.551400049123913E-4</c:v>
                </c:pt>
                <c:pt idx="144">
                  <c:v>-1.5600000187987462E-4</c:v>
                </c:pt>
                <c:pt idx="145">
                  <c:v>-2.8907000523759052E-4</c:v>
                </c:pt>
                <c:pt idx="146">
                  <c:v>-1.6880500043043867E-3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B-490B-8543-8D20B24D13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22">
                  <c:v>-6.2695999804418534E-4</c:v>
                </c:pt>
                <c:pt idx="126">
                  <c:v>-1.0382230000686832E-2</c:v>
                </c:pt>
                <c:pt idx="127">
                  <c:v>-2.9904000257374719E-4</c:v>
                </c:pt>
                <c:pt idx="128">
                  <c:v>-1.2993499985896051E-3</c:v>
                </c:pt>
                <c:pt idx="129">
                  <c:v>-3.3301000075880438E-3</c:v>
                </c:pt>
                <c:pt idx="130">
                  <c:v>-9.4145999901229516E-4</c:v>
                </c:pt>
                <c:pt idx="133">
                  <c:v>9.1442699995241128E-3</c:v>
                </c:pt>
                <c:pt idx="136">
                  <c:v>-6.6086000151699409E-4</c:v>
                </c:pt>
                <c:pt idx="140">
                  <c:v>1.1906599975191057E-3</c:v>
                </c:pt>
                <c:pt idx="141">
                  <c:v>-8.8634999701753259E-4</c:v>
                </c:pt>
                <c:pt idx="142">
                  <c:v>-1.0628000745782629E-4</c:v>
                </c:pt>
                <c:pt idx="147">
                  <c:v>-1.6642000045976602E-3</c:v>
                </c:pt>
                <c:pt idx="148">
                  <c:v>-2.3036799975670874E-3</c:v>
                </c:pt>
                <c:pt idx="149">
                  <c:v>-1.234180002938956E-3</c:v>
                </c:pt>
                <c:pt idx="150">
                  <c:v>-2.3549600009573624E-3</c:v>
                </c:pt>
                <c:pt idx="151">
                  <c:v>-2.4911599975894205E-3</c:v>
                </c:pt>
                <c:pt idx="152">
                  <c:v>-6.4311100068152882E-3</c:v>
                </c:pt>
                <c:pt idx="153">
                  <c:v>-1.5952199973980896E-3</c:v>
                </c:pt>
                <c:pt idx="154">
                  <c:v>-3.3098400017479435E-3</c:v>
                </c:pt>
                <c:pt idx="155">
                  <c:v>-1.343040000210749E-2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6B-490B-8543-8D20B24D13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B-490B-8543-8D20B24D13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6B-490B-8543-8D20B24D13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11">
                  <c:v>2.2846599968033843E-3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6B-490B-8543-8D20B24D13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2.5467345936116665E-3</c:v>
                </c:pt>
                <c:pt idx="1">
                  <c:v>2.3624998452387398E-3</c:v>
                </c:pt>
                <c:pt idx="2">
                  <c:v>1.6701245258754769E-3</c:v>
                </c:pt>
                <c:pt idx="3">
                  <c:v>1.6574271554896151E-3</c:v>
                </c:pt>
                <c:pt idx="4">
                  <c:v>1.5509330812856111E-3</c:v>
                </c:pt>
                <c:pt idx="5">
                  <c:v>1.5468371553546878E-3</c:v>
                </c:pt>
                <c:pt idx="6">
                  <c:v>1.5112845182742741E-3</c:v>
                </c:pt>
                <c:pt idx="7">
                  <c:v>1.5062055701199292E-3</c:v>
                </c:pt>
                <c:pt idx="8">
                  <c:v>1.5057140590082185E-3</c:v>
                </c:pt>
                <c:pt idx="9">
                  <c:v>1.4965391849229505E-3</c:v>
                </c:pt>
                <c:pt idx="10">
                  <c:v>1.4758957182310975E-3</c:v>
                </c:pt>
                <c:pt idx="11">
                  <c:v>1.4758957182310975E-3</c:v>
                </c:pt>
                <c:pt idx="12">
                  <c:v>1.474257347858728E-3</c:v>
                </c:pt>
                <c:pt idx="13">
                  <c:v>1.474257347858728E-3</c:v>
                </c:pt>
                <c:pt idx="14">
                  <c:v>1.4732743256353066E-3</c:v>
                </c:pt>
                <c:pt idx="15">
                  <c:v>1.4604950367308261E-3</c:v>
                </c:pt>
                <c:pt idx="16">
                  <c:v>1.4088863700011933E-3</c:v>
                </c:pt>
                <c:pt idx="17">
                  <c:v>1.3941410366498698E-3</c:v>
                </c:pt>
                <c:pt idx="18">
                  <c:v>1.2266995845937282E-3</c:v>
                </c:pt>
                <c:pt idx="19">
                  <c:v>1.2247335401468851E-3</c:v>
                </c:pt>
                <c:pt idx="20">
                  <c:v>1.2232590068117525E-3</c:v>
                </c:pt>
                <c:pt idx="21">
                  <c:v>1.2226036586628049E-3</c:v>
                </c:pt>
                <c:pt idx="22">
                  <c:v>1.2049092586412166E-3</c:v>
                </c:pt>
                <c:pt idx="23">
                  <c:v>1.1989292067820687E-3</c:v>
                </c:pt>
                <c:pt idx="24">
                  <c:v>9.4080395461528681E-4</c:v>
                </c:pt>
                <c:pt idx="25">
                  <c:v>8.7379460638538277E-4</c:v>
                </c:pt>
                <c:pt idx="26">
                  <c:v>8.3480139152299364E-4</c:v>
                </c:pt>
                <c:pt idx="27">
                  <c:v>8.3103313966654429E-4</c:v>
                </c:pt>
                <c:pt idx="28">
                  <c:v>8.2087524335785458E-4</c:v>
                </c:pt>
                <c:pt idx="29">
                  <c:v>8.0973432482574345E-4</c:v>
                </c:pt>
                <c:pt idx="30">
                  <c:v>8.0973432482574345E-4</c:v>
                </c:pt>
                <c:pt idx="31">
                  <c:v>7.9253143591586587E-4</c:v>
                </c:pt>
                <c:pt idx="32">
                  <c:v>7.577979840216369E-4</c:v>
                </c:pt>
                <c:pt idx="33">
                  <c:v>7.5747030994716309E-4</c:v>
                </c:pt>
                <c:pt idx="34">
                  <c:v>7.5722455439130763E-4</c:v>
                </c:pt>
                <c:pt idx="35">
                  <c:v>7.5230944327419973E-4</c:v>
                </c:pt>
                <c:pt idx="36">
                  <c:v>7.5222752475558128E-4</c:v>
                </c:pt>
                <c:pt idx="37">
                  <c:v>7.4575596178472257E-4</c:v>
                </c:pt>
                <c:pt idx="38">
                  <c:v>7.2060697656885393E-4</c:v>
                </c:pt>
                <c:pt idx="39">
                  <c:v>6.9734211728121002E-4</c:v>
                </c:pt>
                <c:pt idx="40">
                  <c:v>6.9128014690344368E-4</c:v>
                </c:pt>
                <c:pt idx="41">
                  <c:v>6.8759381356561279E-4</c:v>
                </c:pt>
                <c:pt idx="42">
                  <c:v>6.8718422097252042E-4</c:v>
                </c:pt>
                <c:pt idx="43">
                  <c:v>6.8710230245390197E-4</c:v>
                </c:pt>
                <c:pt idx="44">
                  <c:v>6.8652887282357269E-4</c:v>
                </c:pt>
                <c:pt idx="45">
                  <c:v>6.8562776911876961E-4</c:v>
                </c:pt>
                <c:pt idx="46">
                  <c:v>6.2476230978525046E-4</c:v>
                </c:pt>
                <c:pt idx="47">
                  <c:v>6.1099999865734831E-4</c:v>
                </c:pt>
                <c:pt idx="48">
                  <c:v>6.0772325791260979E-4</c:v>
                </c:pt>
                <c:pt idx="49">
                  <c:v>5.5169099117757998E-4</c:v>
                </c:pt>
                <c:pt idx="50">
                  <c:v>5.0483359852781834E-4</c:v>
                </c:pt>
                <c:pt idx="51">
                  <c:v>5.0475168000919989E-4</c:v>
                </c:pt>
                <c:pt idx="52">
                  <c:v>4.0751439840908235E-4</c:v>
                </c:pt>
                <c:pt idx="53">
                  <c:v>3.313301760939103E-4</c:v>
                </c:pt>
                <c:pt idx="54">
                  <c:v>2.7103814639072032E-4</c:v>
                </c:pt>
                <c:pt idx="55">
                  <c:v>2.7103814639072032E-4</c:v>
                </c:pt>
                <c:pt idx="56">
                  <c:v>2.7103814639072032E-4</c:v>
                </c:pt>
                <c:pt idx="57">
                  <c:v>2.5678432415110757E-4</c:v>
                </c:pt>
                <c:pt idx="58">
                  <c:v>2.5678432415110757E-4</c:v>
                </c:pt>
                <c:pt idx="59">
                  <c:v>2.5645665007663365E-4</c:v>
                </c:pt>
                <c:pt idx="60">
                  <c:v>2.3089807226767275E-4</c:v>
                </c:pt>
                <c:pt idx="61">
                  <c:v>2.2024866484727232E-4</c:v>
                </c:pt>
                <c:pt idx="62">
                  <c:v>1.9387090185212679E-4</c:v>
                </c:pt>
                <c:pt idx="63">
                  <c:v>1.9337939074041597E-4</c:v>
                </c:pt>
                <c:pt idx="64">
                  <c:v>1.9141334629357279E-4</c:v>
                </c:pt>
                <c:pt idx="65">
                  <c:v>1.9092183518186197E-4</c:v>
                </c:pt>
                <c:pt idx="66">
                  <c:v>1.8576096850889871E-4</c:v>
                </c:pt>
                <c:pt idx="67">
                  <c:v>1.5733524254829155E-4</c:v>
                </c:pt>
                <c:pt idx="68">
                  <c:v>1.2899143510630283E-4</c:v>
                </c:pt>
                <c:pt idx="69">
                  <c:v>1.1735900546248077E-4</c:v>
                </c:pt>
                <c:pt idx="70">
                  <c:v>1.1629406472044078E-4</c:v>
                </c:pt>
                <c:pt idx="71">
                  <c:v>9.2947286914178413E-5</c:v>
                </c:pt>
                <c:pt idx="72">
                  <c:v>8.7868338759833613E-5</c:v>
                </c:pt>
                <c:pt idx="73">
                  <c:v>8.7376827648122791E-5</c:v>
                </c:pt>
                <c:pt idx="74">
                  <c:v>8.6885316536411969E-5</c:v>
                </c:pt>
                <c:pt idx="75">
                  <c:v>8.6393805424701256E-5</c:v>
                </c:pt>
                <c:pt idx="76">
                  <c:v>8.3280901717199527E-5</c:v>
                </c:pt>
                <c:pt idx="77">
                  <c:v>8.2789390605488814E-5</c:v>
                </c:pt>
                <c:pt idx="78">
                  <c:v>8.180636838206717E-5</c:v>
                </c:pt>
                <c:pt idx="79">
                  <c:v>8.180636838206717E-5</c:v>
                </c:pt>
                <c:pt idx="80">
                  <c:v>5.2561457235275372E-5</c:v>
                </c:pt>
                <c:pt idx="81">
                  <c:v>5.0021983158102918E-5</c:v>
                </c:pt>
                <c:pt idx="82">
                  <c:v>4.6417568338890476E-5</c:v>
                </c:pt>
                <c:pt idx="83">
                  <c:v>4.6253731301653571E-5</c:v>
                </c:pt>
                <c:pt idx="84">
                  <c:v>4.5926057227179654E-5</c:v>
                </c:pt>
                <c:pt idx="85">
                  <c:v>4.2157805370730307E-5</c:v>
                </c:pt>
                <c:pt idx="86">
                  <c:v>1.034709024261087E-6</c:v>
                </c:pt>
                <c:pt idx="87">
                  <c:v>-1.5103239143576396E-5</c:v>
                </c:pt>
                <c:pt idx="88">
                  <c:v>-1.5103239143576396E-5</c:v>
                </c:pt>
                <c:pt idx="89">
                  <c:v>-5.5489068822479437E-5</c:v>
                </c:pt>
                <c:pt idx="90">
                  <c:v>-5.7537031787941069E-5</c:v>
                </c:pt>
                <c:pt idx="91">
                  <c:v>-6.1223365125771963E-5</c:v>
                </c:pt>
                <c:pt idx="92">
                  <c:v>-6.1223365125771963E-5</c:v>
                </c:pt>
                <c:pt idx="93">
                  <c:v>-1.0193686887914881E-4</c:v>
                </c:pt>
                <c:pt idx="94">
                  <c:v>-1.2413678742475274E-4</c:v>
                </c:pt>
                <c:pt idx="95">
                  <c:v>-2.0228705418676792E-4</c:v>
                </c:pt>
                <c:pt idx="96">
                  <c:v>-2.0777559493420509E-4</c:v>
                </c:pt>
                <c:pt idx="97">
                  <c:v>-2.3423527644796907E-4</c:v>
                </c:pt>
                <c:pt idx="98">
                  <c:v>-2.4291863942152631E-4</c:v>
                </c:pt>
                <c:pt idx="99">
                  <c:v>-2.7314657279173976E-4</c:v>
                </c:pt>
                <c:pt idx="100">
                  <c:v>-3.0763426913011337E-4</c:v>
                </c:pt>
                <c:pt idx="101">
                  <c:v>-3.7579047662067585E-4</c:v>
                </c:pt>
                <c:pt idx="102">
                  <c:v>-3.8037791366331004E-4</c:v>
                </c:pt>
                <c:pt idx="103">
                  <c:v>-4.1478369148306498E-4</c:v>
                </c:pt>
                <c:pt idx="104">
                  <c:v>-4.8179303971296913E-4</c:v>
                </c:pt>
                <c:pt idx="105">
                  <c:v>-4.9145942490994802E-4</c:v>
                </c:pt>
                <c:pt idx="106">
                  <c:v>-5.2635671384141389E-4</c:v>
                </c:pt>
                <c:pt idx="107">
                  <c:v>-5.2848659532549387E-4</c:v>
                </c:pt>
                <c:pt idx="108">
                  <c:v>-5.5486435832063962E-4</c:v>
                </c:pt>
                <c:pt idx="109">
                  <c:v>-5.6190935092182738E-4</c:v>
                </c:pt>
                <c:pt idx="110">
                  <c:v>-5.6190935092182738E-4</c:v>
                </c:pt>
                <c:pt idx="111">
                  <c:v>-6.6594586956727759E-4</c:v>
                </c:pt>
                <c:pt idx="112">
                  <c:v>-8.1667594382525232E-4</c:v>
                </c:pt>
                <c:pt idx="113">
                  <c:v>-8.1667594382525232E-4</c:v>
                </c:pt>
                <c:pt idx="114">
                  <c:v>-8.3486185495855155E-4</c:v>
                </c:pt>
                <c:pt idx="115">
                  <c:v>-8.3486185495855155E-4</c:v>
                </c:pt>
                <c:pt idx="116">
                  <c:v>-9.0637672171247101E-4</c:v>
                </c:pt>
                <c:pt idx="117">
                  <c:v>-9.0637672171247101E-4</c:v>
                </c:pt>
                <c:pt idx="118">
                  <c:v>-9.1145566986681591E-4</c:v>
                </c:pt>
                <c:pt idx="119">
                  <c:v>-9.1145566986681591E-4</c:v>
                </c:pt>
                <c:pt idx="120">
                  <c:v>-9.1555159579773896E-4</c:v>
                </c:pt>
                <c:pt idx="121">
                  <c:v>-9.1604310690944989E-4</c:v>
                </c:pt>
                <c:pt idx="122">
                  <c:v>-9.7740007735467975E-4</c:v>
                </c:pt>
                <c:pt idx="123">
                  <c:v>-9.8706646255165864E-4</c:v>
                </c:pt>
                <c:pt idx="124">
                  <c:v>-1.0129527144350935E-3</c:v>
                </c:pt>
                <c:pt idx="125">
                  <c:v>-1.0509629070740609E-3</c:v>
                </c:pt>
                <c:pt idx="126">
                  <c:v>-1.056615284858735E-3</c:v>
                </c:pt>
                <c:pt idx="127">
                  <c:v>-1.0566972033773535E-3</c:v>
                </c:pt>
                <c:pt idx="128">
                  <c:v>-1.0854506034124346E-3</c:v>
                </c:pt>
                <c:pt idx="129">
                  <c:v>-1.0915944923088193E-3</c:v>
                </c:pt>
                <c:pt idx="130">
                  <c:v>-1.0961819293514535E-3</c:v>
                </c:pt>
                <c:pt idx="131">
                  <c:v>-1.1281301516126547E-3</c:v>
                </c:pt>
                <c:pt idx="132">
                  <c:v>-1.1296046849477871E-3</c:v>
                </c:pt>
                <c:pt idx="133">
                  <c:v>-1.1672052849936621E-3</c:v>
                </c:pt>
                <c:pt idx="134">
                  <c:v>-1.2360987591517911E-3</c:v>
                </c:pt>
                <c:pt idx="135">
                  <c:v>-1.23667218878212E-3</c:v>
                </c:pt>
                <c:pt idx="136">
                  <c:v>-1.238720151747582E-3</c:v>
                </c:pt>
                <c:pt idx="137">
                  <c:v>-1.2397031739710034E-3</c:v>
                </c:pt>
                <c:pt idx="138">
                  <c:v>-1.2412596258247542E-3</c:v>
                </c:pt>
                <c:pt idx="139">
                  <c:v>-1.2711598851204938E-3</c:v>
                </c:pt>
                <c:pt idx="140">
                  <c:v>-1.2721429073439153E-3</c:v>
                </c:pt>
                <c:pt idx="141">
                  <c:v>-1.3066306036822891E-3</c:v>
                </c:pt>
                <c:pt idx="142">
                  <c:v>-1.3846989519256856E-3</c:v>
                </c:pt>
                <c:pt idx="143">
                  <c:v>-1.4507252779321681E-3</c:v>
                </c:pt>
                <c:pt idx="144">
                  <c:v>-1.4512167890438788E-3</c:v>
                </c:pt>
                <c:pt idx="145">
                  <c:v>-1.4796425150044863E-3</c:v>
                </c:pt>
                <c:pt idx="146">
                  <c:v>-1.5171611965317431E-3</c:v>
                </c:pt>
                <c:pt idx="147">
                  <c:v>-1.5511573817584058E-3</c:v>
                </c:pt>
                <c:pt idx="148">
                  <c:v>-1.5927719892165856E-3</c:v>
                </c:pt>
                <c:pt idx="149">
                  <c:v>-1.5968679151475091E-3</c:v>
                </c:pt>
                <c:pt idx="150">
                  <c:v>-1.6982830411971682E-3</c:v>
                </c:pt>
                <c:pt idx="151">
                  <c:v>-1.6999214115695372E-3</c:v>
                </c:pt>
                <c:pt idx="152">
                  <c:v>-1.7322792264238308E-3</c:v>
                </c:pt>
                <c:pt idx="153">
                  <c:v>-1.7593942560865427E-3</c:v>
                </c:pt>
                <c:pt idx="154">
                  <c:v>-1.7677499449856261E-3</c:v>
                </c:pt>
                <c:pt idx="155">
                  <c:v>-1.7985513079861689E-3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6B-490B-8543-8D20B24D13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15308</c:v>
                </c:pt>
                <c:pt idx="151">
                  <c:v>15318</c:v>
                </c:pt>
                <c:pt idx="152">
                  <c:v>15515.5</c:v>
                </c:pt>
                <c:pt idx="153">
                  <c:v>15681</c:v>
                </c:pt>
                <c:pt idx="154">
                  <c:v>15732</c:v>
                </c:pt>
                <c:pt idx="155">
                  <c:v>15920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-6.6460760001064045E-2</c:v>
                </c:pt>
                <c:pt idx="1">
                  <c:v>-0.10076644999935525</c:v>
                </c:pt>
                <c:pt idx="93">
                  <c:v>-0.16137849000369897</c:v>
                </c:pt>
                <c:pt idx="96">
                  <c:v>-0.22819701000116765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6B-490B-8543-8D20B24D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3296"/>
        <c:axId val="1"/>
      </c:scatterChart>
      <c:valAx>
        <c:axId val="63047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85684671581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01290603005833"/>
          <c:y val="0.9204921861831491"/>
          <c:w val="0.765924235585201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457200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274113-3CCF-62D2-9D14-EA5AE0DF9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66675</xdr:rowOff>
    </xdr:from>
    <xdr:to>
      <xdr:col>25</xdr:col>
      <xdr:colOff>495300</xdr:colOff>
      <xdr:row>18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227C1E2-27F8-86B4-34A3-24BD2FC5C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379" TargetMode="External"/><Relationship Id="rId18" Type="http://schemas.openxmlformats.org/officeDocument/2006/relationships/hyperlink" Target="http://www.konkoly.hu/cgi-bin/IBVS?3169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konkoly.hu/cgi-bin/IBVS?5588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844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545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01" TargetMode="External"/><Relationship Id="rId46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2545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5380" TargetMode="External"/><Relationship Id="rId41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530" TargetMode="External"/><Relationship Id="rId11" Type="http://schemas.openxmlformats.org/officeDocument/2006/relationships/hyperlink" Target="http://www.konkoly.hu/cgi-bin/IBVS?937" TargetMode="External"/><Relationship Id="rId24" Type="http://schemas.openxmlformats.org/officeDocument/2006/relationships/hyperlink" Target="http://www.konkoly.hu/cgi-bin/IBVS?463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bav-astro.de/sfs/BAVM_link.php?BAVMnr=193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1358" TargetMode="External"/><Relationship Id="rId23" Type="http://schemas.openxmlformats.org/officeDocument/2006/relationships/hyperlink" Target="http://www.konkoly.hu/cgi-bin/IBVS?4633" TargetMode="External"/><Relationship Id="rId28" Type="http://schemas.openxmlformats.org/officeDocument/2006/relationships/hyperlink" Target="http://www.bav-astro.de/sfs/BAVM_link.php?BAVMnr=15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668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konkoly.hu/cgi-bin/IBVS?5579" TargetMode="External"/><Relationship Id="rId44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4" Type="http://schemas.openxmlformats.org/officeDocument/2006/relationships/hyperlink" Target="http://www.konkoly.hu/cgi-bin/IBVS?1379" TargetMode="External"/><Relationship Id="rId22" Type="http://schemas.openxmlformats.org/officeDocument/2006/relationships/hyperlink" Target="http://www.konkoly.hu/cgi-bin/IBVS?4555" TargetMode="External"/><Relationship Id="rId27" Type="http://schemas.openxmlformats.org/officeDocument/2006/relationships/hyperlink" Target="http://www.bav-astro.de/sfs/BAVM_link.php?BAVMnr=143" TargetMode="External"/><Relationship Id="rId30" Type="http://schemas.openxmlformats.org/officeDocument/2006/relationships/hyperlink" Target="http://www.konkoly.hu/cgi-bin/IBVS?5380" TargetMode="External"/><Relationship Id="rId35" Type="http://schemas.openxmlformats.org/officeDocument/2006/relationships/hyperlink" Target="http://www.konkoly.hu/cgi-bin/IBVS?5588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929"/>
  <sheetViews>
    <sheetView tabSelected="1" workbookViewId="0">
      <pane xSplit="14" ySplit="21" topLeftCell="O17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4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82</v>
      </c>
      <c r="E1" s="3" t="s">
        <v>615</v>
      </c>
    </row>
    <row r="2" spans="1:6" s="35" customFormat="1" ht="12.95" customHeight="1" x14ac:dyDescent="0.2">
      <c r="A2" s="35" t="s">
        <v>26</v>
      </c>
      <c r="B2" s="36" t="s">
        <v>80</v>
      </c>
      <c r="D2" s="37" t="s">
        <v>616</v>
      </c>
    </row>
    <row r="3" spans="1:6" s="35" customFormat="1" ht="12.95" customHeight="1" thickBot="1" x14ac:dyDescent="0.25"/>
    <row r="4" spans="1:6" s="35" customFormat="1" ht="12.95" customHeight="1" thickTop="1" thickBot="1" x14ac:dyDescent="0.25">
      <c r="A4" s="38" t="s">
        <v>2</v>
      </c>
      <c r="C4" s="39">
        <v>33396.406900000002</v>
      </c>
      <c r="D4" s="40">
        <v>1.67703362</v>
      </c>
    </row>
    <row r="5" spans="1:6" s="35" customFormat="1" ht="12.95" customHeight="1" thickTop="1" x14ac:dyDescent="0.2">
      <c r="A5" s="41" t="s">
        <v>83</v>
      </c>
      <c r="C5" s="42">
        <v>-9.5</v>
      </c>
      <c r="D5" s="35" t="s">
        <v>84</v>
      </c>
    </row>
    <row r="6" spans="1:6" s="35" customFormat="1" ht="12.95" customHeight="1" x14ac:dyDescent="0.2">
      <c r="A6" s="38" t="s">
        <v>3</v>
      </c>
    </row>
    <row r="7" spans="1:6" s="35" customFormat="1" ht="12.95" customHeight="1" x14ac:dyDescent="0.2">
      <c r="A7" s="35" t="s">
        <v>4</v>
      </c>
      <c r="C7" s="35">
        <f>+C4</f>
        <v>33396.406900000002</v>
      </c>
    </row>
    <row r="8" spans="1:6" s="35" customFormat="1" ht="12.95" customHeight="1" x14ac:dyDescent="0.2">
      <c r="A8" s="35" t="s">
        <v>5</v>
      </c>
      <c r="C8" s="35">
        <f>+D4</f>
        <v>1.67703362</v>
      </c>
    </row>
    <row r="9" spans="1:6" s="35" customFormat="1" ht="12.95" customHeight="1" x14ac:dyDescent="0.2">
      <c r="A9" s="43" t="s">
        <v>88</v>
      </c>
      <c r="B9" s="44">
        <v>21</v>
      </c>
      <c r="C9" s="45" t="str">
        <f>"F"&amp;B9</f>
        <v>F21</v>
      </c>
      <c r="D9" s="37" t="str">
        <f>"G"&amp;B9</f>
        <v>G21</v>
      </c>
    </row>
    <row r="10" spans="1:6" s="35" customFormat="1" ht="12.95" customHeight="1" thickBot="1" x14ac:dyDescent="0.25">
      <c r="C10" s="46" t="s">
        <v>22</v>
      </c>
      <c r="D10" s="46" t="s">
        <v>23</v>
      </c>
    </row>
    <row r="11" spans="1:6" s="35" customFormat="1" ht="12.95" customHeight="1" x14ac:dyDescent="0.2">
      <c r="A11" s="35" t="s">
        <v>18</v>
      </c>
      <c r="C11" s="37">
        <f ca="1">INTERCEPT(INDIRECT($D$9):G989,INDIRECT($C$9):F989)</f>
        <v>8.0973432482574345E-4</v>
      </c>
      <c r="D11" s="47"/>
    </row>
    <row r="12" spans="1:6" s="35" customFormat="1" ht="12.95" customHeight="1" x14ac:dyDescent="0.2">
      <c r="A12" s="35" t="s">
        <v>19</v>
      </c>
      <c r="C12" s="37">
        <f ca="1">SLOPE(INDIRECT($D$9):G989,INDIRECT($C$9):F989)</f>
        <v>-1.6383703723692916E-7</v>
      </c>
      <c r="D12" s="47"/>
    </row>
    <row r="13" spans="1:6" s="35" customFormat="1" ht="12.95" customHeight="1" x14ac:dyDescent="0.2">
      <c r="A13" s="35" t="s">
        <v>21</v>
      </c>
      <c r="C13" s="47" t="s">
        <v>16</v>
      </c>
    </row>
    <row r="14" spans="1:6" s="35" customFormat="1" ht="12.95" customHeight="1" x14ac:dyDescent="0.2"/>
    <row r="15" spans="1:6" s="35" customFormat="1" ht="12.95" customHeight="1" x14ac:dyDescent="0.2">
      <c r="A15" s="48" t="s">
        <v>20</v>
      </c>
      <c r="C15" s="49">
        <f ca="1">(C7+C11)+(C8+C12)*INT(MAX(F21:F3530))</f>
        <v>60094.780331848691</v>
      </c>
      <c r="E15" s="50" t="s">
        <v>93</v>
      </c>
      <c r="F15" s="42">
        <v>1</v>
      </c>
    </row>
    <row r="16" spans="1:6" s="35" customFormat="1" ht="12.95" customHeight="1" x14ac:dyDescent="0.2">
      <c r="A16" s="38" t="s">
        <v>6</v>
      </c>
      <c r="C16" s="51">
        <f ca="1">+C8+C12</f>
        <v>1.6770334561629627</v>
      </c>
      <c r="E16" s="50" t="s">
        <v>85</v>
      </c>
      <c r="F16" s="5">
        <f ca="1">NOW()+15018.5+$C$5/24</f>
        <v>60307.801715162037</v>
      </c>
    </row>
    <row r="17" spans="1:21" s="35" customFormat="1" ht="12.95" customHeight="1" thickBot="1" x14ac:dyDescent="0.25">
      <c r="A17" s="50" t="s">
        <v>81</v>
      </c>
      <c r="C17" s="35">
        <f>COUNT(C21:C2188)</f>
        <v>156</v>
      </c>
      <c r="E17" s="50" t="s">
        <v>94</v>
      </c>
      <c r="F17" s="5">
        <f ca="1">ROUND(2*(F16-$C$7)/$C$8,0)/2+F15</f>
        <v>16048</v>
      </c>
    </row>
    <row r="18" spans="1:21" s="35" customFormat="1" ht="12.95" customHeight="1" thickTop="1" thickBot="1" x14ac:dyDescent="0.25">
      <c r="A18" s="38" t="s">
        <v>7</v>
      </c>
      <c r="C18" s="39">
        <f ca="1">+C15</f>
        <v>60094.780331848691</v>
      </c>
      <c r="D18" s="40">
        <f ca="1">+C16</f>
        <v>1.6770334561629627</v>
      </c>
      <c r="E18" s="50" t="s">
        <v>86</v>
      </c>
      <c r="F18" s="37">
        <f ca="1">ROUND(2*(F16-$C$15)/$C$16,0)/2+F15</f>
        <v>128</v>
      </c>
    </row>
    <row r="19" spans="1:21" s="35" customFormat="1" ht="12.95" customHeight="1" thickTop="1" x14ac:dyDescent="0.2">
      <c r="E19" s="50" t="s">
        <v>87</v>
      </c>
      <c r="F19" s="52">
        <f ca="1">+$C$15+$C$16*F18-15018.5-$C$5/24</f>
        <v>45291.336447570888</v>
      </c>
    </row>
    <row r="20" spans="1:21" s="35" customFormat="1" ht="12.95" customHeight="1" thickBot="1" x14ac:dyDescent="0.25">
      <c r="A20" s="46" t="s">
        <v>8</v>
      </c>
      <c r="B20" s="46" t="s">
        <v>9</v>
      </c>
      <c r="C20" s="46" t="s">
        <v>10</v>
      </c>
      <c r="D20" s="46" t="s">
        <v>15</v>
      </c>
      <c r="E20" s="46" t="s">
        <v>11</v>
      </c>
      <c r="F20" s="46" t="s">
        <v>12</v>
      </c>
      <c r="G20" s="46" t="s">
        <v>13</v>
      </c>
      <c r="H20" s="53" t="s">
        <v>104</v>
      </c>
      <c r="I20" s="53" t="s">
        <v>92</v>
      </c>
      <c r="J20" s="53" t="s">
        <v>101</v>
      </c>
      <c r="K20" s="53" t="s">
        <v>99</v>
      </c>
      <c r="L20" s="53" t="s">
        <v>27</v>
      </c>
      <c r="M20" s="53" t="s">
        <v>28</v>
      </c>
      <c r="N20" s="53" t="s">
        <v>29</v>
      </c>
      <c r="O20" s="53" t="s">
        <v>25</v>
      </c>
      <c r="P20" s="54" t="s">
        <v>24</v>
      </c>
      <c r="Q20" s="46" t="s">
        <v>17</v>
      </c>
      <c r="U20" s="55" t="s">
        <v>614</v>
      </c>
    </row>
    <row r="21" spans="1:21" s="35" customFormat="1" ht="12.95" customHeight="1" x14ac:dyDescent="0.2">
      <c r="A21" s="28" t="s">
        <v>116</v>
      </c>
      <c r="B21" s="29" t="s">
        <v>70</v>
      </c>
      <c r="C21" s="28">
        <v>15616.43</v>
      </c>
      <c r="D21" s="28" t="s">
        <v>92</v>
      </c>
      <c r="E21" s="35">
        <f t="shared" ref="E21:E52" si="0">+(C21-C$7)/C$8</f>
        <v>-10602.03962995089</v>
      </c>
      <c r="F21" s="35">
        <f t="shared" ref="F21:F52" si="1">ROUND(2*E21,0)/2</f>
        <v>-10602</v>
      </c>
      <c r="O21" s="35">
        <f t="shared" ref="O21:O52" ca="1" si="2">+C$11+C$12*F21</f>
        <v>2.5467345936116665E-3</v>
      </c>
      <c r="Q21" s="56">
        <f t="shared" ref="Q21:Q52" si="3">+C21-15018.5</f>
        <v>597.93000000000029</v>
      </c>
      <c r="U21" s="35">
        <f>+C21-(C$7+F21*C$8)</f>
        <v>-6.6460760001064045E-2</v>
      </c>
    </row>
    <row r="22" spans="1:21" s="35" customFormat="1" ht="12.95" customHeight="1" x14ac:dyDescent="0.2">
      <c r="A22" s="27" t="s">
        <v>116</v>
      </c>
      <c r="B22" s="29" t="s">
        <v>68</v>
      </c>
      <c r="C22" s="28">
        <v>17502.22</v>
      </c>
      <c r="D22" s="28" t="s">
        <v>92</v>
      </c>
      <c r="E22" s="35">
        <f t="shared" si="0"/>
        <v>-9477.5600861239745</v>
      </c>
      <c r="F22" s="35">
        <f t="shared" si="1"/>
        <v>-9477.5</v>
      </c>
      <c r="O22" s="35">
        <f t="shared" ca="1" si="2"/>
        <v>2.3624998452387398E-3</v>
      </c>
      <c r="Q22" s="56">
        <f t="shared" si="3"/>
        <v>2483.7200000000012</v>
      </c>
      <c r="U22" s="35">
        <f>+C22-(C$7+F22*C$8)</f>
        <v>-0.10076644999935525</v>
      </c>
    </row>
    <row r="23" spans="1:21" s="35" customFormat="1" ht="12.95" customHeight="1" x14ac:dyDescent="0.2">
      <c r="A23" s="27" t="s">
        <v>124</v>
      </c>
      <c r="B23" s="29" t="s">
        <v>68</v>
      </c>
      <c r="C23" s="28">
        <v>24589.45</v>
      </c>
      <c r="D23" s="28" t="s">
        <v>92</v>
      </c>
      <c r="E23" s="35">
        <f t="shared" si="0"/>
        <v>-5251.5088516830101</v>
      </c>
      <c r="F23" s="35">
        <f t="shared" si="1"/>
        <v>-5251.5</v>
      </c>
      <c r="G23" s="35">
        <f t="shared" ref="G23:G54" si="4">+C23-(C$7+F23*C$8)</f>
        <v>-1.4844569999695523E-2</v>
      </c>
      <c r="I23" s="35">
        <f t="shared" ref="I23:I49" si="5">G23</f>
        <v>-1.4844569999695523E-2</v>
      </c>
      <c r="O23" s="35">
        <f t="shared" ca="1" si="2"/>
        <v>1.6701245258754769E-3</v>
      </c>
      <c r="Q23" s="56">
        <f t="shared" si="3"/>
        <v>9570.9500000000007</v>
      </c>
    </row>
    <row r="24" spans="1:21" s="35" customFormat="1" ht="12.95" customHeight="1" x14ac:dyDescent="0.2">
      <c r="A24" s="28" t="s">
        <v>124</v>
      </c>
      <c r="B24" s="29" t="s">
        <v>70</v>
      </c>
      <c r="C24" s="28">
        <v>24719.42</v>
      </c>
      <c r="D24" s="28" t="s">
        <v>92</v>
      </c>
      <c r="E24" s="35">
        <f t="shared" si="0"/>
        <v>-5174.0089146215232</v>
      </c>
      <c r="F24" s="35">
        <f t="shared" si="1"/>
        <v>-5174</v>
      </c>
      <c r="G24" s="35">
        <f t="shared" si="4"/>
        <v>-1.495012000304996E-2</v>
      </c>
      <c r="I24" s="35">
        <f t="shared" si="5"/>
        <v>-1.495012000304996E-2</v>
      </c>
      <c r="O24" s="35">
        <f t="shared" ca="1" si="2"/>
        <v>1.6574271554896151E-3</v>
      </c>
      <c r="Q24" s="56">
        <f t="shared" si="3"/>
        <v>9700.9199999999983</v>
      </c>
    </row>
    <row r="25" spans="1:21" s="35" customFormat="1" ht="12.95" customHeight="1" x14ac:dyDescent="0.2">
      <c r="A25" s="28" t="s">
        <v>131</v>
      </c>
      <c r="B25" s="29" t="s">
        <v>70</v>
      </c>
      <c r="C25" s="28">
        <v>25809.546999999999</v>
      </c>
      <c r="D25" s="28" t="s">
        <v>92</v>
      </c>
      <c r="E25" s="35">
        <f t="shared" si="0"/>
        <v>-4523.9760309635312</v>
      </c>
      <c r="F25" s="35">
        <f t="shared" si="1"/>
        <v>-4524</v>
      </c>
      <c r="G25" s="35">
        <f t="shared" si="4"/>
        <v>4.0196879996074131E-2</v>
      </c>
      <c r="I25" s="35">
        <f t="shared" si="5"/>
        <v>4.0196879996074131E-2</v>
      </c>
      <c r="O25" s="35">
        <f t="shared" ca="1" si="2"/>
        <v>1.5509330812856111E-3</v>
      </c>
      <c r="Q25" s="56">
        <f t="shared" si="3"/>
        <v>10791.046999999999</v>
      </c>
    </row>
    <row r="26" spans="1:21" s="35" customFormat="1" ht="12.95" customHeight="1" x14ac:dyDescent="0.2">
      <c r="A26" s="28" t="s">
        <v>131</v>
      </c>
      <c r="B26" s="29" t="s">
        <v>70</v>
      </c>
      <c r="C26" s="28">
        <v>25851.472000000002</v>
      </c>
      <c r="D26" s="28" t="s">
        <v>92</v>
      </c>
      <c r="E26" s="35">
        <f t="shared" si="0"/>
        <v>-4498.9765321460882</v>
      </c>
      <c r="F26" s="35">
        <f t="shared" si="1"/>
        <v>-4499</v>
      </c>
      <c r="G26" s="35">
        <f t="shared" si="4"/>
        <v>3.9356379998935154E-2</v>
      </c>
      <c r="I26" s="35">
        <f t="shared" si="5"/>
        <v>3.9356379998935154E-2</v>
      </c>
      <c r="O26" s="35">
        <f t="shared" ca="1" si="2"/>
        <v>1.5468371553546878E-3</v>
      </c>
      <c r="Q26" s="56">
        <f t="shared" si="3"/>
        <v>10832.972000000002</v>
      </c>
    </row>
    <row r="27" spans="1:21" s="35" customFormat="1" ht="12.95" customHeight="1" x14ac:dyDescent="0.2">
      <c r="A27" s="28" t="s">
        <v>131</v>
      </c>
      <c r="B27" s="29" t="s">
        <v>70</v>
      </c>
      <c r="C27" s="28">
        <v>26215.396000000001</v>
      </c>
      <c r="D27" s="28" t="s">
        <v>92</v>
      </c>
      <c r="E27" s="35">
        <f t="shared" si="0"/>
        <v>-4281.9719380461802</v>
      </c>
      <c r="F27" s="35">
        <f t="shared" si="1"/>
        <v>-4282</v>
      </c>
      <c r="G27" s="35">
        <f t="shared" si="4"/>
        <v>4.7060839999176096E-2</v>
      </c>
      <c r="I27" s="35">
        <f t="shared" si="5"/>
        <v>4.7060839999176096E-2</v>
      </c>
      <c r="O27" s="35">
        <f t="shared" ca="1" si="2"/>
        <v>1.5112845182742741E-3</v>
      </c>
      <c r="Q27" s="56">
        <f t="shared" si="3"/>
        <v>11196.896000000001</v>
      </c>
    </row>
    <row r="28" spans="1:21" s="35" customFormat="1" ht="12.95" customHeight="1" x14ac:dyDescent="0.2">
      <c r="A28" s="28" t="s">
        <v>141</v>
      </c>
      <c r="B28" s="29" t="s">
        <v>70</v>
      </c>
      <c r="C28" s="28">
        <v>26267.339</v>
      </c>
      <c r="D28" s="28" t="s">
        <v>92</v>
      </c>
      <c r="E28" s="35">
        <f t="shared" si="0"/>
        <v>-4250.9987963151279</v>
      </c>
      <c r="F28" s="35">
        <f t="shared" si="1"/>
        <v>-4251</v>
      </c>
      <c r="G28" s="35">
        <f t="shared" si="4"/>
        <v>2.0186199981253594E-3</v>
      </c>
      <c r="I28" s="35">
        <f t="shared" si="5"/>
        <v>2.0186199981253594E-3</v>
      </c>
      <c r="O28" s="35">
        <f t="shared" ca="1" si="2"/>
        <v>1.5062055701199292E-3</v>
      </c>
      <c r="Q28" s="56">
        <f t="shared" si="3"/>
        <v>11248.839</v>
      </c>
    </row>
    <row r="29" spans="1:21" s="35" customFormat="1" ht="12.95" customHeight="1" x14ac:dyDescent="0.2">
      <c r="A29" s="28" t="s">
        <v>131</v>
      </c>
      <c r="B29" s="29" t="s">
        <v>70</v>
      </c>
      <c r="C29" s="28">
        <v>26272.387999999999</v>
      </c>
      <c r="D29" s="28" t="s">
        <v>92</v>
      </c>
      <c r="E29" s="35">
        <f t="shared" si="0"/>
        <v>-4247.9881232196185</v>
      </c>
      <c r="F29" s="35">
        <f t="shared" si="1"/>
        <v>-4248</v>
      </c>
      <c r="G29" s="35">
        <f t="shared" si="4"/>
        <v>1.9917759997042594E-2</v>
      </c>
      <c r="I29" s="35">
        <f t="shared" si="5"/>
        <v>1.9917759997042594E-2</v>
      </c>
      <c r="O29" s="35">
        <f t="shared" ca="1" si="2"/>
        <v>1.5057140590082185E-3</v>
      </c>
      <c r="Q29" s="56">
        <f t="shared" si="3"/>
        <v>11253.887999999999</v>
      </c>
    </row>
    <row r="30" spans="1:21" s="35" customFormat="1" ht="12.95" customHeight="1" x14ac:dyDescent="0.2">
      <c r="A30" s="28" t="s">
        <v>124</v>
      </c>
      <c r="B30" s="29" t="s">
        <v>70</v>
      </c>
      <c r="C30" s="28">
        <v>26366.27</v>
      </c>
      <c r="D30" s="28" t="s">
        <v>92</v>
      </c>
      <c r="E30" s="35">
        <f t="shared" si="0"/>
        <v>-4192.0071345975766</v>
      </c>
      <c r="F30" s="35">
        <f t="shared" si="1"/>
        <v>-4192</v>
      </c>
      <c r="G30" s="35">
        <f t="shared" si="4"/>
        <v>-1.1964960001932923E-2</v>
      </c>
      <c r="I30" s="35">
        <f t="shared" si="5"/>
        <v>-1.1964960001932923E-2</v>
      </c>
      <c r="O30" s="35">
        <f t="shared" ca="1" si="2"/>
        <v>1.4965391849229505E-3</v>
      </c>
      <c r="Q30" s="56">
        <f t="shared" si="3"/>
        <v>11347.77</v>
      </c>
    </row>
    <row r="31" spans="1:21" s="35" customFormat="1" ht="12.95" customHeight="1" x14ac:dyDescent="0.2">
      <c r="A31" s="28" t="s">
        <v>131</v>
      </c>
      <c r="B31" s="29" t="s">
        <v>70</v>
      </c>
      <c r="C31" s="28">
        <v>26577.574000000001</v>
      </c>
      <c r="D31" s="28" t="s">
        <v>92</v>
      </c>
      <c r="E31" s="35">
        <f t="shared" si="0"/>
        <v>-4066.0084679757351</v>
      </c>
      <c r="F31" s="35">
        <f t="shared" si="1"/>
        <v>-4066</v>
      </c>
      <c r="G31" s="35">
        <f t="shared" si="4"/>
        <v>-1.4201080000930233E-2</v>
      </c>
      <c r="I31" s="35">
        <f t="shared" si="5"/>
        <v>-1.4201080000930233E-2</v>
      </c>
      <c r="O31" s="35">
        <f t="shared" ca="1" si="2"/>
        <v>1.4758957182310975E-3</v>
      </c>
      <c r="Q31" s="56">
        <f t="shared" si="3"/>
        <v>11559.074000000001</v>
      </c>
    </row>
    <row r="32" spans="1:21" s="35" customFormat="1" ht="12.95" customHeight="1" x14ac:dyDescent="0.2">
      <c r="A32" s="28" t="s">
        <v>131</v>
      </c>
      <c r="B32" s="29" t="s">
        <v>70</v>
      </c>
      <c r="C32" s="28">
        <v>26577.585999999999</v>
      </c>
      <c r="D32" s="28" t="s">
        <v>92</v>
      </c>
      <c r="E32" s="35">
        <f t="shared" si="0"/>
        <v>-4066.0013124841244</v>
      </c>
      <c r="F32" s="35">
        <f t="shared" si="1"/>
        <v>-4066</v>
      </c>
      <c r="G32" s="35">
        <f t="shared" si="4"/>
        <v>-2.20108000212349E-3</v>
      </c>
      <c r="I32" s="35">
        <f t="shared" si="5"/>
        <v>-2.20108000212349E-3</v>
      </c>
      <c r="O32" s="35">
        <f t="shared" ca="1" si="2"/>
        <v>1.4758957182310975E-3</v>
      </c>
      <c r="Q32" s="56">
        <f t="shared" si="3"/>
        <v>11559.085999999999</v>
      </c>
    </row>
    <row r="33" spans="1:17" s="35" customFormat="1" ht="12.95" customHeight="1" x14ac:dyDescent="0.2">
      <c r="A33" s="28" t="s">
        <v>131</v>
      </c>
      <c r="B33" s="29" t="s">
        <v>70</v>
      </c>
      <c r="C33" s="28">
        <v>26594.357</v>
      </c>
      <c r="D33" s="28" t="s">
        <v>92</v>
      </c>
      <c r="E33" s="35">
        <f t="shared" si="0"/>
        <v>-4056.0009166661798</v>
      </c>
      <c r="F33" s="35">
        <f t="shared" si="1"/>
        <v>-4056</v>
      </c>
      <c r="G33" s="35">
        <f t="shared" si="4"/>
        <v>-1.537280000775354E-3</v>
      </c>
      <c r="I33" s="35">
        <f t="shared" si="5"/>
        <v>-1.537280000775354E-3</v>
      </c>
      <c r="O33" s="35">
        <f t="shared" ca="1" si="2"/>
        <v>1.474257347858728E-3</v>
      </c>
      <c r="Q33" s="56">
        <f t="shared" si="3"/>
        <v>11575.857</v>
      </c>
    </row>
    <row r="34" spans="1:17" s="35" customFormat="1" ht="12.95" customHeight="1" x14ac:dyDescent="0.2">
      <c r="A34" s="28" t="s">
        <v>141</v>
      </c>
      <c r="B34" s="29" t="s">
        <v>70</v>
      </c>
      <c r="C34" s="28">
        <v>26594.363000000001</v>
      </c>
      <c r="D34" s="28" t="s">
        <v>92</v>
      </c>
      <c r="E34" s="35">
        <f t="shared" si="0"/>
        <v>-4055.9973389203733</v>
      </c>
      <c r="F34" s="35">
        <f t="shared" si="1"/>
        <v>-4056</v>
      </c>
      <c r="G34" s="35">
        <f t="shared" si="4"/>
        <v>4.4627200004470069E-3</v>
      </c>
      <c r="I34" s="35">
        <f t="shared" si="5"/>
        <v>4.4627200004470069E-3</v>
      </c>
      <c r="O34" s="35">
        <f t="shared" ca="1" si="2"/>
        <v>1.474257347858728E-3</v>
      </c>
      <c r="Q34" s="56">
        <f t="shared" si="3"/>
        <v>11575.863000000001</v>
      </c>
    </row>
    <row r="35" spans="1:17" s="35" customFormat="1" ht="12.95" customHeight="1" x14ac:dyDescent="0.2">
      <c r="A35" s="28" t="s">
        <v>131</v>
      </c>
      <c r="B35" s="29" t="s">
        <v>70</v>
      </c>
      <c r="C35" s="28">
        <v>26604.41</v>
      </c>
      <c r="D35" s="28" t="s">
        <v>92</v>
      </c>
      <c r="E35" s="35">
        <f t="shared" si="0"/>
        <v>-4050.0064035687024</v>
      </c>
      <c r="F35" s="35">
        <f t="shared" si="1"/>
        <v>-4050</v>
      </c>
      <c r="G35" s="35">
        <f t="shared" si="4"/>
        <v>-1.0739000001194654E-2</v>
      </c>
      <c r="I35" s="35">
        <f t="shared" si="5"/>
        <v>-1.0739000001194654E-2</v>
      </c>
      <c r="O35" s="35">
        <f t="shared" ca="1" si="2"/>
        <v>1.4732743256353066E-3</v>
      </c>
      <c r="Q35" s="56">
        <f t="shared" si="3"/>
        <v>11585.91</v>
      </c>
    </row>
    <row r="36" spans="1:17" s="35" customFormat="1" ht="12.95" customHeight="1" x14ac:dyDescent="0.2">
      <c r="A36" s="28" t="s">
        <v>131</v>
      </c>
      <c r="B36" s="29" t="s">
        <v>70</v>
      </c>
      <c r="C36" s="28">
        <v>26735.242999999999</v>
      </c>
      <c r="D36" s="28" t="s">
        <v>92</v>
      </c>
      <c r="E36" s="35">
        <f t="shared" si="0"/>
        <v>-3971.9918674021592</v>
      </c>
      <c r="F36" s="35">
        <f t="shared" si="1"/>
        <v>-3972</v>
      </c>
      <c r="G36" s="35">
        <f t="shared" si="4"/>
        <v>1.3638639997225255E-2</v>
      </c>
      <c r="I36" s="35">
        <f t="shared" si="5"/>
        <v>1.3638639997225255E-2</v>
      </c>
      <c r="O36" s="35">
        <f t="shared" ca="1" si="2"/>
        <v>1.4604950367308261E-3</v>
      </c>
      <c r="Q36" s="56">
        <f t="shared" si="3"/>
        <v>11716.742999999999</v>
      </c>
    </row>
    <row r="37" spans="1:17" s="35" customFormat="1" ht="12.95" customHeight="1" x14ac:dyDescent="0.2">
      <c r="A37" s="28" t="s">
        <v>169</v>
      </c>
      <c r="B37" s="29" t="s">
        <v>70</v>
      </c>
      <c r="C37" s="28">
        <v>27263.499</v>
      </c>
      <c r="D37" s="28" t="s">
        <v>92</v>
      </c>
      <c r="E37" s="35">
        <f t="shared" si="0"/>
        <v>-3656.9975860114255</v>
      </c>
      <c r="F37" s="35">
        <f t="shared" si="1"/>
        <v>-3657</v>
      </c>
      <c r="G37" s="35">
        <f t="shared" si="4"/>
        <v>4.0483399970980827E-3</v>
      </c>
      <c r="I37" s="35">
        <f t="shared" si="5"/>
        <v>4.0483399970980827E-3</v>
      </c>
      <c r="O37" s="35">
        <f t="shared" ca="1" si="2"/>
        <v>1.4088863700011933E-3</v>
      </c>
      <c r="Q37" s="56">
        <f t="shared" si="3"/>
        <v>12244.999</v>
      </c>
    </row>
    <row r="38" spans="1:17" s="35" customFormat="1" ht="12.95" customHeight="1" x14ac:dyDescent="0.2">
      <c r="A38" s="28" t="s">
        <v>173</v>
      </c>
      <c r="B38" s="29" t="s">
        <v>70</v>
      </c>
      <c r="C38" s="28">
        <v>27414.437999999998</v>
      </c>
      <c r="D38" s="28" t="s">
        <v>92</v>
      </c>
      <c r="E38" s="35">
        <f t="shared" si="0"/>
        <v>-3566.9940236499274</v>
      </c>
      <c r="F38" s="35">
        <f t="shared" si="1"/>
        <v>-3567</v>
      </c>
      <c r="G38" s="35">
        <f t="shared" si="4"/>
        <v>1.002253999831737E-2</v>
      </c>
      <c r="I38" s="35">
        <f t="shared" si="5"/>
        <v>1.002253999831737E-2</v>
      </c>
      <c r="O38" s="35">
        <f t="shared" ca="1" si="2"/>
        <v>1.3941410366498698E-3</v>
      </c>
      <c r="Q38" s="56">
        <f t="shared" si="3"/>
        <v>12395.937999999998</v>
      </c>
    </row>
    <row r="39" spans="1:17" s="35" customFormat="1" ht="12.95" customHeight="1" x14ac:dyDescent="0.2">
      <c r="A39" s="28" t="s">
        <v>177</v>
      </c>
      <c r="B39" s="29" t="s">
        <v>70</v>
      </c>
      <c r="C39" s="28">
        <v>29128.353999999999</v>
      </c>
      <c r="D39" s="28" t="s">
        <v>92</v>
      </c>
      <c r="E39" s="35">
        <f t="shared" si="0"/>
        <v>-2545.0013935916218</v>
      </c>
      <c r="F39" s="35">
        <f t="shared" si="1"/>
        <v>-2545</v>
      </c>
      <c r="G39" s="35">
        <f t="shared" si="4"/>
        <v>-2.3371000024781097E-3</v>
      </c>
      <c r="I39" s="35">
        <f t="shared" si="5"/>
        <v>-2.3371000024781097E-3</v>
      </c>
      <c r="O39" s="35">
        <f t="shared" ca="1" si="2"/>
        <v>1.2266995845937282E-3</v>
      </c>
      <c r="Q39" s="56">
        <f t="shared" si="3"/>
        <v>14109.853999999999</v>
      </c>
    </row>
    <row r="40" spans="1:17" s="35" customFormat="1" ht="12.95" customHeight="1" x14ac:dyDescent="0.2">
      <c r="A40" s="28" t="s">
        <v>177</v>
      </c>
      <c r="B40" s="29" t="s">
        <v>70</v>
      </c>
      <c r="C40" s="28">
        <v>29148.494999999999</v>
      </c>
      <c r="D40" s="28" t="s">
        <v>92</v>
      </c>
      <c r="E40" s="35">
        <f t="shared" si="0"/>
        <v>-2532.9914972128004</v>
      </c>
      <c r="F40" s="35">
        <f t="shared" si="1"/>
        <v>-2533</v>
      </c>
      <c r="G40" s="35">
        <f t="shared" si="4"/>
        <v>1.4259459996537771E-2</v>
      </c>
      <c r="I40" s="35">
        <f t="shared" si="5"/>
        <v>1.4259459996537771E-2</v>
      </c>
      <c r="O40" s="35">
        <f t="shared" ca="1" si="2"/>
        <v>1.2247335401468851E-3</v>
      </c>
      <c r="Q40" s="56">
        <f t="shared" si="3"/>
        <v>14129.994999999999</v>
      </c>
    </row>
    <row r="41" spans="1:17" s="35" customFormat="1" ht="12.95" customHeight="1" x14ac:dyDescent="0.2">
      <c r="A41" s="28" t="s">
        <v>183</v>
      </c>
      <c r="B41" s="29" t="s">
        <v>70</v>
      </c>
      <c r="C41" s="28">
        <v>29163.562999999998</v>
      </c>
      <c r="D41" s="28" t="s">
        <v>92</v>
      </c>
      <c r="E41" s="35">
        <f t="shared" si="0"/>
        <v>-2524.0065849127122</v>
      </c>
      <c r="F41" s="35">
        <f t="shared" si="1"/>
        <v>-2524</v>
      </c>
      <c r="G41" s="35">
        <f t="shared" si="4"/>
        <v>-1.1043120004615048E-2</v>
      </c>
      <c r="I41" s="35">
        <f t="shared" si="5"/>
        <v>-1.1043120004615048E-2</v>
      </c>
      <c r="O41" s="35">
        <f t="shared" ca="1" si="2"/>
        <v>1.2232590068117525E-3</v>
      </c>
      <c r="Q41" s="56">
        <f t="shared" si="3"/>
        <v>14145.062999999998</v>
      </c>
    </row>
    <row r="42" spans="1:17" s="35" customFormat="1" ht="12.95" customHeight="1" x14ac:dyDescent="0.2">
      <c r="A42" s="28" t="s">
        <v>188</v>
      </c>
      <c r="B42" s="29" t="s">
        <v>70</v>
      </c>
      <c r="C42" s="28">
        <v>29170.281999999999</v>
      </c>
      <c r="D42" s="28" t="s">
        <v>92</v>
      </c>
      <c r="E42" s="35">
        <f t="shared" si="0"/>
        <v>-2520.0001059012775</v>
      </c>
      <c r="F42" s="35">
        <f t="shared" si="1"/>
        <v>-2520</v>
      </c>
      <c r="G42" s="35">
        <f t="shared" si="4"/>
        <v>-1.7760000264388509E-4</v>
      </c>
      <c r="I42" s="35">
        <f t="shared" si="5"/>
        <v>-1.7760000264388509E-4</v>
      </c>
      <c r="O42" s="35">
        <f t="shared" ca="1" si="2"/>
        <v>1.2226036586628049E-3</v>
      </c>
      <c r="Q42" s="56">
        <f t="shared" si="3"/>
        <v>14151.781999999999</v>
      </c>
    </row>
    <row r="43" spans="1:17" s="35" customFormat="1" ht="12.95" customHeight="1" x14ac:dyDescent="0.2">
      <c r="A43" s="28" t="s">
        <v>192</v>
      </c>
      <c r="B43" s="29" t="s">
        <v>70</v>
      </c>
      <c r="C43" s="28">
        <v>29351.4</v>
      </c>
      <c r="D43" s="28" t="s">
        <v>92</v>
      </c>
      <c r="E43" s="35">
        <f t="shared" si="0"/>
        <v>-2412.0010784279925</v>
      </c>
      <c r="F43" s="35">
        <f t="shared" si="1"/>
        <v>-2412</v>
      </c>
      <c r="G43" s="35">
        <f t="shared" si="4"/>
        <v>-1.8085600022459403E-3</v>
      </c>
      <c r="I43" s="35">
        <f t="shared" si="5"/>
        <v>-1.8085600022459403E-3</v>
      </c>
      <c r="O43" s="35">
        <f t="shared" ca="1" si="2"/>
        <v>1.2049092586412166E-3</v>
      </c>
      <c r="Q43" s="56">
        <f t="shared" si="3"/>
        <v>14332.900000000001</v>
      </c>
    </row>
    <row r="44" spans="1:17" s="35" customFormat="1" ht="12.95" customHeight="1" x14ac:dyDescent="0.2">
      <c r="A44" s="28" t="s">
        <v>192</v>
      </c>
      <c r="B44" s="29" t="s">
        <v>68</v>
      </c>
      <c r="C44" s="28">
        <v>29412.605</v>
      </c>
      <c r="D44" s="28" t="s">
        <v>92</v>
      </c>
      <c r="E44" s="35">
        <f t="shared" si="0"/>
        <v>-2375.5050897548508</v>
      </c>
      <c r="F44" s="35">
        <f t="shared" si="1"/>
        <v>-2375.5</v>
      </c>
      <c r="G44" s="35">
        <f t="shared" si="4"/>
        <v>-8.5356900017359294E-3</v>
      </c>
      <c r="I44" s="35">
        <f t="shared" si="5"/>
        <v>-8.5356900017359294E-3</v>
      </c>
      <c r="O44" s="35">
        <f t="shared" ca="1" si="2"/>
        <v>1.1989292067820687E-3</v>
      </c>
      <c r="Q44" s="56">
        <f t="shared" si="3"/>
        <v>14394.105</v>
      </c>
    </row>
    <row r="45" spans="1:17" s="35" customFormat="1" ht="12.95" customHeight="1" x14ac:dyDescent="0.2">
      <c r="A45" s="28" t="s">
        <v>200</v>
      </c>
      <c r="B45" s="29" t="s">
        <v>70</v>
      </c>
      <c r="C45" s="28">
        <v>32054.792000000001</v>
      </c>
      <c r="D45" s="28" t="s">
        <v>92</v>
      </c>
      <c r="E45" s="35">
        <f t="shared" si="0"/>
        <v>-799.99284689355272</v>
      </c>
      <c r="F45" s="35">
        <f t="shared" si="1"/>
        <v>-800</v>
      </c>
      <c r="G45" s="35">
        <f t="shared" si="4"/>
        <v>1.1996000001090579E-2</v>
      </c>
      <c r="I45" s="35">
        <f t="shared" si="5"/>
        <v>1.1996000001090579E-2</v>
      </c>
      <c r="O45" s="35">
        <f t="shared" ca="1" si="2"/>
        <v>9.4080395461528681E-4</v>
      </c>
      <c r="Q45" s="56">
        <f t="shared" si="3"/>
        <v>17036.292000000001</v>
      </c>
    </row>
    <row r="46" spans="1:17" s="35" customFormat="1" ht="12.95" customHeight="1" x14ac:dyDescent="0.2">
      <c r="A46" s="28" t="s">
        <v>200</v>
      </c>
      <c r="B46" s="29" t="s">
        <v>70</v>
      </c>
      <c r="C46" s="28">
        <v>32740.674999999999</v>
      </c>
      <c r="D46" s="28" t="s">
        <v>92</v>
      </c>
      <c r="E46" s="35">
        <f t="shared" si="0"/>
        <v>-391.00700914988363</v>
      </c>
      <c r="F46" s="35">
        <f t="shared" si="1"/>
        <v>-391</v>
      </c>
      <c r="G46" s="35">
        <f t="shared" si="4"/>
        <v>-1.1754580002161674E-2</v>
      </c>
      <c r="I46" s="35">
        <f t="shared" si="5"/>
        <v>-1.1754580002161674E-2</v>
      </c>
      <c r="O46" s="35">
        <f t="shared" ca="1" si="2"/>
        <v>8.7379460638538277E-4</v>
      </c>
      <c r="Q46" s="56">
        <f t="shared" si="3"/>
        <v>17722.174999999999</v>
      </c>
    </row>
    <row r="47" spans="1:17" s="35" customFormat="1" ht="12.95" customHeight="1" x14ac:dyDescent="0.2">
      <c r="A47" s="28" t="s">
        <v>200</v>
      </c>
      <c r="B47" s="29" t="s">
        <v>70</v>
      </c>
      <c r="C47" s="28">
        <v>33139.811999999998</v>
      </c>
      <c r="D47" s="28" t="s">
        <v>92</v>
      </c>
      <c r="E47" s="35">
        <f t="shared" si="0"/>
        <v>-153.0052212071954</v>
      </c>
      <c r="F47" s="35">
        <f t="shared" si="1"/>
        <v>-153</v>
      </c>
      <c r="G47" s="35">
        <f t="shared" si="4"/>
        <v>-8.7561400068807416E-3</v>
      </c>
      <c r="I47" s="35">
        <f t="shared" si="5"/>
        <v>-8.7561400068807416E-3</v>
      </c>
      <c r="O47" s="35">
        <f t="shared" ca="1" si="2"/>
        <v>8.3480139152299364E-4</v>
      </c>
      <c r="Q47" s="56">
        <f t="shared" si="3"/>
        <v>18121.311999999998</v>
      </c>
    </row>
    <row r="48" spans="1:17" s="35" customFormat="1" ht="12.95" customHeight="1" x14ac:dyDescent="0.2">
      <c r="A48" s="28" t="s">
        <v>209</v>
      </c>
      <c r="B48" s="29" t="s">
        <v>70</v>
      </c>
      <c r="C48" s="28">
        <v>33178.379000000001</v>
      </c>
      <c r="D48" s="28" t="s">
        <v>92</v>
      </c>
      <c r="E48" s="35">
        <f t="shared" si="0"/>
        <v>-130.00806745901787</v>
      </c>
      <c r="F48" s="35">
        <f t="shared" si="1"/>
        <v>-130</v>
      </c>
      <c r="G48" s="35">
        <f t="shared" si="4"/>
        <v>-1.3529399999242742E-2</v>
      </c>
      <c r="I48" s="35">
        <f t="shared" si="5"/>
        <v>-1.3529399999242742E-2</v>
      </c>
      <c r="O48" s="35">
        <f t="shared" ca="1" si="2"/>
        <v>8.3103313966654429E-4</v>
      </c>
      <c r="Q48" s="56">
        <f t="shared" si="3"/>
        <v>18159.879000000001</v>
      </c>
    </row>
    <row r="49" spans="1:17" s="35" customFormat="1" ht="12.95" customHeight="1" x14ac:dyDescent="0.2">
      <c r="A49" s="28" t="s">
        <v>214</v>
      </c>
      <c r="B49" s="29" t="s">
        <v>70</v>
      </c>
      <c r="C49" s="28">
        <v>33282.35</v>
      </c>
      <c r="D49" s="28" t="s">
        <v>92</v>
      </c>
      <c r="E49" s="35">
        <f t="shared" si="0"/>
        <v>-68.01109926466664</v>
      </c>
      <c r="F49" s="35">
        <f t="shared" si="1"/>
        <v>-68</v>
      </c>
      <c r="G49" s="35">
        <f t="shared" si="4"/>
        <v>-1.861384000221733E-2</v>
      </c>
      <c r="I49" s="35">
        <f t="shared" si="5"/>
        <v>-1.861384000221733E-2</v>
      </c>
      <c r="O49" s="35">
        <f t="shared" ca="1" si="2"/>
        <v>8.2087524335785458E-4</v>
      </c>
      <c r="Q49" s="56">
        <f t="shared" si="3"/>
        <v>18263.849999999999</v>
      </c>
    </row>
    <row r="50" spans="1:17" s="35" customFormat="1" ht="12.95" customHeight="1" x14ac:dyDescent="0.2">
      <c r="A50" s="28" t="s">
        <v>221</v>
      </c>
      <c r="B50" s="29" t="s">
        <v>70</v>
      </c>
      <c r="C50" s="28">
        <v>33396.405299999999</v>
      </c>
      <c r="D50" s="28" t="s">
        <v>92</v>
      </c>
      <c r="E50" s="35">
        <f t="shared" si="0"/>
        <v>-9.5406555012078165E-4</v>
      </c>
      <c r="F50" s="35">
        <f t="shared" si="1"/>
        <v>0</v>
      </c>
      <c r="G50" s="35">
        <f t="shared" si="4"/>
        <v>-1.6000000032363459E-3</v>
      </c>
      <c r="J50" s="35">
        <f>G50</f>
        <v>-1.6000000032363459E-3</v>
      </c>
      <c r="O50" s="35">
        <f t="shared" ca="1" si="2"/>
        <v>8.0973432482574345E-4</v>
      </c>
      <c r="Q50" s="56">
        <f t="shared" si="3"/>
        <v>18377.905299999999</v>
      </c>
    </row>
    <row r="51" spans="1:17" s="35" customFormat="1" ht="12.95" customHeight="1" x14ac:dyDescent="0.2">
      <c r="A51" s="35" t="s">
        <v>14</v>
      </c>
      <c r="C51" s="7">
        <v>33396.406900000002</v>
      </c>
      <c r="D51" s="7" t="s">
        <v>16</v>
      </c>
      <c r="E51" s="35">
        <f t="shared" si="0"/>
        <v>0</v>
      </c>
      <c r="F51" s="35">
        <f t="shared" si="1"/>
        <v>0</v>
      </c>
      <c r="G51" s="35">
        <f t="shared" si="4"/>
        <v>0</v>
      </c>
      <c r="H51" s="35">
        <f>+G51</f>
        <v>0</v>
      </c>
      <c r="O51" s="35">
        <f t="shared" ca="1" si="2"/>
        <v>8.0973432482574345E-4</v>
      </c>
      <c r="Q51" s="56">
        <f t="shared" si="3"/>
        <v>18377.906900000002</v>
      </c>
    </row>
    <row r="52" spans="1:17" s="35" customFormat="1" ht="12.95" customHeight="1" x14ac:dyDescent="0.2">
      <c r="A52" s="28" t="s">
        <v>200</v>
      </c>
      <c r="B52" s="29" t="s">
        <v>70</v>
      </c>
      <c r="C52" s="28">
        <v>33572.499000000003</v>
      </c>
      <c r="D52" s="28" t="s">
        <v>92</v>
      </c>
      <c r="E52" s="35">
        <f t="shared" si="0"/>
        <v>105.0021286991263</v>
      </c>
      <c r="F52" s="35">
        <f t="shared" si="1"/>
        <v>105</v>
      </c>
      <c r="G52" s="35">
        <f t="shared" si="4"/>
        <v>3.5699000000022352E-3</v>
      </c>
      <c r="I52" s="35">
        <f>G52</f>
        <v>3.5699000000022352E-3</v>
      </c>
      <c r="O52" s="35">
        <f t="shared" ca="1" si="2"/>
        <v>7.9253143591586587E-4</v>
      </c>
      <c r="Q52" s="56">
        <f t="shared" si="3"/>
        <v>18553.999000000003</v>
      </c>
    </row>
    <row r="53" spans="1:17" s="35" customFormat="1" ht="12.95" customHeight="1" x14ac:dyDescent="0.2">
      <c r="A53" s="28" t="s">
        <v>227</v>
      </c>
      <c r="B53" s="29" t="s">
        <v>70</v>
      </c>
      <c r="C53" s="28">
        <v>33928.023999999998</v>
      </c>
      <c r="D53" s="28" t="s">
        <v>92</v>
      </c>
      <c r="E53" s="35">
        <f t="shared" ref="E53:E84" si="6">+(C53-C$7)/C$8</f>
        <v>316.99847496199618</v>
      </c>
      <c r="F53" s="35">
        <f t="shared" ref="F53:F84" si="7">ROUND(2*E53,0)/2</f>
        <v>317</v>
      </c>
      <c r="G53" s="35">
        <f t="shared" si="4"/>
        <v>-2.5575400068191811E-3</v>
      </c>
      <c r="I53" s="35">
        <f>G53</f>
        <v>-2.5575400068191811E-3</v>
      </c>
      <c r="O53" s="35">
        <f t="shared" ref="O53:O84" ca="1" si="8">+C$11+C$12*F53</f>
        <v>7.577979840216369E-4</v>
      </c>
      <c r="Q53" s="56">
        <f t="shared" ref="Q53:Q84" si="9">+C53-15018.5</f>
        <v>18909.523999999998</v>
      </c>
    </row>
    <row r="54" spans="1:17" s="35" customFormat="1" ht="12.95" customHeight="1" x14ac:dyDescent="0.2">
      <c r="A54" s="28" t="s">
        <v>221</v>
      </c>
      <c r="B54" s="29" t="s">
        <v>70</v>
      </c>
      <c r="C54" s="28">
        <v>33931.379300000001</v>
      </c>
      <c r="D54" s="28" t="s">
        <v>92</v>
      </c>
      <c r="E54" s="35">
        <f t="shared" si="6"/>
        <v>318.99921004565118</v>
      </c>
      <c r="F54" s="35">
        <f t="shared" si="7"/>
        <v>319</v>
      </c>
      <c r="G54" s="35">
        <f t="shared" si="4"/>
        <v>-1.324780001596082E-3</v>
      </c>
      <c r="J54" s="35">
        <f>G54</f>
        <v>-1.324780001596082E-3</v>
      </c>
      <c r="O54" s="35">
        <f t="shared" ca="1" si="8"/>
        <v>7.5747030994716309E-4</v>
      </c>
      <c r="Q54" s="56">
        <f t="shared" si="9"/>
        <v>18912.879300000001</v>
      </c>
    </row>
    <row r="55" spans="1:17" s="35" customFormat="1" ht="12.95" customHeight="1" x14ac:dyDescent="0.2">
      <c r="A55" s="28" t="s">
        <v>227</v>
      </c>
      <c r="B55" s="29" t="s">
        <v>68</v>
      </c>
      <c r="C55" s="28">
        <v>33933.883000000002</v>
      </c>
      <c r="D55" s="28" t="s">
        <v>92</v>
      </c>
      <c r="E55" s="35">
        <f t="shared" si="6"/>
        <v>320.49214374128042</v>
      </c>
      <c r="F55" s="35">
        <f t="shared" si="7"/>
        <v>320.5</v>
      </c>
      <c r="G55" s="35">
        <f t="shared" ref="G55:G86" si="10">+C55-(C$7+F55*C$8)</f>
        <v>-1.3175209998735227E-2</v>
      </c>
      <c r="I55" s="35">
        <f>G55</f>
        <v>-1.3175209998735227E-2</v>
      </c>
      <c r="O55" s="35">
        <f t="shared" ca="1" si="8"/>
        <v>7.5722455439130763E-4</v>
      </c>
      <c r="Q55" s="56">
        <f t="shared" si="9"/>
        <v>18915.383000000002</v>
      </c>
    </row>
    <row r="56" spans="1:17" s="35" customFormat="1" ht="12.95" customHeight="1" x14ac:dyDescent="0.2">
      <c r="A56" s="28" t="s">
        <v>221</v>
      </c>
      <c r="B56" s="29" t="s">
        <v>68</v>
      </c>
      <c r="C56" s="28">
        <v>33984.208100000003</v>
      </c>
      <c r="D56" s="28" t="s">
        <v>92</v>
      </c>
      <c r="E56" s="35">
        <f t="shared" si="6"/>
        <v>350.50054631582265</v>
      </c>
      <c r="F56" s="35">
        <f t="shared" si="7"/>
        <v>350.5</v>
      </c>
      <c r="G56" s="35">
        <f t="shared" si="10"/>
        <v>9.1619000158971176E-4</v>
      </c>
      <c r="J56" s="35">
        <f>G56</f>
        <v>9.1619000158971176E-4</v>
      </c>
      <c r="O56" s="35">
        <f t="shared" ca="1" si="8"/>
        <v>7.5230944327419973E-4</v>
      </c>
      <c r="Q56" s="56">
        <f t="shared" si="9"/>
        <v>18965.708100000003</v>
      </c>
    </row>
    <row r="57" spans="1:17" s="35" customFormat="1" ht="12.95" customHeight="1" x14ac:dyDescent="0.2">
      <c r="A57" s="28" t="s">
        <v>192</v>
      </c>
      <c r="B57" s="29" t="s">
        <v>70</v>
      </c>
      <c r="C57" s="28">
        <v>33985.044999999998</v>
      </c>
      <c r="D57" s="28" t="s">
        <v>92</v>
      </c>
      <c r="E57" s="35">
        <f t="shared" si="6"/>
        <v>350.99958222662019</v>
      </c>
      <c r="F57" s="35">
        <f t="shared" si="7"/>
        <v>351</v>
      </c>
      <c r="G57" s="35">
        <f t="shared" si="10"/>
        <v>-7.0062000304460526E-4</v>
      </c>
      <c r="I57" s="35">
        <f>G57</f>
        <v>-7.0062000304460526E-4</v>
      </c>
      <c r="O57" s="35">
        <f t="shared" ca="1" si="8"/>
        <v>7.5222752475558128E-4</v>
      </c>
      <c r="Q57" s="56">
        <f t="shared" si="9"/>
        <v>18966.544999999998</v>
      </c>
    </row>
    <row r="58" spans="1:17" s="35" customFormat="1" ht="12.95" customHeight="1" x14ac:dyDescent="0.2">
      <c r="A58" s="28" t="s">
        <v>192</v>
      </c>
      <c r="B58" s="29" t="s">
        <v>68</v>
      </c>
      <c r="C58" s="28">
        <v>34051.302000000003</v>
      </c>
      <c r="D58" s="28" t="s">
        <v>92</v>
      </c>
      <c r="E58" s="35">
        <f t="shared" si="6"/>
        <v>390.50803286817921</v>
      </c>
      <c r="F58" s="35">
        <f t="shared" si="7"/>
        <v>390.5</v>
      </c>
      <c r="G58" s="35">
        <f t="shared" si="10"/>
        <v>1.3471390004269779E-2</v>
      </c>
      <c r="I58" s="35">
        <f>G58</f>
        <v>1.3471390004269779E-2</v>
      </c>
      <c r="O58" s="35">
        <f t="shared" ca="1" si="8"/>
        <v>7.4575596178472257E-4</v>
      </c>
      <c r="Q58" s="56">
        <f t="shared" si="9"/>
        <v>19032.802000000003</v>
      </c>
    </row>
    <row r="59" spans="1:17" s="35" customFormat="1" ht="12.95" customHeight="1" x14ac:dyDescent="0.2">
      <c r="A59" s="28" t="s">
        <v>200</v>
      </c>
      <c r="B59" s="29" t="s">
        <v>70</v>
      </c>
      <c r="C59" s="28">
        <v>34308.712</v>
      </c>
      <c r="D59" s="28" t="s">
        <v>92</v>
      </c>
      <c r="E59" s="35">
        <f t="shared" si="6"/>
        <v>543.99929084307666</v>
      </c>
      <c r="F59" s="35">
        <f t="shared" si="7"/>
        <v>544</v>
      </c>
      <c r="G59" s="35">
        <f t="shared" si="10"/>
        <v>-1.1892800030182116E-3</v>
      </c>
      <c r="I59" s="35">
        <f>G59</f>
        <v>-1.1892800030182116E-3</v>
      </c>
      <c r="O59" s="35">
        <f t="shared" ca="1" si="8"/>
        <v>7.2060697656885393E-4</v>
      </c>
      <c r="Q59" s="56">
        <f t="shared" si="9"/>
        <v>19290.212</v>
      </c>
    </row>
    <row r="60" spans="1:17" s="35" customFormat="1" ht="12.95" customHeight="1" x14ac:dyDescent="0.2">
      <c r="A60" s="28" t="s">
        <v>109</v>
      </c>
      <c r="B60" s="29" t="s">
        <v>70</v>
      </c>
      <c r="C60" s="28">
        <v>34546.851000000002</v>
      </c>
      <c r="D60" s="28" t="s">
        <v>92</v>
      </c>
      <c r="E60" s="35">
        <f t="shared" si="6"/>
        <v>685.99942558098542</v>
      </c>
      <c r="F60" s="35">
        <f t="shared" si="7"/>
        <v>686</v>
      </c>
      <c r="G60" s="35">
        <f t="shared" si="10"/>
        <v>-9.6332000248366967E-4</v>
      </c>
      <c r="I60" s="35">
        <f>G60</f>
        <v>-9.6332000248366967E-4</v>
      </c>
      <c r="O60" s="35">
        <f t="shared" ca="1" si="8"/>
        <v>6.9734211728121002E-4</v>
      </c>
      <c r="Q60" s="56">
        <f t="shared" si="9"/>
        <v>19528.351000000002</v>
      </c>
    </row>
    <row r="61" spans="1:17" s="35" customFormat="1" ht="12.95" customHeight="1" x14ac:dyDescent="0.2">
      <c r="A61" s="28" t="s">
        <v>251</v>
      </c>
      <c r="B61" s="29" t="s">
        <v>70</v>
      </c>
      <c r="C61" s="28">
        <v>34608.9018</v>
      </c>
      <c r="D61" s="28" t="s">
        <v>92</v>
      </c>
      <c r="E61" s="35">
        <f t="shared" si="6"/>
        <v>722.99975715453922</v>
      </c>
      <c r="F61" s="35">
        <f t="shared" si="7"/>
        <v>723</v>
      </c>
      <c r="G61" s="35">
        <f t="shared" si="10"/>
        <v>-4.072599986102432E-4</v>
      </c>
      <c r="J61" s="35">
        <f t="shared" ref="J61:J66" si="11">G61</f>
        <v>-4.072599986102432E-4</v>
      </c>
      <c r="O61" s="35">
        <f t="shared" ca="1" si="8"/>
        <v>6.9128014690344368E-4</v>
      </c>
      <c r="Q61" s="56">
        <f t="shared" si="9"/>
        <v>19590.4018</v>
      </c>
    </row>
    <row r="62" spans="1:17" s="35" customFormat="1" ht="12.95" customHeight="1" x14ac:dyDescent="0.2">
      <c r="A62" s="28" t="s">
        <v>251</v>
      </c>
      <c r="B62" s="29" t="s">
        <v>68</v>
      </c>
      <c r="C62" s="28">
        <v>34646.637300000002</v>
      </c>
      <c r="D62" s="28" t="s">
        <v>92</v>
      </c>
      <c r="E62" s="35">
        <f t="shared" si="6"/>
        <v>745.5010949631411</v>
      </c>
      <c r="F62" s="35">
        <f t="shared" si="7"/>
        <v>745.5</v>
      </c>
      <c r="G62" s="35">
        <f t="shared" si="10"/>
        <v>1.8362900009378791E-3</v>
      </c>
      <c r="J62" s="35">
        <f t="shared" si="11"/>
        <v>1.8362900009378791E-3</v>
      </c>
      <c r="O62" s="35">
        <f t="shared" ca="1" si="8"/>
        <v>6.8759381356561279E-4</v>
      </c>
      <c r="Q62" s="56">
        <f t="shared" si="9"/>
        <v>19628.137300000002</v>
      </c>
    </row>
    <row r="63" spans="1:17" s="35" customFormat="1" ht="12.95" customHeight="1" x14ac:dyDescent="0.2">
      <c r="A63" s="28" t="s">
        <v>251</v>
      </c>
      <c r="B63" s="29" t="s">
        <v>70</v>
      </c>
      <c r="C63" s="28">
        <v>34650.827100000002</v>
      </c>
      <c r="D63" s="28" t="s">
        <v>92</v>
      </c>
      <c r="E63" s="35">
        <f t="shared" si="6"/>
        <v>747.99943485927281</v>
      </c>
      <c r="F63" s="35">
        <f t="shared" si="7"/>
        <v>748</v>
      </c>
      <c r="G63" s="35">
        <f t="shared" si="10"/>
        <v>-9.4775999605190009E-4</v>
      </c>
      <c r="J63" s="35">
        <f t="shared" si="11"/>
        <v>-9.4775999605190009E-4</v>
      </c>
      <c r="O63" s="35">
        <f t="shared" ca="1" si="8"/>
        <v>6.8718422097252042E-4</v>
      </c>
      <c r="Q63" s="56">
        <f t="shared" si="9"/>
        <v>19632.327100000002</v>
      </c>
    </row>
    <row r="64" spans="1:17" s="35" customFormat="1" ht="12.95" customHeight="1" x14ac:dyDescent="0.2">
      <c r="A64" s="28" t="s">
        <v>251</v>
      </c>
      <c r="B64" s="29" t="s">
        <v>68</v>
      </c>
      <c r="C64" s="28">
        <v>34651.669000000002</v>
      </c>
      <c r="D64" s="28" t="s">
        <v>92</v>
      </c>
      <c r="E64" s="35">
        <f t="shared" si="6"/>
        <v>748.50145222491119</v>
      </c>
      <c r="F64" s="35">
        <f t="shared" si="7"/>
        <v>748.5</v>
      </c>
      <c r="G64" s="35">
        <f t="shared" si="10"/>
        <v>2.4354299966944382E-3</v>
      </c>
      <c r="J64" s="35">
        <f t="shared" si="11"/>
        <v>2.4354299966944382E-3</v>
      </c>
      <c r="O64" s="35">
        <f t="shared" ca="1" si="8"/>
        <v>6.8710230245390197E-4</v>
      </c>
      <c r="Q64" s="56">
        <f t="shared" si="9"/>
        <v>19633.169000000002</v>
      </c>
    </row>
    <row r="65" spans="1:17" s="35" customFormat="1" ht="12.95" customHeight="1" x14ac:dyDescent="0.2">
      <c r="A65" s="28" t="s">
        <v>251</v>
      </c>
      <c r="B65" s="29" t="s">
        <v>70</v>
      </c>
      <c r="C65" s="28">
        <v>34657.535000000003</v>
      </c>
      <c r="D65" s="28" t="s">
        <v>92</v>
      </c>
      <c r="E65" s="35">
        <f t="shared" si="6"/>
        <v>751.99929504096747</v>
      </c>
      <c r="F65" s="35">
        <f t="shared" si="7"/>
        <v>752</v>
      </c>
      <c r="G65" s="35">
        <f t="shared" si="10"/>
        <v>-1.1822399974334985E-3</v>
      </c>
      <c r="J65" s="35">
        <f t="shared" si="11"/>
        <v>-1.1822399974334985E-3</v>
      </c>
      <c r="O65" s="35">
        <f t="shared" ca="1" si="8"/>
        <v>6.8652887282357269E-4</v>
      </c>
      <c r="Q65" s="56">
        <f t="shared" si="9"/>
        <v>19639.035000000003</v>
      </c>
    </row>
    <row r="66" spans="1:17" s="35" customFormat="1" ht="12.95" customHeight="1" x14ac:dyDescent="0.2">
      <c r="A66" s="28" t="s">
        <v>251</v>
      </c>
      <c r="B66" s="29" t="s">
        <v>68</v>
      </c>
      <c r="C66" s="28">
        <v>34666.757299999997</v>
      </c>
      <c r="D66" s="28" t="s">
        <v>92</v>
      </c>
      <c r="E66" s="35">
        <f t="shared" si="6"/>
        <v>757.49846923163989</v>
      </c>
      <c r="F66" s="35">
        <f t="shared" si="7"/>
        <v>757.5</v>
      </c>
      <c r="G66" s="35">
        <f t="shared" si="10"/>
        <v>-2.5671500043245032E-3</v>
      </c>
      <c r="J66" s="35">
        <f t="shared" si="11"/>
        <v>-2.5671500043245032E-3</v>
      </c>
      <c r="O66" s="35">
        <f t="shared" ca="1" si="8"/>
        <v>6.8562776911876961E-4</v>
      </c>
      <c r="Q66" s="56">
        <f t="shared" si="9"/>
        <v>19648.257299999997</v>
      </c>
    </row>
    <row r="67" spans="1:17" s="35" customFormat="1" ht="12.95" customHeight="1" x14ac:dyDescent="0.2">
      <c r="A67" s="28" t="s">
        <v>269</v>
      </c>
      <c r="B67" s="29" t="s">
        <v>70</v>
      </c>
      <c r="C67" s="28">
        <v>35289.785000000003</v>
      </c>
      <c r="D67" s="28" t="s">
        <v>92</v>
      </c>
      <c r="E67" s="35">
        <f t="shared" si="6"/>
        <v>1129.0042593183086</v>
      </c>
      <c r="F67" s="35">
        <f t="shared" si="7"/>
        <v>1129</v>
      </c>
      <c r="G67" s="35">
        <f t="shared" si="10"/>
        <v>7.1430200041504577E-3</v>
      </c>
      <c r="I67" s="35">
        <f>G67</f>
        <v>7.1430200041504577E-3</v>
      </c>
      <c r="O67" s="35">
        <f t="shared" ca="1" si="8"/>
        <v>6.2476230978525046E-4</v>
      </c>
      <c r="Q67" s="56">
        <f t="shared" si="9"/>
        <v>20271.285000000003</v>
      </c>
    </row>
    <row r="68" spans="1:17" s="35" customFormat="1" ht="12.95" customHeight="1" x14ac:dyDescent="0.2">
      <c r="A68" s="28" t="s">
        <v>200</v>
      </c>
      <c r="B68" s="29" t="s">
        <v>70</v>
      </c>
      <c r="C68" s="28">
        <v>35430.648999999998</v>
      </c>
      <c r="D68" s="28" t="s">
        <v>92</v>
      </c>
      <c r="E68" s="35">
        <f t="shared" si="6"/>
        <v>1213.0001901810388</v>
      </c>
      <c r="F68" s="35">
        <f t="shared" si="7"/>
        <v>1213</v>
      </c>
      <c r="G68" s="35">
        <f t="shared" si="10"/>
        <v>3.1893999403109774E-4</v>
      </c>
      <c r="I68" s="35">
        <f>G68</f>
        <v>3.1893999403109774E-4</v>
      </c>
      <c r="O68" s="35">
        <f t="shared" ca="1" si="8"/>
        <v>6.1099999865734831E-4</v>
      </c>
      <c r="Q68" s="56">
        <f t="shared" si="9"/>
        <v>20412.148999999998</v>
      </c>
    </row>
    <row r="69" spans="1:17" s="35" customFormat="1" ht="12.95" customHeight="1" x14ac:dyDescent="0.2">
      <c r="A69" s="28" t="s">
        <v>221</v>
      </c>
      <c r="B69" s="29" t="s">
        <v>70</v>
      </c>
      <c r="C69" s="28">
        <v>35464.188900000001</v>
      </c>
      <c r="D69" s="28" t="s">
        <v>92</v>
      </c>
      <c r="E69" s="35">
        <f t="shared" si="6"/>
        <v>1232.9997296058973</v>
      </c>
      <c r="F69" s="35">
        <f t="shared" si="7"/>
        <v>1233</v>
      </c>
      <c r="G69" s="35">
        <f t="shared" si="10"/>
        <v>-4.5346000115387142E-4</v>
      </c>
      <c r="J69" s="35">
        <f>G69</f>
        <v>-4.5346000115387142E-4</v>
      </c>
      <c r="O69" s="35">
        <f t="shared" ca="1" si="8"/>
        <v>6.0772325791260979E-4</v>
      </c>
      <c r="Q69" s="56">
        <f t="shared" si="9"/>
        <v>20445.688900000001</v>
      </c>
    </row>
    <row r="70" spans="1:17" s="35" customFormat="1" ht="12.95" customHeight="1" x14ac:dyDescent="0.2">
      <c r="A70" s="28" t="s">
        <v>200</v>
      </c>
      <c r="B70" s="29" t="s">
        <v>70</v>
      </c>
      <c r="C70" s="28">
        <v>36037.74</v>
      </c>
      <c r="D70" s="28" t="s">
        <v>92</v>
      </c>
      <c r="E70" s="35">
        <f t="shared" si="6"/>
        <v>1575.0030700040445</v>
      </c>
      <c r="F70" s="35">
        <f t="shared" si="7"/>
        <v>1575</v>
      </c>
      <c r="G70" s="35">
        <f t="shared" si="10"/>
        <v>5.1484999930835329E-3</v>
      </c>
      <c r="I70" s="35">
        <f>G70</f>
        <v>5.1484999930835329E-3</v>
      </c>
      <c r="O70" s="35">
        <f t="shared" ca="1" si="8"/>
        <v>5.5169099117757998E-4</v>
      </c>
      <c r="Q70" s="56">
        <f t="shared" si="9"/>
        <v>21019.239999999998</v>
      </c>
    </row>
    <row r="71" spans="1:17" s="35" customFormat="1" ht="12.95" customHeight="1" x14ac:dyDescent="0.2">
      <c r="A71" s="28" t="s">
        <v>221</v>
      </c>
      <c r="B71" s="29" t="s">
        <v>70</v>
      </c>
      <c r="C71" s="28">
        <v>36517.366600000001</v>
      </c>
      <c r="D71" s="28" t="s">
        <v>92</v>
      </c>
      <c r="E71" s="35">
        <f t="shared" si="6"/>
        <v>1861.0000794140308</v>
      </c>
      <c r="F71" s="35">
        <f t="shared" si="7"/>
        <v>1861</v>
      </c>
      <c r="G71" s="35">
        <f t="shared" si="10"/>
        <v>1.3318000128492713E-4</v>
      </c>
      <c r="J71" s="35">
        <f>G71</f>
        <v>1.3318000128492713E-4</v>
      </c>
      <c r="O71" s="35">
        <f t="shared" ca="1" si="8"/>
        <v>5.0483359852781834E-4</v>
      </c>
      <c r="Q71" s="56">
        <f t="shared" si="9"/>
        <v>21498.866600000001</v>
      </c>
    </row>
    <row r="72" spans="1:17" s="35" customFormat="1" ht="12.95" customHeight="1" x14ac:dyDescent="0.2">
      <c r="A72" s="28" t="s">
        <v>221</v>
      </c>
      <c r="B72" s="29" t="s">
        <v>68</v>
      </c>
      <c r="C72" s="28">
        <v>36518.205800000003</v>
      </c>
      <c r="D72" s="28" t="s">
        <v>92</v>
      </c>
      <c r="E72" s="35">
        <f t="shared" si="6"/>
        <v>1861.5004867940581</v>
      </c>
      <c r="F72" s="35">
        <f t="shared" si="7"/>
        <v>1861.5</v>
      </c>
      <c r="G72" s="35">
        <f t="shared" si="10"/>
        <v>8.1637000403134152E-4</v>
      </c>
      <c r="J72" s="35">
        <f>G72</f>
        <v>8.1637000403134152E-4</v>
      </c>
      <c r="O72" s="35">
        <f t="shared" ca="1" si="8"/>
        <v>5.0475168000919989E-4</v>
      </c>
      <c r="Q72" s="56">
        <f t="shared" si="9"/>
        <v>21499.705800000003</v>
      </c>
    </row>
    <row r="73" spans="1:17" s="35" customFormat="1" ht="12.95" customHeight="1" x14ac:dyDescent="0.2">
      <c r="A73" s="28" t="s">
        <v>289</v>
      </c>
      <c r="B73" s="29" t="s">
        <v>70</v>
      </c>
      <c r="C73" s="28">
        <v>37513.519999999997</v>
      </c>
      <c r="D73" s="28" t="s">
        <v>92</v>
      </c>
      <c r="E73" s="35">
        <f t="shared" si="6"/>
        <v>2454.9973541973445</v>
      </c>
      <c r="F73" s="35">
        <f t="shared" si="7"/>
        <v>2455</v>
      </c>
      <c r="G73" s="35">
        <f t="shared" si="10"/>
        <v>-4.4371000039973296E-3</v>
      </c>
      <c r="I73" s="35">
        <f t="shared" ref="I73:I79" si="12">G73</f>
        <v>-4.4371000039973296E-3</v>
      </c>
      <c r="O73" s="35">
        <f t="shared" ca="1" si="8"/>
        <v>4.0751439840908235E-4</v>
      </c>
      <c r="Q73" s="56">
        <f t="shared" si="9"/>
        <v>22495.019999999997</v>
      </c>
    </row>
    <row r="74" spans="1:17" s="35" customFormat="1" ht="12.95" customHeight="1" x14ac:dyDescent="0.2">
      <c r="A74" s="28" t="s">
        <v>221</v>
      </c>
      <c r="B74" s="29" t="s">
        <v>70</v>
      </c>
      <c r="C74" s="28">
        <v>38293.345999999998</v>
      </c>
      <c r="D74" s="28" t="s">
        <v>92</v>
      </c>
      <c r="E74" s="35">
        <f t="shared" si="6"/>
        <v>2920.000554312081</v>
      </c>
      <c r="F74" s="35">
        <f t="shared" si="7"/>
        <v>2920</v>
      </c>
      <c r="G74" s="35">
        <f t="shared" si="10"/>
        <v>9.295999989262782E-4</v>
      </c>
      <c r="I74" s="35">
        <f t="shared" si="12"/>
        <v>9.295999989262782E-4</v>
      </c>
      <c r="O74" s="35">
        <f t="shared" ca="1" si="8"/>
        <v>3.313301760939103E-4</v>
      </c>
      <c r="Q74" s="56">
        <f t="shared" si="9"/>
        <v>23274.845999999998</v>
      </c>
    </row>
    <row r="75" spans="1:17" s="35" customFormat="1" ht="12.95" customHeight="1" x14ac:dyDescent="0.2">
      <c r="A75" s="28" t="s">
        <v>296</v>
      </c>
      <c r="B75" s="29" t="s">
        <v>70</v>
      </c>
      <c r="C75" s="28">
        <v>38910.464</v>
      </c>
      <c r="D75" s="28" t="s">
        <v>92</v>
      </c>
      <c r="E75" s="35">
        <f t="shared" si="6"/>
        <v>3287.9824436674071</v>
      </c>
      <c r="F75" s="35">
        <f t="shared" si="7"/>
        <v>3288</v>
      </c>
      <c r="G75" s="35">
        <f t="shared" si="10"/>
        <v>-2.9442560000461526E-2</v>
      </c>
      <c r="I75" s="35">
        <f t="shared" si="12"/>
        <v>-2.9442560000461526E-2</v>
      </c>
      <c r="O75" s="35">
        <f t="shared" ca="1" si="8"/>
        <v>2.7103814639072032E-4</v>
      </c>
      <c r="Q75" s="56">
        <f t="shared" si="9"/>
        <v>23891.964</v>
      </c>
    </row>
    <row r="76" spans="1:17" s="35" customFormat="1" ht="12.95" customHeight="1" x14ac:dyDescent="0.2">
      <c r="A76" s="28" t="s">
        <v>296</v>
      </c>
      <c r="B76" s="29" t="s">
        <v>70</v>
      </c>
      <c r="C76" s="28">
        <v>38910.474000000002</v>
      </c>
      <c r="D76" s="28" t="s">
        <v>92</v>
      </c>
      <c r="E76" s="35">
        <f t="shared" si="6"/>
        <v>3287.9884065770848</v>
      </c>
      <c r="F76" s="35">
        <f t="shared" si="7"/>
        <v>3288</v>
      </c>
      <c r="G76" s="35">
        <f t="shared" si="10"/>
        <v>-1.9442559998424258E-2</v>
      </c>
      <c r="I76" s="35">
        <f t="shared" si="12"/>
        <v>-1.9442559998424258E-2</v>
      </c>
      <c r="O76" s="35">
        <f t="shared" ca="1" si="8"/>
        <v>2.7103814639072032E-4</v>
      </c>
      <c r="Q76" s="56">
        <f t="shared" si="9"/>
        <v>23891.974000000002</v>
      </c>
    </row>
    <row r="77" spans="1:17" s="35" customFormat="1" ht="12.95" customHeight="1" x14ac:dyDescent="0.2">
      <c r="A77" s="28" t="s">
        <v>296</v>
      </c>
      <c r="B77" s="29" t="s">
        <v>70</v>
      </c>
      <c r="C77" s="28">
        <v>38910.485999999997</v>
      </c>
      <c r="D77" s="28" t="s">
        <v>92</v>
      </c>
      <c r="E77" s="35">
        <f t="shared" si="6"/>
        <v>3287.9955620686933</v>
      </c>
      <c r="F77" s="35">
        <f t="shared" si="7"/>
        <v>3288</v>
      </c>
      <c r="G77" s="35">
        <f t="shared" si="10"/>
        <v>-7.4425600032554939E-3</v>
      </c>
      <c r="I77" s="35">
        <f t="shared" si="12"/>
        <v>-7.4425600032554939E-3</v>
      </c>
      <c r="O77" s="35">
        <f t="shared" ca="1" si="8"/>
        <v>2.7103814639072032E-4</v>
      </c>
      <c r="Q77" s="56">
        <f t="shared" si="9"/>
        <v>23891.985999999997</v>
      </c>
    </row>
    <row r="78" spans="1:17" s="35" customFormat="1" ht="12.95" customHeight="1" x14ac:dyDescent="0.2">
      <c r="A78" s="28" t="s">
        <v>308</v>
      </c>
      <c r="B78" s="29" t="s">
        <v>70</v>
      </c>
      <c r="C78" s="28">
        <v>39056.398000000001</v>
      </c>
      <c r="D78" s="28" t="s">
        <v>92</v>
      </c>
      <c r="E78" s="35">
        <f t="shared" si="6"/>
        <v>3375.0015697359718</v>
      </c>
      <c r="F78" s="35">
        <f t="shared" si="7"/>
        <v>3375</v>
      </c>
      <c r="G78" s="35">
        <f t="shared" si="10"/>
        <v>2.6324999998905696E-3</v>
      </c>
      <c r="I78" s="35">
        <f t="shared" si="12"/>
        <v>2.6324999998905696E-3</v>
      </c>
      <c r="O78" s="35">
        <f t="shared" ca="1" si="8"/>
        <v>2.5678432415110757E-4</v>
      </c>
      <c r="Q78" s="56">
        <f t="shared" si="9"/>
        <v>24037.898000000001</v>
      </c>
    </row>
    <row r="79" spans="1:17" s="35" customFormat="1" ht="12.95" customHeight="1" x14ac:dyDescent="0.2">
      <c r="A79" s="28" t="s">
        <v>312</v>
      </c>
      <c r="B79" s="29" t="s">
        <v>70</v>
      </c>
      <c r="C79" s="28">
        <v>39056.406999999999</v>
      </c>
      <c r="D79" s="28" t="s">
        <v>92</v>
      </c>
      <c r="E79" s="35">
        <f t="shared" si="6"/>
        <v>3375.0069363546795</v>
      </c>
      <c r="F79" s="35">
        <f t="shared" si="7"/>
        <v>3375</v>
      </c>
      <c r="G79" s="35">
        <f t="shared" si="10"/>
        <v>1.1632499998086132E-2</v>
      </c>
      <c r="I79" s="35">
        <f t="shared" si="12"/>
        <v>1.1632499998086132E-2</v>
      </c>
      <c r="O79" s="35">
        <f t="shared" ca="1" si="8"/>
        <v>2.5678432415110757E-4</v>
      </c>
      <c r="Q79" s="56">
        <f t="shared" si="9"/>
        <v>24037.906999999999</v>
      </c>
    </row>
    <row r="80" spans="1:17" s="35" customFormat="1" ht="12.95" customHeight="1" x14ac:dyDescent="0.2">
      <c r="A80" s="28" t="s">
        <v>251</v>
      </c>
      <c r="B80" s="29" t="s">
        <v>70</v>
      </c>
      <c r="C80" s="28">
        <v>39059.752699999997</v>
      </c>
      <c r="D80" s="28" t="s">
        <v>92</v>
      </c>
      <c r="E80" s="35">
        <f t="shared" si="6"/>
        <v>3377.0019470450425</v>
      </c>
      <c r="F80" s="35">
        <f t="shared" si="7"/>
        <v>3377</v>
      </c>
      <c r="G80" s="35">
        <f t="shared" si="10"/>
        <v>3.2652599984430708E-3</v>
      </c>
      <c r="J80" s="35">
        <f>G80</f>
        <v>3.2652599984430708E-3</v>
      </c>
      <c r="O80" s="35">
        <f t="shared" ca="1" si="8"/>
        <v>2.5645665007663365E-4</v>
      </c>
      <c r="Q80" s="56">
        <f t="shared" si="9"/>
        <v>24041.252699999997</v>
      </c>
    </row>
    <row r="81" spans="1:32" s="35" customFormat="1" ht="12.95" customHeight="1" x14ac:dyDescent="0.2">
      <c r="A81" s="28" t="s">
        <v>319</v>
      </c>
      <c r="B81" s="29" t="s">
        <v>70</v>
      </c>
      <c r="C81" s="28">
        <v>39321.370999999999</v>
      </c>
      <c r="D81" s="28" t="s">
        <v>92</v>
      </c>
      <c r="E81" s="35">
        <f t="shared" si="6"/>
        <v>3533.0025762989758</v>
      </c>
      <c r="F81" s="35">
        <f t="shared" si="7"/>
        <v>3533</v>
      </c>
      <c r="G81" s="35">
        <f t="shared" si="10"/>
        <v>4.3205399997532368E-3</v>
      </c>
      <c r="I81" s="35">
        <f t="shared" ref="I81:I87" si="13">G81</f>
        <v>4.3205399997532368E-3</v>
      </c>
      <c r="O81" s="35">
        <f t="shared" ca="1" si="8"/>
        <v>2.3089807226767275E-4</v>
      </c>
      <c r="Q81" s="56">
        <f t="shared" si="9"/>
        <v>24302.870999999999</v>
      </c>
    </row>
    <row r="82" spans="1:32" s="35" customFormat="1" ht="12.95" customHeight="1" x14ac:dyDescent="0.2">
      <c r="A82" s="28" t="s">
        <v>323</v>
      </c>
      <c r="B82" s="29" t="s">
        <v>70</v>
      </c>
      <c r="C82" s="28">
        <v>39430.377999999997</v>
      </c>
      <c r="D82" s="28" t="s">
        <v>92</v>
      </c>
      <c r="E82" s="35">
        <f t="shared" si="6"/>
        <v>3598.002465806258</v>
      </c>
      <c r="F82" s="35">
        <f t="shared" si="7"/>
        <v>3598</v>
      </c>
      <c r="G82" s="35">
        <f t="shared" si="10"/>
        <v>4.1352399930474348E-3</v>
      </c>
      <c r="I82" s="35">
        <f t="shared" si="13"/>
        <v>4.1352399930474348E-3</v>
      </c>
      <c r="O82" s="35">
        <f t="shared" ca="1" si="8"/>
        <v>2.2024866484727232E-4</v>
      </c>
      <c r="Q82" s="56">
        <f t="shared" si="9"/>
        <v>24411.877999999997</v>
      </c>
    </row>
    <row r="83" spans="1:32" s="35" customFormat="1" ht="12.95" customHeight="1" x14ac:dyDescent="0.2">
      <c r="A83" s="28" t="s">
        <v>319</v>
      </c>
      <c r="B83" s="29" t="s">
        <v>70</v>
      </c>
      <c r="C83" s="28">
        <v>39700.375999999997</v>
      </c>
      <c r="D83" s="28" t="s">
        <v>92</v>
      </c>
      <c r="E83" s="35">
        <f t="shared" si="6"/>
        <v>3758.9998344815499</v>
      </c>
      <c r="F83" s="35">
        <f t="shared" si="7"/>
        <v>3759</v>
      </c>
      <c r="G83" s="35">
        <f t="shared" si="10"/>
        <v>-2.7758000214817002E-4</v>
      </c>
      <c r="I83" s="35">
        <f t="shared" si="13"/>
        <v>-2.7758000214817002E-4</v>
      </c>
      <c r="O83" s="35">
        <f t="shared" ca="1" si="8"/>
        <v>1.9387090185212679E-4</v>
      </c>
      <c r="Q83" s="56">
        <f t="shared" si="9"/>
        <v>24681.875999999997</v>
      </c>
    </row>
    <row r="84" spans="1:32" s="35" customFormat="1" ht="12.95" customHeight="1" x14ac:dyDescent="0.2">
      <c r="A84" s="28" t="s">
        <v>319</v>
      </c>
      <c r="B84" s="29" t="s">
        <v>70</v>
      </c>
      <c r="C84" s="28">
        <v>39705.410000000003</v>
      </c>
      <c r="D84" s="28" t="s">
        <v>92</v>
      </c>
      <c r="E84" s="35">
        <f t="shared" si="6"/>
        <v>3762.0015632125501</v>
      </c>
      <c r="F84" s="35">
        <f t="shared" si="7"/>
        <v>3762</v>
      </c>
      <c r="G84" s="35">
        <f t="shared" si="10"/>
        <v>2.6215600009891205E-3</v>
      </c>
      <c r="I84" s="35">
        <f t="shared" si="13"/>
        <v>2.6215600009891205E-3</v>
      </c>
      <c r="O84" s="35">
        <f t="shared" ca="1" si="8"/>
        <v>1.9337939074041597E-4</v>
      </c>
      <c r="Q84" s="56">
        <f t="shared" si="9"/>
        <v>24686.910000000003</v>
      </c>
    </row>
    <row r="85" spans="1:32" s="35" customFormat="1" ht="12.95" customHeight="1" x14ac:dyDescent="0.2">
      <c r="A85" s="28" t="s">
        <v>334</v>
      </c>
      <c r="B85" s="29" t="s">
        <v>70</v>
      </c>
      <c r="C85" s="28">
        <v>39725.53</v>
      </c>
      <c r="D85" s="28" t="s">
        <v>92</v>
      </c>
      <c r="E85" s="35">
        <f t="shared" ref="E85:E116" si="14">+(C85-C$7)/C$8</f>
        <v>3773.9989374810489</v>
      </c>
      <c r="F85" s="35">
        <f t="shared" ref="F85:F116" si="15">ROUND(2*E85,0)/2</f>
        <v>3774</v>
      </c>
      <c r="G85" s="35">
        <f t="shared" si="10"/>
        <v>-1.7818800042732619E-3</v>
      </c>
      <c r="I85" s="35">
        <f t="shared" si="13"/>
        <v>-1.7818800042732619E-3</v>
      </c>
      <c r="O85" s="35">
        <f t="shared" ref="O85:O116" ca="1" si="16">+C$11+C$12*F85</f>
        <v>1.9141334629357279E-4</v>
      </c>
      <c r="Q85" s="56">
        <f t="shared" ref="Q85:Q116" si="17">+C85-15018.5</f>
        <v>24707.03</v>
      </c>
    </row>
    <row r="86" spans="1:32" s="35" customFormat="1" ht="12.95" customHeight="1" x14ac:dyDescent="0.2">
      <c r="A86" s="28" t="s">
        <v>334</v>
      </c>
      <c r="B86" s="29" t="s">
        <v>70</v>
      </c>
      <c r="C86" s="28">
        <v>39730.565000000002</v>
      </c>
      <c r="D86" s="28" t="s">
        <v>92</v>
      </c>
      <c r="E86" s="35">
        <f t="shared" si="14"/>
        <v>3777.0012625030145</v>
      </c>
      <c r="F86" s="35">
        <f t="shared" si="15"/>
        <v>3777</v>
      </c>
      <c r="G86" s="35">
        <f t="shared" si="10"/>
        <v>2.1172600027057342E-3</v>
      </c>
      <c r="I86" s="35">
        <f t="shared" si="13"/>
        <v>2.1172600027057342E-3</v>
      </c>
      <c r="O86" s="35">
        <f t="shared" ca="1" si="16"/>
        <v>1.9092183518186197E-4</v>
      </c>
      <c r="Q86" s="56">
        <f t="shared" si="17"/>
        <v>24712.065000000002</v>
      </c>
    </row>
    <row r="87" spans="1:32" s="35" customFormat="1" ht="12.95" customHeight="1" x14ac:dyDescent="0.2">
      <c r="A87" s="28" t="s">
        <v>334</v>
      </c>
      <c r="B87" s="29" t="s">
        <v>68</v>
      </c>
      <c r="C87" s="28">
        <v>39783.39</v>
      </c>
      <c r="D87" s="28" t="s">
        <v>92</v>
      </c>
      <c r="E87" s="35">
        <f t="shared" si="14"/>
        <v>3808.5003328675052</v>
      </c>
      <c r="F87" s="35">
        <f t="shared" si="15"/>
        <v>3808.5</v>
      </c>
      <c r="G87" s="35">
        <f t="shared" ref="G87:G118" si="18">+C87-(C$7+F87*C$8)</f>
        <v>5.5823000002419576E-4</v>
      </c>
      <c r="I87" s="35">
        <f t="shared" si="13"/>
        <v>5.5823000002419576E-4</v>
      </c>
      <c r="O87" s="35">
        <f t="shared" ca="1" si="16"/>
        <v>1.8576096850889871E-4</v>
      </c>
      <c r="Q87" s="56">
        <f t="shared" si="17"/>
        <v>24764.89</v>
      </c>
    </row>
    <row r="88" spans="1:32" s="35" customFormat="1" ht="12.95" customHeight="1" x14ac:dyDescent="0.2">
      <c r="A88" s="5" t="s">
        <v>74</v>
      </c>
      <c r="B88" s="4"/>
      <c r="C88" s="7">
        <v>40074.355000000003</v>
      </c>
      <c r="D88" s="7"/>
      <c r="E88" s="35">
        <f t="shared" si="14"/>
        <v>3982.0001342608753</v>
      </c>
      <c r="F88" s="35">
        <f t="shared" si="15"/>
        <v>3982</v>
      </c>
      <c r="G88" s="35">
        <f t="shared" si="18"/>
        <v>2.2516000171890482E-4</v>
      </c>
      <c r="J88" s="35">
        <f>G88</f>
        <v>2.2516000171890482E-4</v>
      </c>
      <c r="O88" s="35">
        <f t="shared" ca="1" si="16"/>
        <v>1.5733524254829155E-4</v>
      </c>
      <c r="Q88" s="56">
        <f t="shared" si="17"/>
        <v>25055.855000000003</v>
      </c>
    </row>
    <row r="89" spans="1:32" s="35" customFormat="1" ht="12.95" customHeight="1" x14ac:dyDescent="0.2">
      <c r="A89" s="5" t="s">
        <v>74</v>
      </c>
      <c r="B89" s="4"/>
      <c r="C89" s="7">
        <v>40364.480000000003</v>
      </c>
      <c r="D89" s="7"/>
      <c r="E89" s="35">
        <f t="shared" si="14"/>
        <v>4154.9990512414424</v>
      </c>
      <c r="F89" s="35">
        <f t="shared" si="15"/>
        <v>4155</v>
      </c>
      <c r="G89" s="35">
        <f t="shared" si="18"/>
        <v>-1.5911000009509735E-3</v>
      </c>
      <c r="J89" s="35">
        <f>G89</f>
        <v>-1.5911000009509735E-3</v>
      </c>
      <c r="O89" s="35">
        <f t="shared" ca="1" si="16"/>
        <v>1.2899143510630283E-4</v>
      </c>
      <c r="Q89" s="56">
        <f t="shared" si="17"/>
        <v>25345.980000000003</v>
      </c>
    </row>
    <row r="90" spans="1:32" s="35" customFormat="1" ht="12.95" customHeight="1" x14ac:dyDescent="0.2">
      <c r="A90" s="28" t="s">
        <v>334</v>
      </c>
      <c r="B90" s="29" t="s">
        <v>70</v>
      </c>
      <c r="C90" s="28">
        <v>40483.550499999998</v>
      </c>
      <c r="D90" s="28" t="s">
        <v>101</v>
      </c>
      <c r="E90" s="35">
        <f t="shared" si="14"/>
        <v>4225.9997149013598</v>
      </c>
      <c r="F90" s="35">
        <f t="shared" si="15"/>
        <v>4226</v>
      </c>
      <c r="G90" s="35">
        <f t="shared" si="18"/>
        <v>-4.7812000411795452E-4</v>
      </c>
      <c r="J90" s="35">
        <f>G90</f>
        <v>-4.7812000411795452E-4</v>
      </c>
      <c r="O90" s="35">
        <f t="shared" ca="1" si="16"/>
        <v>1.1735900546248077E-4</v>
      </c>
      <c r="Q90" s="56">
        <f t="shared" si="17"/>
        <v>25465.050499999998</v>
      </c>
    </row>
    <row r="91" spans="1:32" s="35" customFormat="1" ht="12.95" customHeight="1" x14ac:dyDescent="0.2">
      <c r="A91" s="28" t="s">
        <v>334</v>
      </c>
      <c r="B91" s="29" t="s">
        <v>68</v>
      </c>
      <c r="C91" s="28">
        <v>40494.452899999997</v>
      </c>
      <c r="D91" s="28" t="s">
        <v>101</v>
      </c>
      <c r="E91" s="35">
        <f t="shared" si="14"/>
        <v>4232.5007175467326</v>
      </c>
      <c r="F91" s="35">
        <f t="shared" si="15"/>
        <v>4232.5</v>
      </c>
      <c r="G91" s="35">
        <f t="shared" si="18"/>
        <v>1.203349995194003E-3</v>
      </c>
      <c r="J91" s="35">
        <f>G91</f>
        <v>1.203349995194003E-3</v>
      </c>
      <c r="O91" s="35">
        <f t="shared" ca="1" si="16"/>
        <v>1.1629406472044078E-4</v>
      </c>
      <c r="Q91" s="56">
        <f t="shared" si="17"/>
        <v>25475.952899999997</v>
      </c>
    </row>
    <row r="92" spans="1:32" s="35" customFormat="1" ht="12.95" customHeight="1" x14ac:dyDescent="0.2">
      <c r="A92" s="35" t="s">
        <v>34</v>
      </c>
      <c r="C92" s="7">
        <v>40733.421000000002</v>
      </c>
      <c r="D92" s="7"/>
      <c r="E92" s="35">
        <f t="shared" si="14"/>
        <v>4374.995237125896</v>
      </c>
      <c r="F92" s="35">
        <f t="shared" si="15"/>
        <v>4375</v>
      </c>
      <c r="G92" s="35">
        <f t="shared" si="18"/>
        <v>-7.9875000010360964E-3</v>
      </c>
      <c r="I92" s="35">
        <f t="shared" ref="I92:I98" si="19">G92</f>
        <v>-7.9875000010360964E-3</v>
      </c>
      <c r="O92" s="35">
        <f t="shared" ca="1" si="16"/>
        <v>9.2947286914178413E-5</v>
      </c>
      <c r="Q92" s="56">
        <f t="shared" si="17"/>
        <v>25714.921000000002</v>
      </c>
      <c r="AC92" s="35">
        <v>7</v>
      </c>
      <c r="AD92" s="35" t="s">
        <v>33</v>
      </c>
      <c r="AF92" s="35" t="s">
        <v>35</v>
      </c>
    </row>
    <row r="93" spans="1:32" s="35" customFormat="1" ht="12.95" customHeight="1" x14ac:dyDescent="0.2">
      <c r="A93" s="35" t="s">
        <v>34</v>
      </c>
      <c r="C93" s="7">
        <v>40785.417000000001</v>
      </c>
      <c r="D93" s="7"/>
      <c r="E93" s="35">
        <f t="shared" si="14"/>
        <v>4405.999982278232</v>
      </c>
      <c r="F93" s="35">
        <f t="shared" si="15"/>
        <v>4406</v>
      </c>
      <c r="G93" s="35">
        <f t="shared" si="18"/>
        <v>-2.9720002203248441E-5</v>
      </c>
      <c r="I93" s="35">
        <f t="shared" si="19"/>
        <v>-2.9720002203248441E-5</v>
      </c>
      <c r="O93" s="35">
        <f t="shared" ca="1" si="16"/>
        <v>8.7868338759833613E-5</v>
      </c>
      <c r="Q93" s="56">
        <f t="shared" si="17"/>
        <v>25766.917000000001</v>
      </c>
      <c r="AC93" s="35">
        <v>11</v>
      </c>
      <c r="AD93" s="35" t="s">
        <v>36</v>
      </c>
      <c r="AF93" s="35" t="s">
        <v>35</v>
      </c>
    </row>
    <row r="94" spans="1:32" s="35" customFormat="1" ht="12.95" customHeight="1" x14ac:dyDescent="0.2">
      <c r="A94" s="35" t="s">
        <v>34</v>
      </c>
      <c r="C94" s="7">
        <v>40790.451999999997</v>
      </c>
      <c r="D94" s="7"/>
      <c r="E94" s="35">
        <f t="shared" si="14"/>
        <v>4409.002307300193</v>
      </c>
      <c r="F94" s="35">
        <f t="shared" si="15"/>
        <v>4409</v>
      </c>
      <c r="G94" s="35">
        <f t="shared" si="18"/>
        <v>3.86941999749979E-3</v>
      </c>
      <c r="I94" s="35">
        <f t="shared" si="19"/>
        <v>3.86941999749979E-3</v>
      </c>
      <c r="O94" s="35">
        <f t="shared" ca="1" si="16"/>
        <v>8.7376827648122791E-5</v>
      </c>
      <c r="Q94" s="56">
        <f t="shared" si="17"/>
        <v>25771.951999999997</v>
      </c>
      <c r="AC94" s="35">
        <v>13</v>
      </c>
      <c r="AD94" s="35" t="s">
        <v>36</v>
      </c>
      <c r="AF94" s="35" t="s">
        <v>35</v>
      </c>
    </row>
    <row r="95" spans="1:32" s="35" customFormat="1" ht="12.95" customHeight="1" x14ac:dyDescent="0.2">
      <c r="A95" s="35" t="s">
        <v>34</v>
      </c>
      <c r="C95" s="7">
        <v>40795.474000000002</v>
      </c>
      <c r="D95" s="7"/>
      <c r="E95" s="35">
        <f t="shared" si="14"/>
        <v>4411.9968805395802</v>
      </c>
      <c r="F95" s="35">
        <f t="shared" si="15"/>
        <v>4412</v>
      </c>
      <c r="G95" s="35">
        <f t="shared" si="18"/>
        <v>-5.2314400018076412E-3</v>
      </c>
      <c r="I95" s="35">
        <f t="shared" si="19"/>
        <v>-5.2314400018076412E-3</v>
      </c>
      <c r="O95" s="35">
        <f t="shared" ca="1" si="16"/>
        <v>8.6885316536411969E-5</v>
      </c>
      <c r="Q95" s="56">
        <f t="shared" si="17"/>
        <v>25776.974000000002</v>
      </c>
      <c r="AC95" s="35">
        <v>11</v>
      </c>
      <c r="AD95" s="35" t="s">
        <v>36</v>
      </c>
      <c r="AF95" s="35" t="s">
        <v>35</v>
      </c>
    </row>
    <row r="96" spans="1:32" s="35" customFormat="1" ht="12.95" customHeight="1" x14ac:dyDescent="0.2">
      <c r="A96" s="35" t="s">
        <v>34</v>
      </c>
      <c r="C96" s="7">
        <v>40800.506000000001</v>
      </c>
      <c r="D96" s="7"/>
      <c r="E96" s="35">
        <f t="shared" si="14"/>
        <v>4414.9974166886404</v>
      </c>
      <c r="F96" s="35">
        <f t="shared" si="15"/>
        <v>4415</v>
      </c>
      <c r="G96" s="35">
        <f t="shared" si="18"/>
        <v>-4.3322999990778044E-3</v>
      </c>
      <c r="I96" s="35">
        <f t="shared" si="19"/>
        <v>-4.3322999990778044E-3</v>
      </c>
      <c r="O96" s="35">
        <f t="shared" ca="1" si="16"/>
        <v>8.6393805424701256E-5</v>
      </c>
      <c r="Q96" s="56">
        <f t="shared" si="17"/>
        <v>25782.006000000001</v>
      </c>
      <c r="AC96" s="35">
        <v>13</v>
      </c>
      <c r="AD96" s="35" t="s">
        <v>36</v>
      </c>
      <c r="AF96" s="35" t="s">
        <v>35</v>
      </c>
    </row>
    <row r="97" spans="1:32" s="35" customFormat="1" ht="12.95" customHeight="1" x14ac:dyDescent="0.2">
      <c r="A97" s="35" t="s">
        <v>38</v>
      </c>
      <c r="C97" s="7">
        <v>40832.368000000002</v>
      </c>
      <c r="D97" s="7"/>
      <c r="E97" s="35">
        <f t="shared" si="14"/>
        <v>4433.9964394989292</v>
      </c>
      <c r="F97" s="35">
        <f t="shared" si="15"/>
        <v>4434</v>
      </c>
      <c r="G97" s="35">
        <f t="shared" si="18"/>
        <v>-5.9710799978347495E-3</v>
      </c>
      <c r="I97" s="35">
        <f t="shared" si="19"/>
        <v>-5.9710799978347495E-3</v>
      </c>
      <c r="O97" s="35">
        <f t="shared" ca="1" si="16"/>
        <v>8.3280901717199527E-5</v>
      </c>
      <c r="Q97" s="56">
        <f t="shared" si="17"/>
        <v>25813.868000000002</v>
      </c>
      <c r="AC97" s="35">
        <v>7</v>
      </c>
      <c r="AD97" s="35" t="s">
        <v>37</v>
      </c>
      <c r="AF97" s="35" t="s">
        <v>35</v>
      </c>
    </row>
    <row r="98" spans="1:32" s="35" customFormat="1" ht="12.95" customHeight="1" x14ac:dyDescent="0.2">
      <c r="A98" s="35" t="s">
        <v>38</v>
      </c>
      <c r="C98" s="7">
        <v>40837.392</v>
      </c>
      <c r="D98" s="7"/>
      <c r="E98" s="35">
        <f t="shared" si="14"/>
        <v>4436.9922053202472</v>
      </c>
      <c r="F98" s="35">
        <f t="shared" si="15"/>
        <v>4437</v>
      </c>
      <c r="G98" s="35">
        <f t="shared" si="18"/>
        <v>-1.3071940004010685E-2</v>
      </c>
      <c r="I98" s="35">
        <f t="shared" si="19"/>
        <v>-1.3071940004010685E-2</v>
      </c>
      <c r="O98" s="35">
        <f t="shared" ca="1" si="16"/>
        <v>8.2789390605488814E-5</v>
      </c>
      <c r="Q98" s="56">
        <f t="shared" si="17"/>
        <v>25818.892</v>
      </c>
      <c r="AC98" s="35">
        <v>10</v>
      </c>
      <c r="AD98" s="35" t="s">
        <v>36</v>
      </c>
      <c r="AF98" s="35" t="s">
        <v>35</v>
      </c>
    </row>
    <row r="99" spans="1:32" s="35" customFormat="1" ht="12.95" customHeight="1" x14ac:dyDescent="0.2">
      <c r="A99" s="6" t="s">
        <v>75</v>
      </c>
      <c r="B99" s="4"/>
      <c r="C99" s="7">
        <v>40847.466999999997</v>
      </c>
      <c r="D99" s="7"/>
      <c r="E99" s="35">
        <f t="shared" si="14"/>
        <v>4442.9998368190109</v>
      </c>
      <c r="F99" s="35">
        <f t="shared" si="15"/>
        <v>4443</v>
      </c>
      <c r="G99" s="35">
        <f t="shared" si="18"/>
        <v>-2.7366000722395256E-4</v>
      </c>
      <c r="J99" s="35">
        <f>G99</f>
        <v>-2.7366000722395256E-4</v>
      </c>
      <c r="O99" s="35">
        <f t="shared" ca="1" si="16"/>
        <v>8.180636838206717E-5</v>
      </c>
      <c r="Q99" s="56">
        <f t="shared" si="17"/>
        <v>25828.966999999997</v>
      </c>
    </row>
    <row r="100" spans="1:32" s="35" customFormat="1" ht="12.95" customHeight="1" x14ac:dyDescent="0.2">
      <c r="A100" s="28" t="s">
        <v>334</v>
      </c>
      <c r="B100" s="29" t="s">
        <v>70</v>
      </c>
      <c r="C100" s="28">
        <v>40847.467900000003</v>
      </c>
      <c r="D100" s="28" t="s">
        <v>92</v>
      </c>
      <c r="E100" s="35">
        <f t="shared" si="14"/>
        <v>4443.0003734808852</v>
      </c>
      <c r="F100" s="35">
        <f t="shared" si="15"/>
        <v>4443</v>
      </c>
      <c r="G100" s="35">
        <f t="shared" si="18"/>
        <v>6.2633999914396554E-4</v>
      </c>
      <c r="J100" s="35">
        <f>G100</f>
        <v>6.2633999914396554E-4</v>
      </c>
      <c r="O100" s="35">
        <f t="shared" ca="1" si="16"/>
        <v>8.180636838206717E-5</v>
      </c>
      <c r="Q100" s="56">
        <f t="shared" si="17"/>
        <v>25828.967900000003</v>
      </c>
    </row>
    <row r="101" spans="1:32" s="35" customFormat="1" ht="12.95" customHeight="1" x14ac:dyDescent="0.2">
      <c r="A101" s="6" t="s">
        <v>76</v>
      </c>
      <c r="B101" s="4" t="s">
        <v>68</v>
      </c>
      <c r="C101" s="7">
        <v>41146.818099999997</v>
      </c>
      <c r="D101" s="7"/>
      <c r="E101" s="35">
        <f t="shared" si="14"/>
        <v>4621.5001938959313</v>
      </c>
      <c r="F101" s="35">
        <f t="shared" si="15"/>
        <v>4621.5</v>
      </c>
      <c r="G101" s="35">
        <f t="shared" si="18"/>
        <v>3.2516999635845423E-4</v>
      </c>
      <c r="J101" s="35">
        <f>G101</f>
        <v>3.2516999635845423E-4</v>
      </c>
      <c r="O101" s="35">
        <f t="shared" ca="1" si="16"/>
        <v>5.2561457235275372E-5</v>
      </c>
      <c r="Q101" s="56">
        <f t="shared" si="17"/>
        <v>26128.318099999997</v>
      </c>
    </row>
    <row r="102" spans="1:32" s="35" customFormat="1" ht="12.95" customHeight="1" x14ac:dyDescent="0.2">
      <c r="A102" s="6" t="s">
        <v>77</v>
      </c>
      <c r="B102" s="4"/>
      <c r="C102" s="7">
        <v>41172.81</v>
      </c>
      <c r="D102" s="7"/>
      <c r="E102" s="35">
        <f t="shared" si="14"/>
        <v>4636.9989290971971</v>
      </c>
      <c r="F102" s="35">
        <f t="shared" si="15"/>
        <v>4637</v>
      </c>
      <c r="G102" s="35">
        <f t="shared" si="18"/>
        <v>-1.795940006559249E-3</v>
      </c>
      <c r="J102" s="35">
        <f>G102</f>
        <v>-1.795940006559249E-3</v>
      </c>
      <c r="O102" s="35">
        <f t="shared" ca="1" si="16"/>
        <v>5.0021983158102918E-5</v>
      </c>
      <c r="Q102" s="56">
        <f t="shared" si="17"/>
        <v>26154.309999999998</v>
      </c>
    </row>
    <row r="103" spans="1:32" s="35" customFormat="1" ht="12.95" customHeight="1" x14ac:dyDescent="0.2">
      <c r="A103" s="6" t="s">
        <v>77</v>
      </c>
      <c r="B103" s="4"/>
      <c r="C103" s="7">
        <v>41209.707000000002</v>
      </c>
      <c r="D103" s="7"/>
      <c r="E103" s="35">
        <f t="shared" si="14"/>
        <v>4659.0002769294515</v>
      </c>
      <c r="F103" s="35">
        <f t="shared" si="15"/>
        <v>4659</v>
      </c>
      <c r="G103" s="35">
        <f t="shared" si="18"/>
        <v>4.6442000166280195E-4</v>
      </c>
      <c r="J103" s="35">
        <f>G103</f>
        <v>4.6442000166280195E-4</v>
      </c>
      <c r="O103" s="35">
        <f t="shared" ca="1" si="16"/>
        <v>4.6417568338890476E-5</v>
      </c>
      <c r="Q103" s="56">
        <f t="shared" si="17"/>
        <v>26191.207000000002</v>
      </c>
    </row>
    <row r="104" spans="1:32" s="35" customFormat="1" ht="12.95" customHeight="1" x14ac:dyDescent="0.2">
      <c r="A104" s="35" t="s">
        <v>40</v>
      </c>
      <c r="C104" s="7">
        <v>41211.377999999997</v>
      </c>
      <c r="D104" s="7"/>
      <c r="E104" s="35">
        <f t="shared" si="14"/>
        <v>4659.9966791363404</v>
      </c>
      <c r="F104" s="35">
        <f t="shared" si="15"/>
        <v>4660</v>
      </c>
      <c r="G104" s="35">
        <f t="shared" si="18"/>
        <v>-5.5692000023555011E-3</v>
      </c>
      <c r="I104" s="35">
        <f>G104</f>
        <v>-5.5692000023555011E-3</v>
      </c>
      <c r="O104" s="35">
        <f t="shared" ca="1" si="16"/>
        <v>4.6253731301653571E-5</v>
      </c>
      <c r="Q104" s="56">
        <f t="shared" si="17"/>
        <v>26192.877999999997</v>
      </c>
      <c r="AC104" s="35">
        <v>12</v>
      </c>
      <c r="AD104" s="35" t="s">
        <v>39</v>
      </c>
      <c r="AF104" s="35" t="s">
        <v>35</v>
      </c>
    </row>
    <row r="105" spans="1:32" s="35" customFormat="1" ht="12.95" customHeight="1" x14ac:dyDescent="0.2">
      <c r="A105" s="6" t="s">
        <v>77</v>
      </c>
      <c r="B105" s="4"/>
      <c r="C105" s="7">
        <v>41214.735000000001</v>
      </c>
      <c r="D105" s="7"/>
      <c r="E105" s="35">
        <f t="shared" si="14"/>
        <v>4661.9984279146402</v>
      </c>
      <c r="F105" s="35">
        <f t="shared" si="15"/>
        <v>4662</v>
      </c>
      <c r="G105" s="35">
        <f t="shared" si="18"/>
        <v>-2.6364400036982261E-3</v>
      </c>
      <c r="J105" s="35">
        <f>G105</f>
        <v>-2.6364400036982261E-3</v>
      </c>
      <c r="O105" s="35">
        <f t="shared" ca="1" si="16"/>
        <v>4.5926057227179654E-5</v>
      </c>
      <c r="Q105" s="56">
        <f t="shared" si="17"/>
        <v>26196.235000000001</v>
      </c>
    </row>
    <row r="106" spans="1:32" s="35" customFormat="1" ht="12.95" customHeight="1" x14ac:dyDescent="0.2">
      <c r="A106" s="35" t="s">
        <v>40</v>
      </c>
      <c r="C106" s="7">
        <v>41253.311999999998</v>
      </c>
      <c r="D106" s="7"/>
      <c r="E106" s="35">
        <f t="shared" si="14"/>
        <v>4685.0015445724912</v>
      </c>
      <c r="F106" s="35">
        <f t="shared" si="15"/>
        <v>4685</v>
      </c>
      <c r="G106" s="35">
        <f t="shared" si="18"/>
        <v>2.5902999987010844E-3</v>
      </c>
      <c r="I106" s="35">
        <f>G106</f>
        <v>2.5902999987010844E-3</v>
      </c>
      <c r="O106" s="35">
        <f t="shared" ca="1" si="16"/>
        <v>4.2157805370730307E-5</v>
      </c>
      <c r="Q106" s="56">
        <f t="shared" si="17"/>
        <v>26234.811999999998</v>
      </c>
      <c r="AC106" s="35">
        <v>10</v>
      </c>
      <c r="AD106" s="35" t="s">
        <v>39</v>
      </c>
      <c r="AF106" s="35" t="s">
        <v>35</v>
      </c>
    </row>
    <row r="107" spans="1:32" s="35" customFormat="1" ht="12.95" customHeight="1" x14ac:dyDescent="0.2">
      <c r="A107" s="6" t="s">
        <v>78</v>
      </c>
      <c r="B107" s="4"/>
      <c r="C107" s="7">
        <v>41674.241999999998</v>
      </c>
      <c r="D107" s="7"/>
      <c r="E107" s="35">
        <f t="shared" si="14"/>
        <v>4935.9983015725093</v>
      </c>
      <c r="F107" s="35">
        <f t="shared" si="15"/>
        <v>4936</v>
      </c>
      <c r="G107" s="35">
        <f t="shared" si="18"/>
        <v>-2.8483200003392994E-3</v>
      </c>
      <c r="J107" s="35">
        <f>G107</f>
        <v>-2.8483200003392994E-3</v>
      </c>
      <c r="O107" s="35">
        <f t="shared" ca="1" si="16"/>
        <v>1.034709024261087E-6</v>
      </c>
      <c r="Q107" s="56">
        <f t="shared" si="17"/>
        <v>26655.741999999998</v>
      </c>
    </row>
    <row r="108" spans="1:32" s="35" customFormat="1" ht="12.95" customHeight="1" x14ac:dyDescent="0.2">
      <c r="A108" s="6" t="s">
        <v>78</v>
      </c>
      <c r="B108" s="4" t="s">
        <v>68</v>
      </c>
      <c r="C108" s="7">
        <v>41839.428999999996</v>
      </c>
      <c r="D108" s="7"/>
      <c r="E108" s="35">
        <f t="shared" si="14"/>
        <v>5034.4978176406476</v>
      </c>
      <c r="F108" s="35">
        <f t="shared" si="15"/>
        <v>5034.5</v>
      </c>
      <c r="G108" s="35">
        <f t="shared" si="18"/>
        <v>-3.6598900042008609E-3</v>
      </c>
      <c r="J108" s="35">
        <f>G108</f>
        <v>-3.6598900042008609E-3</v>
      </c>
      <c r="O108" s="35">
        <f t="shared" ca="1" si="16"/>
        <v>-1.5103239143576396E-5</v>
      </c>
      <c r="Q108" s="56">
        <f t="shared" si="17"/>
        <v>26820.928999999996</v>
      </c>
    </row>
    <row r="109" spans="1:32" s="35" customFormat="1" ht="12.95" customHeight="1" x14ac:dyDescent="0.2">
      <c r="A109" s="6" t="s">
        <v>78</v>
      </c>
      <c r="B109" s="4"/>
      <c r="C109" s="7">
        <v>41839.432000000001</v>
      </c>
      <c r="D109" s="7"/>
      <c r="E109" s="35">
        <f t="shared" si="14"/>
        <v>5034.4996065135529</v>
      </c>
      <c r="F109" s="35">
        <f t="shared" si="15"/>
        <v>5034.5</v>
      </c>
      <c r="G109" s="35">
        <f t="shared" si="18"/>
        <v>-6.5988999995170161E-4</v>
      </c>
      <c r="J109" s="35">
        <f>G109</f>
        <v>-6.5988999995170161E-4</v>
      </c>
      <c r="O109" s="35">
        <f t="shared" ca="1" si="16"/>
        <v>-1.5103239143576396E-5</v>
      </c>
      <c r="Q109" s="56">
        <f t="shared" si="17"/>
        <v>26820.932000000001</v>
      </c>
    </row>
    <row r="110" spans="1:32" s="35" customFormat="1" ht="12.95" customHeight="1" x14ac:dyDescent="0.2">
      <c r="A110" s="6" t="s">
        <v>42</v>
      </c>
      <c r="B110" s="4" t="s">
        <v>70</v>
      </c>
      <c r="C110" s="7">
        <v>42252.822099999998</v>
      </c>
      <c r="D110" s="7">
        <v>5.0000000000000001E-4</v>
      </c>
      <c r="E110" s="35">
        <f t="shared" si="14"/>
        <v>5281.0003892468158</v>
      </c>
      <c r="F110" s="35">
        <f t="shared" si="15"/>
        <v>5281</v>
      </c>
      <c r="G110" s="35">
        <f t="shared" si="18"/>
        <v>6.5277999237878248E-4</v>
      </c>
      <c r="J110" s="35">
        <f>G110</f>
        <v>6.5277999237878248E-4</v>
      </c>
      <c r="O110" s="35">
        <f t="shared" ca="1" si="16"/>
        <v>-5.5489068822479437E-5</v>
      </c>
      <c r="Q110" s="56">
        <f t="shared" si="17"/>
        <v>27234.322099999998</v>
      </c>
    </row>
    <row r="111" spans="1:32" s="35" customFormat="1" ht="12.95" customHeight="1" x14ac:dyDescent="0.2">
      <c r="A111" s="6" t="s">
        <v>42</v>
      </c>
      <c r="B111" s="4" t="s">
        <v>68</v>
      </c>
      <c r="C111" s="7">
        <v>42273.783199999998</v>
      </c>
      <c r="D111" s="7">
        <v>1.2999999999999999E-3</v>
      </c>
      <c r="E111" s="35">
        <f t="shared" si="14"/>
        <v>5293.4993038481816</v>
      </c>
      <c r="F111" s="35">
        <f t="shared" si="15"/>
        <v>5293.5</v>
      </c>
      <c r="G111" s="35">
        <f t="shared" si="18"/>
        <v>-1.1674699999275617E-3</v>
      </c>
      <c r="J111" s="35">
        <f>G111</f>
        <v>-1.1674699999275617E-3</v>
      </c>
      <c r="O111" s="35">
        <f t="shared" ca="1" si="16"/>
        <v>-5.7537031787941069E-5</v>
      </c>
      <c r="Q111" s="56">
        <f t="shared" si="17"/>
        <v>27255.283199999998</v>
      </c>
    </row>
    <row r="112" spans="1:32" s="35" customFormat="1" ht="12.95" customHeight="1" x14ac:dyDescent="0.2">
      <c r="A112" s="28" t="s">
        <v>418</v>
      </c>
      <c r="B112" s="29" t="s">
        <v>70</v>
      </c>
      <c r="C112" s="28">
        <v>42311.512799999997</v>
      </c>
      <c r="D112" s="28" t="s">
        <v>92</v>
      </c>
      <c r="E112" s="35">
        <f t="shared" si="14"/>
        <v>5315.9971235400726</v>
      </c>
      <c r="F112" s="35">
        <f t="shared" si="15"/>
        <v>5316</v>
      </c>
      <c r="G112" s="35">
        <f t="shared" si="18"/>
        <v>-4.8239200041280128E-3</v>
      </c>
      <c r="I112" s="35">
        <f>G112</f>
        <v>-4.8239200041280128E-3</v>
      </c>
      <c r="O112" s="35">
        <f t="shared" ca="1" si="16"/>
        <v>-6.1223365125771963E-5</v>
      </c>
      <c r="Q112" s="56">
        <f t="shared" si="17"/>
        <v>27293.012799999997</v>
      </c>
    </row>
    <row r="113" spans="1:32" s="35" customFormat="1" ht="12.95" customHeight="1" x14ac:dyDescent="0.2">
      <c r="A113" s="35" t="s">
        <v>44</v>
      </c>
      <c r="C113" s="7">
        <v>42311.513700000003</v>
      </c>
      <c r="D113" s="7"/>
      <c r="E113" s="35">
        <f t="shared" si="14"/>
        <v>5315.9976602019469</v>
      </c>
      <c r="F113" s="35">
        <f t="shared" si="15"/>
        <v>5316</v>
      </c>
      <c r="G113" s="35">
        <f t="shared" si="18"/>
        <v>-3.9239199977600947E-3</v>
      </c>
      <c r="J113" s="35">
        <f>G113</f>
        <v>-3.9239199977600947E-3</v>
      </c>
      <c r="O113" s="35">
        <f t="shared" ca="1" si="16"/>
        <v>-6.1223365125771963E-5</v>
      </c>
      <c r="Q113" s="56">
        <f t="shared" si="17"/>
        <v>27293.013700000003</v>
      </c>
      <c r="AA113" s="35" t="s">
        <v>30</v>
      </c>
      <c r="AB113" s="35" t="s">
        <v>35</v>
      </c>
      <c r="AF113" s="35" t="s">
        <v>31</v>
      </c>
    </row>
    <row r="114" spans="1:32" s="35" customFormat="1" ht="12.95" customHeight="1" x14ac:dyDescent="0.2">
      <c r="A114" s="35" t="s">
        <v>46</v>
      </c>
      <c r="C114" s="7">
        <v>42728.099099999999</v>
      </c>
      <c r="D114" s="7"/>
      <c r="E114" s="35">
        <f t="shared" si="14"/>
        <v>5564.4037714640435</v>
      </c>
      <c r="F114" s="35">
        <f t="shared" si="15"/>
        <v>5564.5</v>
      </c>
      <c r="O114" s="35">
        <f t="shared" ca="1" si="16"/>
        <v>-1.0193686887914881E-4</v>
      </c>
      <c r="Q114" s="56">
        <f t="shared" si="17"/>
        <v>27709.599099999999</v>
      </c>
      <c r="U114" s="37">
        <v>-0.16137849000369897</v>
      </c>
      <c r="AA114" s="35" t="s">
        <v>30</v>
      </c>
      <c r="AB114" s="35" t="s">
        <v>45</v>
      </c>
      <c r="AF114" s="35" t="s">
        <v>31</v>
      </c>
    </row>
    <row r="115" spans="1:32" s="35" customFormat="1" ht="12.95" customHeight="1" x14ac:dyDescent="0.2">
      <c r="A115" s="35" t="s">
        <v>47</v>
      </c>
      <c r="C115" s="7">
        <v>42955.497000000003</v>
      </c>
      <c r="D115" s="7"/>
      <c r="E115" s="35">
        <f t="shared" si="14"/>
        <v>5699.9990852896563</v>
      </c>
      <c r="F115" s="35">
        <f t="shared" si="15"/>
        <v>5700</v>
      </c>
      <c r="G115" s="35">
        <f>+C115-(C$7+F115*C$8)</f>
        <v>-1.5339999954449013E-3</v>
      </c>
      <c r="J115" s="35">
        <f>G115</f>
        <v>-1.5339999954449013E-3</v>
      </c>
      <c r="O115" s="35">
        <f t="shared" ca="1" si="16"/>
        <v>-1.2413678742475274E-4</v>
      </c>
      <c r="Q115" s="56">
        <f t="shared" si="17"/>
        <v>27936.997000000003</v>
      </c>
      <c r="AA115" s="35" t="s">
        <v>30</v>
      </c>
      <c r="AF115" s="35" t="s">
        <v>31</v>
      </c>
    </row>
    <row r="116" spans="1:32" s="35" customFormat="1" ht="12.95" customHeight="1" x14ac:dyDescent="0.2">
      <c r="A116" s="35" t="s">
        <v>48</v>
      </c>
      <c r="C116" s="7">
        <v>43755.432000000001</v>
      </c>
      <c r="D116" s="7"/>
      <c r="E116" s="35">
        <f t="shared" si="14"/>
        <v>6176.9931004722484</v>
      </c>
      <c r="F116" s="35">
        <f t="shared" si="15"/>
        <v>6177</v>
      </c>
      <c r="G116" s="35">
        <f>+C116-(C$7+F116*C$8)</f>
        <v>-1.157074000366265E-2</v>
      </c>
      <c r="I116" s="35">
        <f>G116</f>
        <v>-1.157074000366265E-2</v>
      </c>
      <c r="O116" s="35">
        <f t="shared" ca="1" si="16"/>
        <v>-2.0228705418676792E-4</v>
      </c>
      <c r="Q116" s="56">
        <f t="shared" si="17"/>
        <v>28736.932000000001</v>
      </c>
      <c r="AA116" s="35" t="s">
        <v>32</v>
      </c>
      <c r="AC116" s="35">
        <v>9</v>
      </c>
      <c r="AD116" s="35" t="s">
        <v>39</v>
      </c>
      <c r="AF116" s="35" t="s">
        <v>35</v>
      </c>
    </row>
    <row r="117" spans="1:32" s="35" customFormat="1" ht="12.95" customHeight="1" x14ac:dyDescent="0.2">
      <c r="A117" s="35" t="s">
        <v>48</v>
      </c>
      <c r="C117" s="7">
        <v>43811.396000000001</v>
      </c>
      <c r="D117" s="7"/>
      <c r="E117" s="35">
        <f t="shared" ref="E117:E148" si="20">+(C117-C$7)/C$8</f>
        <v>6210.3639281840988</v>
      </c>
      <c r="F117" s="35">
        <f t="shared" ref="F117:F148" si="21">ROUND(2*E117,0)/2</f>
        <v>6210.5</v>
      </c>
      <c r="O117" s="35">
        <f t="shared" ref="O117:O148" ca="1" si="22">+C$11+C$12*F117</f>
        <v>-2.0777559493420509E-4</v>
      </c>
      <c r="Q117" s="56">
        <f t="shared" ref="Q117:Q148" si="23">+C117-15018.5</f>
        <v>28792.896000000001</v>
      </c>
      <c r="U117" s="37">
        <v>-0.22819701000116765</v>
      </c>
      <c r="AC117" s="35">
        <v>7</v>
      </c>
      <c r="AD117" s="35" t="s">
        <v>39</v>
      </c>
      <c r="AF117" s="35" t="s">
        <v>35</v>
      </c>
    </row>
    <row r="118" spans="1:32" s="35" customFormat="1" ht="12.95" customHeight="1" x14ac:dyDescent="0.2">
      <c r="A118" s="35" t="s">
        <v>49</v>
      </c>
      <c r="C118" s="7">
        <v>44082.461000000003</v>
      </c>
      <c r="D118" s="7"/>
      <c r="E118" s="35">
        <f t="shared" si="20"/>
        <v>6371.9975393218419</v>
      </c>
      <c r="F118" s="35">
        <f t="shared" si="21"/>
        <v>6372</v>
      </c>
      <c r="G118" s="35">
        <f t="shared" ref="G118:G149" si="24">+C118-(C$7+F118*C$8)</f>
        <v>-4.126640000322368E-3</v>
      </c>
      <c r="I118" s="35">
        <f>G118</f>
        <v>-4.126640000322368E-3</v>
      </c>
      <c r="O118" s="35">
        <f t="shared" ca="1" si="22"/>
        <v>-2.3423527644796907E-4</v>
      </c>
      <c r="Q118" s="56">
        <f t="shared" si="23"/>
        <v>29063.961000000003</v>
      </c>
      <c r="AA118" s="35" t="s">
        <v>30</v>
      </c>
      <c r="AC118" s="35">
        <v>12</v>
      </c>
      <c r="AD118" s="35" t="s">
        <v>33</v>
      </c>
      <c r="AF118" s="35" t="s">
        <v>35</v>
      </c>
    </row>
    <row r="119" spans="1:32" s="35" customFormat="1" ht="12.95" customHeight="1" x14ac:dyDescent="0.2">
      <c r="A119" s="35" t="s">
        <v>50</v>
      </c>
      <c r="C119" s="7">
        <v>44171.366999999998</v>
      </c>
      <c r="D119" s="7"/>
      <c r="E119" s="35">
        <f t="shared" si="20"/>
        <v>6425.0113840890062</v>
      </c>
      <c r="F119" s="35">
        <f t="shared" si="21"/>
        <v>6425</v>
      </c>
      <c r="G119" s="35">
        <f t="shared" si="24"/>
        <v>1.9091499998467043E-2</v>
      </c>
      <c r="I119" s="35">
        <f>G119</f>
        <v>1.9091499998467043E-2</v>
      </c>
      <c r="O119" s="35">
        <f t="shared" ca="1" si="22"/>
        <v>-2.4291863942152631E-4</v>
      </c>
      <c r="Q119" s="56">
        <f t="shared" si="23"/>
        <v>29152.866999999998</v>
      </c>
      <c r="AA119" s="35" t="s">
        <v>32</v>
      </c>
      <c r="AF119" s="35" t="s">
        <v>31</v>
      </c>
    </row>
    <row r="120" spans="1:32" s="35" customFormat="1" ht="12.95" customHeight="1" x14ac:dyDescent="0.2">
      <c r="A120" s="6" t="s">
        <v>51</v>
      </c>
      <c r="B120" s="4" t="s">
        <v>68</v>
      </c>
      <c r="C120" s="7">
        <v>44480.761299999998</v>
      </c>
      <c r="D120" s="7">
        <v>1.1999999999999999E-3</v>
      </c>
      <c r="E120" s="35">
        <f t="shared" si="20"/>
        <v>6609.5004106119213</v>
      </c>
      <c r="F120" s="35">
        <f t="shared" si="21"/>
        <v>6609.5</v>
      </c>
      <c r="G120" s="35">
        <f t="shared" si="24"/>
        <v>6.8860999454045668E-4</v>
      </c>
      <c r="J120" s="35">
        <f>G120</f>
        <v>6.8860999454045668E-4</v>
      </c>
      <c r="O120" s="35">
        <f t="shared" ca="1" si="22"/>
        <v>-2.7314657279173976E-4</v>
      </c>
      <c r="Q120" s="56">
        <f t="shared" si="23"/>
        <v>29462.261299999998</v>
      </c>
    </row>
    <row r="121" spans="1:32" s="35" customFormat="1" ht="12.95" customHeight="1" x14ac:dyDescent="0.2">
      <c r="A121" s="6" t="s">
        <v>51</v>
      </c>
      <c r="B121" s="4"/>
      <c r="C121" s="7">
        <v>44833.777699999999</v>
      </c>
      <c r="D121" s="7">
        <v>1.1999999999999999E-3</v>
      </c>
      <c r="E121" s="35">
        <f t="shared" si="20"/>
        <v>6820.0009013534245</v>
      </c>
      <c r="F121" s="35">
        <f t="shared" si="21"/>
        <v>6820</v>
      </c>
      <c r="G121" s="35">
        <f t="shared" si="24"/>
        <v>1.5115999995032325E-3</v>
      </c>
      <c r="J121" s="35">
        <f>G121</f>
        <v>1.5115999995032325E-3</v>
      </c>
      <c r="O121" s="35">
        <f t="shared" ca="1" si="22"/>
        <v>-3.0763426913011337E-4</v>
      </c>
      <c r="Q121" s="56">
        <f t="shared" si="23"/>
        <v>29815.277699999999</v>
      </c>
    </row>
    <row r="122" spans="1:32" s="35" customFormat="1" ht="12.95" customHeight="1" x14ac:dyDescent="0.2">
      <c r="A122" s="35" t="s">
        <v>52</v>
      </c>
      <c r="C122" s="7">
        <v>45531.41</v>
      </c>
      <c r="D122" s="7"/>
      <c r="E122" s="35">
        <f t="shared" si="20"/>
        <v>7235.9927405629478</v>
      </c>
      <c r="F122" s="35">
        <f t="shared" si="21"/>
        <v>7236</v>
      </c>
      <c r="G122" s="35">
        <f t="shared" si="24"/>
        <v>-1.2174319999758154E-2</v>
      </c>
      <c r="I122" s="35">
        <f>G122</f>
        <v>-1.2174319999758154E-2</v>
      </c>
      <c r="O122" s="35">
        <f t="shared" ca="1" si="22"/>
        <v>-3.7579047662067585E-4</v>
      </c>
      <c r="Q122" s="56">
        <f t="shared" si="23"/>
        <v>30512.910000000003</v>
      </c>
      <c r="AA122" s="35" t="s">
        <v>32</v>
      </c>
      <c r="AC122" s="35">
        <v>7</v>
      </c>
      <c r="AD122" s="35" t="s">
        <v>33</v>
      </c>
      <c r="AF122" s="35" t="s">
        <v>35</v>
      </c>
    </row>
    <row r="123" spans="1:32" s="35" customFormat="1" ht="12.95" customHeight="1" x14ac:dyDescent="0.2">
      <c r="A123" s="35" t="s">
        <v>54</v>
      </c>
      <c r="C123" s="7">
        <v>45578.383000000002</v>
      </c>
      <c r="D123" s="7"/>
      <c r="E123" s="35">
        <f t="shared" si="20"/>
        <v>7264.0023161849313</v>
      </c>
      <c r="F123" s="35">
        <f t="shared" si="21"/>
        <v>7264</v>
      </c>
      <c r="G123" s="35">
        <f t="shared" si="24"/>
        <v>3.884320001816377E-3</v>
      </c>
      <c r="I123" s="35">
        <f>G123</f>
        <v>3.884320001816377E-3</v>
      </c>
      <c r="O123" s="35">
        <f t="shared" ca="1" si="22"/>
        <v>-3.8037791366331004E-4</v>
      </c>
      <c r="Q123" s="56">
        <f t="shared" si="23"/>
        <v>30559.883000000002</v>
      </c>
      <c r="AA123" s="35" t="s">
        <v>32</v>
      </c>
      <c r="AC123" s="35">
        <v>14</v>
      </c>
      <c r="AD123" s="35" t="s">
        <v>53</v>
      </c>
      <c r="AF123" s="35" t="s">
        <v>35</v>
      </c>
    </row>
    <row r="124" spans="1:32" s="35" customFormat="1" ht="12.95" customHeight="1" x14ac:dyDescent="0.2">
      <c r="A124" s="35" t="s">
        <v>55</v>
      </c>
      <c r="C124" s="7">
        <v>45930.555099999998</v>
      </c>
      <c r="D124" s="7"/>
      <c r="E124" s="35">
        <f t="shared" si="20"/>
        <v>7473.9993584624717</v>
      </c>
      <c r="F124" s="35">
        <f t="shared" si="21"/>
        <v>7474</v>
      </c>
      <c r="G124" s="35">
        <f t="shared" si="24"/>
        <v>-1.0758800053736195E-3</v>
      </c>
      <c r="J124" s="35">
        <f>G124</f>
        <v>-1.0758800053736195E-3</v>
      </c>
      <c r="O124" s="35">
        <f t="shared" ca="1" si="22"/>
        <v>-4.1478369148306498E-4</v>
      </c>
      <c r="Q124" s="56">
        <f t="shared" si="23"/>
        <v>30912.055099999998</v>
      </c>
      <c r="AA124" s="35" t="s">
        <v>30</v>
      </c>
      <c r="AC124" s="35">
        <v>8</v>
      </c>
      <c r="AD124" s="35" t="s">
        <v>33</v>
      </c>
      <c r="AF124" s="35" t="s">
        <v>35</v>
      </c>
    </row>
    <row r="125" spans="1:32" s="35" customFormat="1" ht="12.95" customHeight="1" x14ac:dyDescent="0.2">
      <c r="A125" s="35" t="s">
        <v>56</v>
      </c>
      <c r="C125" s="7">
        <v>46616.469499999999</v>
      </c>
      <c r="D125" s="7"/>
      <c r="E125" s="35">
        <f t="shared" si="20"/>
        <v>7883.0039197425258</v>
      </c>
      <c r="F125" s="35">
        <f t="shared" si="21"/>
        <v>7883</v>
      </c>
      <c r="G125" s="35">
        <f t="shared" si="24"/>
        <v>6.5735399984987453E-3</v>
      </c>
      <c r="J125" s="35">
        <f>G125</f>
        <v>6.5735399984987453E-3</v>
      </c>
      <c r="O125" s="35">
        <f t="shared" ca="1" si="22"/>
        <v>-4.8179303971296913E-4</v>
      </c>
      <c r="Q125" s="56">
        <f t="shared" si="23"/>
        <v>31597.969499999999</v>
      </c>
      <c r="AA125" s="35" t="s">
        <v>30</v>
      </c>
      <c r="AC125" s="35">
        <v>7</v>
      </c>
      <c r="AD125" s="35" t="s">
        <v>33</v>
      </c>
      <c r="AF125" s="35" t="s">
        <v>35</v>
      </c>
    </row>
    <row r="126" spans="1:32" s="35" customFormat="1" ht="12.95" customHeight="1" x14ac:dyDescent="0.2">
      <c r="A126" s="35" t="s">
        <v>57</v>
      </c>
      <c r="C126" s="7">
        <v>46715.4156</v>
      </c>
      <c r="D126" s="7"/>
      <c r="E126" s="35">
        <f t="shared" si="20"/>
        <v>7942.0045854536884</v>
      </c>
      <c r="F126" s="35">
        <f t="shared" si="21"/>
        <v>7942</v>
      </c>
      <c r="G126" s="35">
        <f t="shared" si="24"/>
        <v>7.6899600026081316E-3</v>
      </c>
      <c r="J126" s="35">
        <f>G126</f>
        <v>7.6899600026081316E-3</v>
      </c>
      <c r="O126" s="35">
        <f t="shared" ca="1" si="22"/>
        <v>-4.9145942490994802E-4</v>
      </c>
      <c r="Q126" s="56">
        <f t="shared" si="23"/>
        <v>31696.9156</v>
      </c>
      <c r="AA126" s="35" t="s">
        <v>30</v>
      </c>
      <c r="AF126" s="35" t="s">
        <v>31</v>
      </c>
    </row>
    <row r="127" spans="1:32" s="35" customFormat="1" ht="12.95" customHeight="1" x14ac:dyDescent="0.2">
      <c r="A127" s="35" t="s">
        <v>58</v>
      </c>
      <c r="C127" s="7">
        <v>47072.621099999997</v>
      </c>
      <c r="D127" s="7"/>
      <c r="E127" s="35">
        <f t="shared" si="20"/>
        <v>8155.0029986876443</v>
      </c>
      <c r="F127" s="35">
        <f t="shared" si="21"/>
        <v>8155</v>
      </c>
      <c r="G127" s="35">
        <f t="shared" si="24"/>
        <v>5.0288999991607852E-3</v>
      </c>
      <c r="J127" s="35">
        <f>G127</f>
        <v>5.0288999991607852E-3</v>
      </c>
      <c r="O127" s="35">
        <f t="shared" ca="1" si="22"/>
        <v>-5.2635671384141389E-4</v>
      </c>
      <c r="Q127" s="56">
        <f t="shared" si="23"/>
        <v>32054.121099999997</v>
      </c>
      <c r="AA127" s="35" t="s">
        <v>30</v>
      </c>
      <c r="AF127" s="35" t="s">
        <v>31</v>
      </c>
    </row>
    <row r="128" spans="1:32" s="35" customFormat="1" ht="12.95" customHeight="1" x14ac:dyDescent="0.2">
      <c r="A128" s="35" t="s">
        <v>59</v>
      </c>
      <c r="C128" s="7">
        <v>47094.421399999999</v>
      </c>
      <c r="D128" s="7"/>
      <c r="E128" s="35">
        <f t="shared" si="20"/>
        <v>8168.0023206690375</v>
      </c>
      <c r="F128" s="35">
        <f t="shared" si="21"/>
        <v>8168</v>
      </c>
      <c r="G128" s="35">
        <f t="shared" si="24"/>
        <v>3.8918399950489402E-3</v>
      </c>
      <c r="J128" s="35">
        <f>G128</f>
        <v>3.8918399950489402E-3</v>
      </c>
      <c r="O128" s="35">
        <f t="shared" ca="1" si="22"/>
        <v>-5.2848659532549387E-4</v>
      </c>
      <c r="Q128" s="56">
        <f t="shared" si="23"/>
        <v>32075.921399999999</v>
      </c>
      <c r="AA128" s="35" t="s">
        <v>30</v>
      </c>
      <c r="AF128" s="35" t="s">
        <v>31</v>
      </c>
    </row>
    <row r="129" spans="1:32" s="35" customFormat="1" ht="12.95" customHeight="1" x14ac:dyDescent="0.2">
      <c r="A129" s="35" t="s">
        <v>61</v>
      </c>
      <c r="C129" s="7">
        <v>47364.428</v>
      </c>
      <c r="D129" s="7"/>
      <c r="E129" s="35">
        <f t="shared" si="20"/>
        <v>8329.0048174466519</v>
      </c>
      <c r="F129" s="35">
        <f t="shared" si="21"/>
        <v>8329</v>
      </c>
      <c r="G129" s="35">
        <f t="shared" si="24"/>
        <v>8.0790200008777902E-3</v>
      </c>
      <c r="I129" s="35">
        <f>G129</f>
        <v>8.0790200008777902E-3</v>
      </c>
      <c r="O129" s="35">
        <f t="shared" ca="1" si="22"/>
        <v>-5.5486435832063962E-4</v>
      </c>
      <c r="Q129" s="56">
        <f t="shared" si="23"/>
        <v>32345.928</v>
      </c>
      <c r="AA129" s="35" t="s">
        <v>32</v>
      </c>
      <c r="AC129" s="35">
        <v>8</v>
      </c>
      <c r="AD129" s="35" t="s">
        <v>60</v>
      </c>
      <c r="AF129" s="35" t="s">
        <v>35</v>
      </c>
    </row>
    <row r="130" spans="1:32" s="35" customFormat="1" ht="12.95" customHeight="1" x14ac:dyDescent="0.2">
      <c r="A130" s="35" t="s">
        <v>62</v>
      </c>
      <c r="C130" s="7">
        <v>47436.533499999998</v>
      </c>
      <c r="D130" s="7"/>
      <c r="E130" s="35">
        <f t="shared" si="20"/>
        <v>8372.0006758123291</v>
      </c>
      <c r="F130" s="35">
        <f t="shared" si="21"/>
        <v>8372</v>
      </c>
      <c r="G130" s="35">
        <f t="shared" si="24"/>
        <v>1.1333599977660924E-3</v>
      </c>
      <c r="J130" s="35">
        <f>G130</f>
        <v>1.1333599977660924E-3</v>
      </c>
      <c r="O130" s="35">
        <f t="shared" ca="1" si="22"/>
        <v>-5.6190935092182738E-4</v>
      </c>
      <c r="Q130" s="56">
        <f t="shared" si="23"/>
        <v>32418.033499999998</v>
      </c>
      <c r="AA130" s="35" t="s">
        <v>30</v>
      </c>
      <c r="AF130" s="35" t="s">
        <v>31</v>
      </c>
    </row>
    <row r="131" spans="1:32" s="35" customFormat="1" ht="12.95" customHeight="1" x14ac:dyDescent="0.2">
      <c r="A131" s="28" t="s">
        <v>478</v>
      </c>
      <c r="B131" s="29" t="s">
        <v>70</v>
      </c>
      <c r="C131" s="28">
        <v>47436.533900000002</v>
      </c>
      <c r="D131" s="28" t="s">
        <v>92</v>
      </c>
      <c r="E131" s="35">
        <f t="shared" si="20"/>
        <v>8372.0009143287189</v>
      </c>
      <c r="F131" s="35">
        <f t="shared" si="21"/>
        <v>8372</v>
      </c>
      <c r="G131" s="35">
        <f t="shared" si="24"/>
        <v>1.5333600022131577E-3</v>
      </c>
      <c r="I131" s="35">
        <f>G131</f>
        <v>1.5333600022131577E-3</v>
      </c>
      <c r="O131" s="35">
        <f t="shared" ca="1" si="22"/>
        <v>-5.6190935092182738E-4</v>
      </c>
      <c r="Q131" s="56">
        <f t="shared" si="23"/>
        <v>32418.033900000002</v>
      </c>
    </row>
    <row r="132" spans="1:32" s="35" customFormat="1" ht="12.95" customHeight="1" x14ac:dyDescent="0.2">
      <c r="A132" s="35" t="s">
        <v>63</v>
      </c>
      <c r="C132" s="7">
        <v>48501.451000000001</v>
      </c>
      <c r="D132" s="7"/>
      <c r="E132" s="35">
        <f t="shared" si="20"/>
        <v>9007.0013623221221</v>
      </c>
      <c r="F132" s="35">
        <f t="shared" si="21"/>
        <v>9007</v>
      </c>
      <c r="G132" s="35">
        <f t="shared" si="24"/>
        <v>2.2846599968033843E-3</v>
      </c>
      <c r="N132" s="35">
        <f>G132</f>
        <v>2.2846599968033843E-3</v>
      </c>
      <c r="O132" s="35">
        <f t="shared" ca="1" si="22"/>
        <v>-6.6594586956727759E-4</v>
      </c>
      <c r="Q132" s="56">
        <f t="shared" si="23"/>
        <v>33482.951000000001</v>
      </c>
      <c r="AA132" s="35" t="s">
        <v>32</v>
      </c>
      <c r="AF132" s="35" t="s">
        <v>31</v>
      </c>
    </row>
    <row r="133" spans="1:32" s="35" customFormat="1" ht="12.95" customHeight="1" x14ac:dyDescent="0.2">
      <c r="A133" s="35" t="s">
        <v>64</v>
      </c>
      <c r="B133" s="47"/>
      <c r="C133" s="7">
        <v>50044.322699999997</v>
      </c>
      <c r="D133" s="7"/>
      <c r="E133" s="35">
        <f t="shared" si="20"/>
        <v>9927.0018212276482</v>
      </c>
      <c r="F133" s="35">
        <f t="shared" si="21"/>
        <v>9927</v>
      </c>
      <c r="G133" s="35">
        <f t="shared" si="24"/>
        <v>3.0542599924956448E-3</v>
      </c>
      <c r="J133" s="35">
        <f t="shared" ref="J133:J142" si="25">G133</f>
        <v>3.0542599924956448E-3</v>
      </c>
      <c r="O133" s="35">
        <f t="shared" ca="1" si="22"/>
        <v>-8.1667594382525232E-4</v>
      </c>
      <c r="Q133" s="56">
        <f t="shared" si="23"/>
        <v>35025.822699999997</v>
      </c>
      <c r="AA133" s="35" t="s">
        <v>30</v>
      </c>
      <c r="AB133" s="35" t="s">
        <v>35</v>
      </c>
      <c r="AF133" s="35" t="s">
        <v>31</v>
      </c>
    </row>
    <row r="134" spans="1:32" s="35" customFormat="1" ht="12.95" customHeight="1" x14ac:dyDescent="0.2">
      <c r="A134" s="35" t="s">
        <v>64</v>
      </c>
      <c r="B134" s="47"/>
      <c r="C134" s="7">
        <v>50044.325799999999</v>
      </c>
      <c r="D134" s="7"/>
      <c r="E134" s="35">
        <f t="shared" si="20"/>
        <v>9927.0036697296491</v>
      </c>
      <c r="F134" s="35">
        <f t="shared" si="21"/>
        <v>9927</v>
      </c>
      <c r="G134" s="35">
        <f t="shared" si="24"/>
        <v>6.1542599942185916E-3</v>
      </c>
      <c r="J134" s="35">
        <f t="shared" si="25"/>
        <v>6.1542599942185916E-3</v>
      </c>
      <c r="O134" s="35">
        <f t="shared" ca="1" si="22"/>
        <v>-8.1667594382525232E-4</v>
      </c>
      <c r="Q134" s="56">
        <f t="shared" si="23"/>
        <v>35025.825799999999</v>
      </c>
      <c r="AA134" s="35" t="s">
        <v>30</v>
      </c>
      <c r="AB134" s="35" t="s">
        <v>35</v>
      </c>
      <c r="AF134" s="35" t="s">
        <v>31</v>
      </c>
    </row>
    <row r="135" spans="1:32" s="35" customFormat="1" ht="12.95" customHeight="1" x14ac:dyDescent="0.2">
      <c r="A135" s="35" t="s">
        <v>66</v>
      </c>
      <c r="B135" s="47"/>
      <c r="C135" s="7">
        <v>50230.459699999999</v>
      </c>
      <c r="D135" s="7">
        <v>2.0000000000000001E-4</v>
      </c>
      <c r="E135" s="35">
        <f t="shared" si="20"/>
        <v>10037.993633067414</v>
      </c>
      <c r="F135" s="35">
        <f t="shared" si="21"/>
        <v>10038</v>
      </c>
      <c r="G135" s="35">
        <f t="shared" si="24"/>
        <v>-1.0677560007025022E-2</v>
      </c>
      <c r="J135" s="35">
        <f t="shared" si="25"/>
        <v>-1.0677560007025022E-2</v>
      </c>
      <c r="O135" s="35">
        <f t="shared" ca="1" si="22"/>
        <v>-8.3486185495855155E-4</v>
      </c>
      <c r="Q135" s="56">
        <f t="shared" si="23"/>
        <v>35211.959699999999</v>
      </c>
      <c r="AA135" s="35" t="s">
        <v>65</v>
      </c>
      <c r="AF135" s="35" t="s">
        <v>31</v>
      </c>
    </row>
    <row r="136" spans="1:32" s="35" customFormat="1" ht="12.95" customHeight="1" x14ac:dyDescent="0.2">
      <c r="A136" s="28" t="s">
        <v>66</v>
      </c>
      <c r="B136" s="29" t="s">
        <v>70</v>
      </c>
      <c r="C136" s="28">
        <v>50230.460800000001</v>
      </c>
      <c r="D136" s="28" t="s">
        <v>92</v>
      </c>
      <c r="E136" s="35">
        <f t="shared" si="20"/>
        <v>10037.99428898748</v>
      </c>
      <c r="F136" s="35">
        <f t="shared" si="21"/>
        <v>10038</v>
      </c>
      <c r="G136" s="35">
        <f t="shared" si="24"/>
        <v>-9.5775600057095289E-3</v>
      </c>
      <c r="J136" s="35">
        <f t="shared" si="25"/>
        <v>-9.5775600057095289E-3</v>
      </c>
      <c r="O136" s="35">
        <f t="shared" ca="1" si="22"/>
        <v>-8.3486185495855155E-4</v>
      </c>
      <c r="Q136" s="56">
        <f t="shared" si="23"/>
        <v>35211.960800000001</v>
      </c>
    </row>
    <row r="137" spans="1:32" s="35" customFormat="1" ht="12.95" customHeight="1" x14ac:dyDescent="0.2">
      <c r="A137" s="28" t="s">
        <v>67</v>
      </c>
      <c r="B137" s="29" t="s">
        <v>68</v>
      </c>
      <c r="C137" s="28">
        <v>50962.4954</v>
      </c>
      <c r="D137" s="28" t="s">
        <v>92</v>
      </c>
      <c r="E137" s="35">
        <f t="shared" si="20"/>
        <v>10474.499908952332</v>
      </c>
      <c r="F137" s="35">
        <f t="shared" si="21"/>
        <v>10474.5</v>
      </c>
      <c r="G137" s="35">
        <f t="shared" si="24"/>
        <v>-1.5269000141415745E-4</v>
      </c>
      <c r="J137" s="35">
        <f t="shared" si="25"/>
        <v>-1.5269000141415745E-4</v>
      </c>
      <c r="O137" s="35">
        <f t="shared" ca="1" si="22"/>
        <v>-9.0637672171247101E-4</v>
      </c>
      <c r="Q137" s="56">
        <f t="shared" si="23"/>
        <v>35943.9954</v>
      </c>
    </row>
    <row r="138" spans="1:32" s="35" customFormat="1" ht="12.95" customHeight="1" x14ac:dyDescent="0.2">
      <c r="A138" s="57" t="s">
        <v>67</v>
      </c>
      <c r="B138" s="11" t="s">
        <v>68</v>
      </c>
      <c r="C138" s="10">
        <v>50962.496400000004</v>
      </c>
      <c r="D138" s="10">
        <v>1E-4</v>
      </c>
      <c r="E138" s="35">
        <f t="shared" si="20"/>
        <v>10474.500505243301</v>
      </c>
      <c r="F138" s="35">
        <f t="shared" si="21"/>
        <v>10474.5</v>
      </c>
      <c r="G138" s="35">
        <f t="shared" si="24"/>
        <v>8.4731000242754817E-4</v>
      </c>
      <c r="J138" s="35">
        <f t="shared" si="25"/>
        <v>8.4731000242754817E-4</v>
      </c>
      <c r="O138" s="35">
        <f t="shared" ca="1" si="22"/>
        <v>-9.0637672171247101E-4</v>
      </c>
      <c r="Q138" s="56">
        <f t="shared" si="23"/>
        <v>35943.996400000004</v>
      </c>
      <c r="AA138" s="35" t="s">
        <v>43</v>
      </c>
      <c r="AB138" s="35" t="s">
        <v>41</v>
      </c>
      <c r="AF138" s="35" t="s">
        <v>31</v>
      </c>
    </row>
    <row r="139" spans="1:32" s="35" customFormat="1" ht="12.95" customHeight="1" x14ac:dyDescent="0.2">
      <c r="A139" s="28" t="s">
        <v>67</v>
      </c>
      <c r="B139" s="29" t="s">
        <v>68</v>
      </c>
      <c r="C139" s="28">
        <v>51014.483</v>
      </c>
      <c r="D139" s="28" t="s">
        <v>92</v>
      </c>
      <c r="E139" s="35">
        <f t="shared" si="20"/>
        <v>10505.499645260539</v>
      </c>
      <c r="F139" s="35">
        <f t="shared" si="21"/>
        <v>10505.5</v>
      </c>
      <c r="G139" s="35">
        <f t="shared" si="24"/>
        <v>-5.9491000138223171E-4</v>
      </c>
      <c r="J139" s="35">
        <f t="shared" si="25"/>
        <v>-5.9491000138223171E-4</v>
      </c>
      <c r="O139" s="35">
        <f t="shared" ca="1" si="22"/>
        <v>-9.1145566986681591E-4</v>
      </c>
      <c r="Q139" s="56">
        <f t="shared" si="23"/>
        <v>35995.983</v>
      </c>
    </row>
    <row r="140" spans="1:32" s="35" customFormat="1" ht="12.95" customHeight="1" x14ac:dyDescent="0.2">
      <c r="A140" s="57" t="s">
        <v>67</v>
      </c>
      <c r="B140" s="11" t="s">
        <v>68</v>
      </c>
      <c r="C140" s="10">
        <v>51014.483999999997</v>
      </c>
      <c r="D140" s="10">
        <v>5.0000000000000001E-4</v>
      </c>
      <c r="E140" s="35">
        <f t="shared" si="20"/>
        <v>10505.500241551505</v>
      </c>
      <c r="F140" s="35">
        <f t="shared" si="21"/>
        <v>10505.5</v>
      </c>
      <c r="G140" s="35">
        <f t="shared" si="24"/>
        <v>4.0508999518351629E-4</v>
      </c>
      <c r="J140" s="35">
        <f t="shared" si="25"/>
        <v>4.0508999518351629E-4</v>
      </c>
      <c r="O140" s="35">
        <f t="shared" ca="1" si="22"/>
        <v>-9.1145566986681591E-4</v>
      </c>
      <c r="Q140" s="56">
        <f t="shared" si="23"/>
        <v>35995.983999999997</v>
      </c>
      <c r="AA140" s="35" t="s">
        <v>43</v>
      </c>
      <c r="AB140" s="35" t="s">
        <v>41</v>
      </c>
      <c r="AF140" s="35" t="s">
        <v>31</v>
      </c>
    </row>
    <row r="141" spans="1:32" s="35" customFormat="1" ht="12.95" customHeight="1" x14ac:dyDescent="0.2">
      <c r="A141" s="10" t="s">
        <v>71</v>
      </c>
      <c r="B141" s="11" t="s">
        <v>68</v>
      </c>
      <c r="C141" s="10">
        <v>51056.410499999998</v>
      </c>
      <c r="D141" s="10">
        <v>4.0000000000000002E-4</v>
      </c>
      <c r="E141" s="35">
        <f t="shared" si="20"/>
        <v>10530.500634805399</v>
      </c>
      <c r="F141" s="35">
        <f t="shared" si="21"/>
        <v>10530.5</v>
      </c>
      <c r="G141" s="35">
        <f t="shared" si="24"/>
        <v>1.0645899965311401E-3</v>
      </c>
      <c r="J141" s="35">
        <f t="shared" si="25"/>
        <v>1.0645899965311401E-3</v>
      </c>
      <c r="O141" s="35">
        <f t="shared" ca="1" si="22"/>
        <v>-9.1555159579773896E-4</v>
      </c>
      <c r="Q141" s="56">
        <f t="shared" si="23"/>
        <v>36037.910499999998</v>
      </c>
    </row>
    <row r="142" spans="1:32" s="35" customFormat="1" ht="12.95" customHeight="1" x14ac:dyDescent="0.2">
      <c r="A142" s="57" t="s">
        <v>71</v>
      </c>
      <c r="B142" s="12" t="s">
        <v>68</v>
      </c>
      <c r="C142" s="13">
        <v>51061.444600000003</v>
      </c>
      <c r="D142" s="13">
        <v>8.0000000000000004E-4</v>
      </c>
      <c r="E142" s="35">
        <f t="shared" si="20"/>
        <v>10533.502423165493</v>
      </c>
      <c r="F142" s="35">
        <f t="shared" si="21"/>
        <v>10533.5</v>
      </c>
      <c r="G142" s="35">
        <f t="shared" si="24"/>
        <v>4.0637299971422181E-3</v>
      </c>
      <c r="H142" s="58"/>
      <c r="J142" s="35">
        <f t="shared" si="25"/>
        <v>4.0637299971422181E-3</v>
      </c>
      <c r="O142" s="35">
        <f t="shared" ca="1" si="22"/>
        <v>-9.1604310690944989E-4</v>
      </c>
      <c r="Q142" s="56">
        <f t="shared" si="23"/>
        <v>36042.944600000003</v>
      </c>
    </row>
    <row r="143" spans="1:32" s="35" customFormat="1" ht="12.95" customHeight="1" x14ac:dyDescent="0.2">
      <c r="A143" s="57" t="s">
        <v>72</v>
      </c>
      <c r="B143" s="12" t="s">
        <v>70</v>
      </c>
      <c r="C143" s="10">
        <v>51689.489000000001</v>
      </c>
      <c r="D143" s="13">
        <v>1E-3</v>
      </c>
      <c r="E143" s="35">
        <f t="shared" si="20"/>
        <v>10907.999626149414</v>
      </c>
      <c r="F143" s="35">
        <f t="shared" si="21"/>
        <v>10908</v>
      </c>
      <c r="G143" s="35">
        <f t="shared" si="24"/>
        <v>-6.2695999804418534E-4</v>
      </c>
      <c r="K143" s="35">
        <f>G143</f>
        <v>-6.2695999804418534E-4</v>
      </c>
      <c r="O143" s="35">
        <f t="shared" ca="1" si="22"/>
        <v>-9.7740007735467975E-4</v>
      </c>
      <c r="Q143" s="56">
        <f t="shared" si="23"/>
        <v>36670.989000000001</v>
      </c>
    </row>
    <row r="144" spans="1:32" s="35" customFormat="1" ht="12.95" customHeight="1" x14ac:dyDescent="0.2">
      <c r="A144" s="10" t="s">
        <v>91</v>
      </c>
      <c r="B144" s="11" t="s">
        <v>70</v>
      </c>
      <c r="C144" s="10">
        <v>51788.442000000003</v>
      </c>
      <c r="D144" s="10" t="s">
        <v>92</v>
      </c>
      <c r="E144" s="35">
        <f t="shared" si="20"/>
        <v>10967.004406268254</v>
      </c>
      <c r="F144" s="35">
        <f t="shared" si="21"/>
        <v>10967</v>
      </c>
      <c r="G144" s="35">
        <f t="shared" si="24"/>
        <v>7.3894599991035648E-3</v>
      </c>
      <c r="I144" s="35">
        <f>G144</f>
        <v>7.3894599991035648E-3</v>
      </c>
      <c r="O144" s="35">
        <f t="shared" ca="1" si="22"/>
        <v>-9.8706646255165864E-4</v>
      </c>
      <c r="Q144" s="56">
        <f t="shared" si="23"/>
        <v>36769.942000000003</v>
      </c>
    </row>
    <row r="145" spans="1:17" s="35" customFormat="1" ht="12.95" customHeight="1" x14ac:dyDescent="0.2">
      <c r="A145" s="28" t="s">
        <v>514</v>
      </c>
      <c r="B145" s="29" t="s">
        <v>70</v>
      </c>
      <c r="C145" s="28">
        <v>52053.411</v>
      </c>
      <c r="D145" s="28" t="s">
        <v>92</v>
      </c>
      <c r="E145" s="35">
        <f t="shared" si="20"/>
        <v>11125.003027667388</v>
      </c>
      <c r="F145" s="35">
        <f t="shared" si="21"/>
        <v>11125</v>
      </c>
      <c r="G145" s="35">
        <f t="shared" si="24"/>
        <v>5.0774999981513247E-3</v>
      </c>
      <c r="I145" s="35">
        <f>G145</f>
        <v>5.0774999981513247E-3</v>
      </c>
      <c r="O145" s="35">
        <f t="shared" ca="1" si="22"/>
        <v>-1.0129527144350935E-3</v>
      </c>
      <c r="Q145" s="56">
        <f t="shared" si="23"/>
        <v>37034.911</v>
      </c>
    </row>
    <row r="146" spans="1:17" s="35" customFormat="1" ht="12.95" customHeight="1" x14ac:dyDescent="0.2">
      <c r="A146" s="28" t="s">
        <v>518</v>
      </c>
      <c r="B146" s="29" t="s">
        <v>70</v>
      </c>
      <c r="C146" s="28">
        <v>52442.493000000002</v>
      </c>
      <c r="D146" s="28" t="s">
        <v>92</v>
      </c>
      <c r="E146" s="35">
        <f t="shared" si="20"/>
        <v>11357.009109930665</v>
      </c>
      <c r="F146" s="35">
        <f t="shared" si="21"/>
        <v>11357</v>
      </c>
      <c r="G146" s="35">
        <f t="shared" si="24"/>
        <v>1.5277660000720061E-2</v>
      </c>
      <c r="I146" s="35">
        <f>G146</f>
        <v>1.5277660000720061E-2</v>
      </c>
      <c r="O146" s="35">
        <f t="shared" ca="1" si="22"/>
        <v>-1.0509629070740609E-3</v>
      </c>
      <c r="Q146" s="56">
        <f t="shared" si="23"/>
        <v>37423.993000000002</v>
      </c>
    </row>
    <row r="147" spans="1:17" s="35" customFormat="1" ht="12.95" customHeight="1" x14ac:dyDescent="0.2">
      <c r="A147" s="57" t="s">
        <v>69</v>
      </c>
      <c r="B147" s="12" t="s">
        <v>68</v>
      </c>
      <c r="C147" s="13">
        <v>52500.324999999997</v>
      </c>
      <c r="D147" s="13">
        <v>5.0000000000000001E-3</v>
      </c>
      <c r="E147" s="35">
        <f t="shared" si="20"/>
        <v>11391.493809170024</v>
      </c>
      <c r="F147" s="35">
        <f t="shared" si="21"/>
        <v>11391.5</v>
      </c>
      <c r="G147" s="35">
        <f t="shared" si="24"/>
        <v>-1.0382230000686832E-2</v>
      </c>
      <c r="H147" s="58"/>
      <c r="K147" s="35">
        <f>G147</f>
        <v>-1.0382230000686832E-2</v>
      </c>
      <c r="O147" s="35">
        <f t="shared" ca="1" si="22"/>
        <v>-1.056615284858735E-3</v>
      </c>
      <c r="Q147" s="56">
        <f t="shared" si="23"/>
        <v>37481.824999999997</v>
      </c>
    </row>
    <row r="148" spans="1:17" s="35" customFormat="1" ht="12.95" customHeight="1" x14ac:dyDescent="0.2">
      <c r="A148" s="57" t="s">
        <v>69</v>
      </c>
      <c r="B148" s="12" t="s">
        <v>70</v>
      </c>
      <c r="C148" s="13">
        <v>52501.173600000002</v>
      </c>
      <c r="D148" s="13">
        <v>1.9E-3</v>
      </c>
      <c r="E148" s="35">
        <f t="shared" si="20"/>
        <v>11391.999821685149</v>
      </c>
      <c r="F148" s="35">
        <f t="shared" si="21"/>
        <v>11392</v>
      </c>
      <c r="G148" s="35">
        <f t="shared" si="24"/>
        <v>-2.9904000257374719E-4</v>
      </c>
      <c r="K148" s="35">
        <f>G148</f>
        <v>-2.9904000257374719E-4</v>
      </c>
      <c r="O148" s="35">
        <f t="shared" ca="1" si="22"/>
        <v>-1.0566972033773535E-3</v>
      </c>
      <c r="Q148" s="56">
        <f t="shared" si="23"/>
        <v>37482.673600000002</v>
      </c>
    </row>
    <row r="149" spans="1:17" s="35" customFormat="1" ht="12.95" customHeight="1" x14ac:dyDescent="0.2">
      <c r="A149" s="57" t="s">
        <v>73</v>
      </c>
      <c r="B149" s="12" t="s">
        <v>68</v>
      </c>
      <c r="C149" s="13">
        <v>52795.491999999998</v>
      </c>
      <c r="D149" s="13">
        <v>2E-3</v>
      </c>
      <c r="E149" s="35">
        <f t="shared" ref="E149:E175" si="26">+(C149-C$7)/C$8</f>
        <v>11567.499225209329</v>
      </c>
      <c r="F149" s="35">
        <f t="shared" ref="F149:F180" si="27">ROUND(2*E149,0)/2</f>
        <v>11567.5</v>
      </c>
      <c r="G149" s="35">
        <f t="shared" si="24"/>
        <v>-1.2993499985896051E-3</v>
      </c>
      <c r="K149" s="35">
        <f>G149</f>
        <v>-1.2993499985896051E-3</v>
      </c>
      <c r="O149" s="35">
        <f t="shared" ref="O149:O175" ca="1" si="28">+C$11+C$12*F149</f>
        <v>-1.0854506034124346E-3</v>
      </c>
      <c r="Q149" s="56">
        <f t="shared" ref="Q149:Q175" si="29">+C149-15018.5</f>
        <v>37776.991999999998</v>
      </c>
    </row>
    <row r="150" spans="1:17" s="35" customFormat="1" ht="12.95" customHeight="1" x14ac:dyDescent="0.2">
      <c r="A150" s="10" t="s">
        <v>91</v>
      </c>
      <c r="B150" s="11" t="s">
        <v>70</v>
      </c>
      <c r="C150" s="10">
        <v>52858.378729999997</v>
      </c>
      <c r="D150" s="10">
        <v>3.5999999999999999E-3</v>
      </c>
      <c r="E150" s="35">
        <f t="shared" si="26"/>
        <v>11604.998014291446</v>
      </c>
      <c r="F150" s="35">
        <f t="shared" si="27"/>
        <v>11605</v>
      </c>
      <c r="G150" s="35">
        <f t="shared" ref="G150:G181" si="30">+C150-(C$7+F150*C$8)</f>
        <v>-3.3301000075880438E-3</v>
      </c>
      <c r="K150" s="35">
        <f>G150</f>
        <v>-3.3301000075880438E-3</v>
      </c>
      <c r="O150" s="35">
        <f t="shared" ca="1" si="28"/>
        <v>-1.0915944923088193E-3</v>
      </c>
      <c r="Q150" s="56">
        <f t="shared" si="29"/>
        <v>37839.878729999997</v>
      </c>
    </row>
    <row r="151" spans="1:17" s="35" customFormat="1" ht="12.95" customHeight="1" x14ac:dyDescent="0.2">
      <c r="A151" s="10" t="s">
        <v>91</v>
      </c>
      <c r="B151" s="11" t="s">
        <v>70</v>
      </c>
      <c r="C151" s="10">
        <v>52905.338060000002</v>
      </c>
      <c r="D151" s="10">
        <v>2.3E-3</v>
      </c>
      <c r="E151" s="35">
        <f t="shared" si="26"/>
        <v>11632.999438615905</v>
      </c>
      <c r="F151" s="35">
        <f t="shared" si="27"/>
        <v>11633</v>
      </c>
      <c r="G151" s="35">
        <f t="shared" si="30"/>
        <v>-9.4145999901229516E-4</v>
      </c>
      <c r="K151" s="35">
        <f>G151</f>
        <v>-9.4145999901229516E-4</v>
      </c>
      <c r="O151" s="35">
        <f t="shared" ca="1" si="28"/>
        <v>-1.0961819293514535E-3</v>
      </c>
      <c r="Q151" s="56">
        <f t="shared" si="29"/>
        <v>37886.838060000002</v>
      </c>
    </row>
    <row r="152" spans="1:17" s="35" customFormat="1" ht="12.95" customHeight="1" x14ac:dyDescent="0.2">
      <c r="A152" s="10" t="s">
        <v>79</v>
      </c>
      <c r="B152" s="12" t="s">
        <v>70</v>
      </c>
      <c r="C152" s="13">
        <v>53232.360699999997</v>
      </c>
      <c r="D152" s="13">
        <v>2.9999999999999997E-4</v>
      </c>
      <c r="E152" s="35">
        <f t="shared" si="26"/>
        <v>11828.00008505494</v>
      </c>
      <c r="F152" s="35">
        <f t="shared" si="27"/>
        <v>11828</v>
      </c>
      <c r="G152" s="35">
        <f t="shared" si="30"/>
        <v>1.4263999037211761E-4</v>
      </c>
      <c r="J152" s="35">
        <f>G152</f>
        <v>1.4263999037211761E-4</v>
      </c>
      <c r="O152" s="35">
        <f t="shared" ca="1" si="28"/>
        <v>-1.1281301516126547E-3</v>
      </c>
      <c r="Q152" s="56">
        <f t="shared" si="29"/>
        <v>38213.860699999997</v>
      </c>
    </row>
    <row r="153" spans="1:17" s="35" customFormat="1" ht="12.95" customHeight="1" x14ac:dyDescent="0.2">
      <c r="A153" s="10" t="s">
        <v>79</v>
      </c>
      <c r="B153" s="12" t="s">
        <v>70</v>
      </c>
      <c r="C153" s="13">
        <v>53247.454299999998</v>
      </c>
      <c r="D153" s="13">
        <v>5.0000000000000001E-4</v>
      </c>
      <c r="E153" s="35">
        <f t="shared" si="26"/>
        <v>11837.000262403801</v>
      </c>
      <c r="F153" s="35">
        <f t="shared" si="27"/>
        <v>11837</v>
      </c>
      <c r="G153" s="35">
        <f t="shared" si="30"/>
        <v>4.4006000098306686E-4</v>
      </c>
      <c r="J153" s="35">
        <f>G153</f>
        <v>4.4006000098306686E-4</v>
      </c>
      <c r="O153" s="35">
        <f t="shared" ca="1" si="28"/>
        <v>-1.1296046849477871E-3</v>
      </c>
      <c r="Q153" s="56">
        <f t="shared" si="29"/>
        <v>38228.954299999998</v>
      </c>
    </row>
    <row r="154" spans="1:17" s="35" customFormat="1" ht="12.95" customHeight="1" x14ac:dyDescent="0.2">
      <c r="A154" s="10" t="s">
        <v>91</v>
      </c>
      <c r="B154" s="11" t="s">
        <v>68</v>
      </c>
      <c r="C154" s="10">
        <v>53632.342219999999</v>
      </c>
      <c r="D154" s="10">
        <v>2.0000000000000001E-4</v>
      </c>
      <c r="E154" s="35">
        <f t="shared" si="26"/>
        <v>12066.505452645604</v>
      </c>
      <c r="F154" s="35">
        <f t="shared" si="27"/>
        <v>12066.5</v>
      </c>
      <c r="G154" s="35">
        <f t="shared" si="30"/>
        <v>9.1442699995241128E-3</v>
      </c>
      <c r="K154" s="35">
        <f>G154</f>
        <v>9.1442699995241128E-3</v>
      </c>
      <c r="O154" s="35">
        <f t="shared" ca="1" si="28"/>
        <v>-1.1672052849936621E-3</v>
      </c>
      <c r="Q154" s="56">
        <f t="shared" si="29"/>
        <v>38613.842219999999</v>
      </c>
    </row>
    <row r="155" spans="1:17" s="35" customFormat="1" ht="12.95" customHeight="1" x14ac:dyDescent="0.2">
      <c r="A155" s="28" t="s">
        <v>557</v>
      </c>
      <c r="B155" s="29" t="s">
        <v>70</v>
      </c>
      <c r="C155" s="28">
        <v>54337.527000000002</v>
      </c>
      <c r="D155" s="28" t="s">
        <v>92</v>
      </c>
      <c r="E155" s="35">
        <f t="shared" si="26"/>
        <v>12487.000767462252</v>
      </c>
      <c r="F155" s="35">
        <f t="shared" si="27"/>
        <v>12487</v>
      </c>
      <c r="G155" s="35">
        <f t="shared" si="30"/>
        <v>1.2870600039605051E-3</v>
      </c>
      <c r="I155" s="35">
        <f>G155</f>
        <v>1.2870600039605051E-3</v>
      </c>
      <c r="O155" s="35">
        <f t="shared" ca="1" si="28"/>
        <v>-1.2360987591517911E-3</v>
      </c>
      <c r="Q155" s="56">
        <f t="shared" si="29"/>
        <v>39319.027000000002</v>
      </c>
    </row>
    <row r="156" spans="1:17" s="35" customFormat="1" ht="12.95" customHeight="1" x14ac:dyDescent="0.2">
      <c r="A156" s="57" t="s">
        <v>89</v>
      </c>
      <c r="B156" s="11" t="s">
        <v>68</v>
      </c>
      <c r="C156" s="13">
        <v>54343.391799999998</v>
      </c>
      <c r="D156" s="13">
        <v>5.9999999999999995E-4</v>
      </c>
      <c r="E156" s="35">
        <f t="shared" si="26"/>
        <v>12490.497894729144</v>
      </c>
      <c r="F156" s="35">
        <f t="shared" si="27"/>
        <v>12490.5</v>
      </c>
      <c r="G156" s="35">
        <f t="shared" si="30"/>
        <v>-3.5306100035086274E-3</v>
      </c>
      <c r="J156" s="35">
        <f>G156</f>
        <v>-3.5306100035086274E-3</v>
      </c>
      <c r="O156" s="35">
        <f t="shared" ca="1" si="28"/>
        <v>-1.23667218878212E-3</v>
      </c>
      <c r="Q156" s="56">
        <f t="shared" si="29"/>
        <v>39324.891799999998</v>
      </c>
    </row>
    <row r="157" spans="1:17" s="35" customFormat="1" ht="12.95" customHeight="1" x14ac:dyDescent="0.2">
      <c r="A157" s="10" t="s">
        <v>91</v>
      </c>
      <c r="B157" s="11" t="s">
        <v>70</v>
      </c>
      <c r="C157" s="10">
        <v>54364.35759</v>
      </c>
      <c r="D157" s="10">
        <v>5.0000000000000001E-4</v>
      </c>
      <c r="E157" s="35">
        <f t="shared" si="26"/>
        <v>12502.999605935151</v>
      </c>
      <c r="F157" s="35">
        <f t="shared" si="27"/>
        <v>12503</v>
      </c>
      <c r="G157" s="35">
        <f t="shared" si="30"/>
        <v>-6.6086000151699409E-4</v>
      </c>
      <c r="K157" s="35">
        <f>G157</f>
        <v>-6.6086000151699409E-4</v>
      </c>
      <c r="O157" s="35">
        <f t="shared" ca="1" si="28"/>
        <v>-1.238720151747582E-3</v>
      </c>
      <c r="Q157" s="56">
        <f t="shared" si="29"/>
        <v>39345.85759</v>
      </c>
    </row>
    <row r="158" spans="1:17" s="35" customFormat="1" ht="12.95" customHeight="1" x14ac:dyDescent="0.2">
      <c r="A158" s="10" t="s">
        <v>90</v>
      </c>
      <c r="B158" s="11" t="s">
        <v>70</v>
      </c>
      <c r="C158" s="10">
        <v>54374.4208</v>
      </c>
      <c r="D158" s="10">
        <v>2.9999999999999997E-4</v>
      </c>
      <c r="E158" s="35">
        <f t="shared" si="26"/>
        <v>12509.000207163406</v>
      </c>
      <c r="F158" s="35">
        <f t="shared" si="27"/>
        <v>12509</v>
      </c>
      <c r="G158" s="35">
        <f t="shared" si="30"/>
        <v>3.4741999843390658E-4</v>
      </c>
      <c r="J158" s="35">
        <f>G158</f>
        <v>3.4741999843390658E-4</v>
      </c>
      <c r="O158" s="35">
        <f t="shared" ca="1" si="28"/>
        <v>-1.2397031739710034E-3</v>
      </c>
      <c r="Q158" s="56">
        <f t="shared" si="29"/>
        <v>39355.9208</v>
      </c>
    </row>
    <row r="159" spans="1:17" s="35" customFormat="1" ht="12.95" customHeight="1" x14ac:dyDescent="0.2">
      <c r="A159" s="10" t="s">
        <v>90</v>
      </c>
      <c r="B159" s="11" t="s">
        <v>68</v>
      </c>
      <c r="C159" s="10">
        <v>54390.359299999996</v>
      </c>
      <c r="D159" s="10">
        <v>6.9999999999999999E-4</v>
      </c>
      <c r="E159" s="35">
        <f t="shared" si="26"/>
        <v>12518.504190750806</v>
      </c>
      <c r="F159" s="35">
        <f t="shared" si="27"/>
        <v>12518.5</v>
      </c>
      <c r="G159" s="35">
        <f t="shared" si="30"/>
        <v>7.0280299987643957E-3</v>
      </c>
      <c r="J159" s="35">
        <f>G159</f>
        <v>7.0280299987643957E-3</v>
      </c>
      <c r="O159" s="35">
        <f t="shared" ca="1" si="28"/>
        <v>-1.2412596258247542E-3</v>
      </c>
      <c r="Q159" s="56">
        <f t="shared" si="29"/>
        <v>39371.859299999996</v>
      </c>
    </row>
    <row r="160" spans="1:17" s="35" customFormat="1" ht="12.95" customHeight="1" x14ac:dyDescent="0.2">
      <c r="A160" s="10" t="s">
        <v>90</v>
      </c>
      <c r="B160" s="11" t="s">
        <v>70</v>
      </c>
      <c r="C160" s="10">
        <v>54696.411399999997</v>
      </c>
      <c r="D160" s="10">
        <v>2.0000000000000001E-4</v>
      </c>
      <c r="E160" s="35">
        <f t="shared" si="26"/>
        <v>12701.000293601744</v>
      </c>
      <c r="F160" s="35">
        <f t="shared" si="27"/>
        <v>12701</v>
      </c>
      <c r="G160" s="35">
        <f t="shared" si="30"/>
        <v>4.9238000065088272E-4</v>
      </c>
      <c r="J160" s="35">
        <f>G160</f>
        <v>4.9238000065088272E-4</v>
      </c>
      <c r="O160" s="35">
        <f t="shared" ca="1" si="28"/>
        <v>-1.2711598851204938E-3</v>
      </c>
      <c r="Q160" s="56">
        <f t="shared" si="29"/>
        <v>39677.911399999997</v>
      </c>
    </row>
    <row r="161" spans="1:17" s="35" customFormat="1" ht="12.95" customHeight="1" x14ac:dyDescent="0.2">
      <c r="A161" s="28" t="s">
        <v>588</v>
      </c>
      <c r="B161" s="29" t="s">
        <v>70</v>
      </c>
      <c r="C161" s="28">
        <v>54706.474300000002</v>
      </c>
      <c r="D161" s="28" t="s">
        <v>92</v>
      </c>
      <c r="E161" s="35">
        <f t="shared" si="26"/>
        <v>12707.000709979804</v>
      </c>
      <c r="F161" s="35">
        <f t="shared" si="27"/>
        <v>12707</v>
      </c>
      <c r="G161" s="35">
        <f t="shared" si="30"/>
        <v>1.1906599975191057E-3</v>
      </c>
      <c r="K161" s="35">
        <f>G161</f>
        <v>1.1906599975191057E-3</v>
      </c>
      <c r="O161" s="35">
        <f t="shared" ca="1" si="28"/>
        <v>-1.2721429073439153E-3</v>
      </c>
      <c r="Q161" s="56">
        <f t="shared" si="29"/>
        <v>39687.974300000002</v>
      </c>
    </row>
    <row r="162" spans="1:17" s="35" customFormat="1" ht="12.95" customHeight="1" x14ac:dyDescent="0.2">
      <c r="A162" s="28" t="s">
        <v>592</v>
      </c>
      <c r="B162" s="29" t="s">
        <v>68</v>
      </c>
      <c r="C162" s="28">
        <v>55059.487800000003</v>
      </c>
      <c r="D162" s="28" t="s">
        <v>92</v>
      </c>
      <c r="E162" s="35">
        <f t="shared" si="26"/>
        <v>12917.499471477502</v>
      </c>
      <c r="F162" s="35">
        <f t="shared" si="27"/>
        <v>12917.5</v>
      </c>
      <c r="G162" s="35">
        <f t="shared" si="30"/>
        <v>-8.8634999701753259E-4</v>
      </c>
      <c r="K162" s="35">
        <f>G162</f>
        <v>-8.8634999701753259E-4</v>
      </c>
      <c r="O162" s="35">
        <f t="shared" ca="1" si="28"/>
        <v>-1.3066306036822891E-3</v>
      </c>
      <c r="Q162" s="56">
        <f t="shared" si="29"/>
        <v>40040.987800000003</v>
      </c>
    </row>
    <row r="163" spans="1:17" s="35" customFormat="1" ht="12.95" customHeight="1" x14ac:dyDescent="0.2">
      <c r="A163" s="28" t="s">
        <v>597</v>
      </c>
      <c r="B163" s="29" t="s">
        <v>70</v>
      </c>
      <c r="C163" s="28">
        <v>55858.595099999999</v>
      </c>
      <c r="D163" s="28" t="s">
        <v>92</v>
      </c>
      <c r="E163" s="35">
        <f t="shared" si="26"/>
        <v>13393.999936626195</v>
      </c>
      <c r="F163" s="35">
        <f t="shared" si="27"/>
        <v>13394</v>
      </c>
      <c r="G163" s="35">
        <f t="shared" si="30"/>
        <v>-1.0628000745782629E-4</v>
      </c>
      <c r="K163" s="35">
        <f>G163</f>
        <v>-1.0628000745782629E-4</v>
      </c>
      <c r="O163" s="35">
        <f t="shared" ca="1" si="28"/>
        <v>-1.3846989519256856E-3</v>
      </c>
      <c r="Q163" s="56">
        <f t="shared" si="29"/>
        <v>40840.095099999999</v>
      </c>
    </row>
    <row r="164" spans="1:17" s="35" customFormat="1" ht="12.95" customHeight="1" x14ac:dyDescent="0.2">
      <c r="A164" s="59" t="s">
        <v>95</v>
      </c>
      <c r="B164" s="12" t="s">
        <v>70</v>
      </c>
      <c r="C164" s="10">
        <v>56534.438999999998</v>
      </c>
      <c r="D164" s="13">
        <v>1.5E-3</v>
      </c>
      <c r="E164" s="35">
        <f t="shared" si="26"/>
        <v>13796.999549716837</v>
      </c>
      <c r="F164" s="35">
        <f t="shared" si="27"/>
        <v>13797</v>
      </c>
      <c r="G164" s="35">
        <f t="shared" si="30"/>
        <v>-7.551400049123913E-4</v>
      </c>
      <c r="J164" s="35">
        <f>G164</f>
        <v>-7.551400049123913E-4</v>
      </c>
      <c r="O164" s="35">
        <f t="shared" ca="1" si="28"/>
        <v>-1.4507252779321681E-3</v>
      </c>
      <c r="Q164" s="56">
        <f t="shared" si="29"/>
        <v>41515.938999999998</v>
      </c>
    </row>
    <row r="165" spans="1:17" s="35" customFormat="1" ht="12.95" customHeight="1" x14ac:dyDescent="0.2">
      <c r="A165" s="59" t="s">
        <v>95</v>
      </c>
      <c r="B165" s="12" t="s">
        <v>70</v>
      </c>
      <c r="C165" s="60">
        <v>56539.470699999998</v>
      </c>
      <c r="D165" s="13">
        <v>3.7000000000000002E-3</v>
      </c>
      <c r="E165" s="35">
        <f t="shared" si="26"/>
        <v>13799.999906978606</v>
      </c>
      <c r="F165" s="35">
        <f t="shared" si="27"/>
        <v>13800</v>
      </c>
      <c r="G165" s="35">
        <f t="shared" si="30"/>
        <v>-1.5600000187987462E-4</v>
      </c>
      <c r="J165" s="35">
        <f>G165</f>
        <v>-1.5600000187987462E-4</v>
      </c>
      <c r="O165" s="35">
        <f t="shared" ca="1" si="28"/>
        <v>-1.4512167890438788E-3</v>
      </c>
      <c r="Q165" s="56">
        <f t="shared" si="29"/>
        <v>41520.970699999998</v>
      </c>
    </row>
    <row r="166" spans="1:17" s="35" customFormat="1" ht="12.95" customHeight="1" x14ac:dyDescent="0.2">
      <c r="A166" s="13" t="s">
        <v>96</v>
      </c>
      <c r="B166" s="12" t="s">
        <v>70</v>
      </c>
      <c r="C166" s="61">
        <v>56830.435899999997</v>
      </c>
      <c r="D166" s="13">
        <v>7.7999999999999996E-3</v>
      </c>
      <c r="E166" s="35">
        <f t="shared" si="26"/>
        <v>13973.499827630167</v>
      </c>
      <c r="F166" s="35">
        <f t="shared" si="27"/>
        <v>13973.5</v>
      </c>
      <c r="G166" s="35">
        <f t="shared" si="30"/>
        <v>-2.8907000523759052E-4</v>
      </c>
      <c r="J166" s="35">
        <f>G166</f>
        <v>-2.8907000523759052E-4</v>
      </c>
      <c r="O166" s="35">
        <f t="shared" ca="1" si="28"/>
        <v>-1.4796425150044863E-3</v>
      </c>
      <c r="Q166" s="56">
        <f t="shared" si="29"/>
        <v>41811.935899999997</v>
      </c>
    </row>
    <row r="167" spans="1:17" s="35" customFormat="1" ht="12.95" customHeight="1" x14ac:dyDescent="0.2">
      <c r="A167" s="57" t="s">
        <v>110</v>
      </c>
      <c r="B167" s="57"/>
      <c r="C167" s="60">
        <v>57214.475200000001</v>
      </c>
      <c r="D167" s="62">
        <v>7.0000000000000001E-3</v>
      </c>
      <c r="E167" s="35">
        <f t="shared" si="26"/>
        <v>14202.498993431031</v>
      </c>
      <c r="F167" s="35">
        <f t="shared" si="27"/>
        <v>14202.5</v>
      </c>
      <c r="G167" s="35">
        <f t="shared" si="30"/>
        <v>-1.6880500043043867E-3</v>
      </c>
      <c r="J167" s="35">
        <f>G167</f>
        <v>-1.6880500043043867E-3</v>
      </c>
      <c r="O167" s="35">
        <f t="shared" ca="1" si="28"/>
        <v>-1.5171611965317431E-3</v>
      </c>
      <c r="Q167" s="56">
        <f t="shared" si="29"/>
        <v>42195.975200000001</v>
      </c>
    </row>
    <row r="168" spans="1:17" s="35" customFormat="1" ht="12.95" customHeight="1" x14ac:dyDescent="0.2">
      <c r="A168" s="63" t="s">
        <v>1</v>
      </c>
      <c r="B168" s="64" t="s">
        <v>70</v>
      </c>
      <c r="C168" s="65">
        <v>57562.459699999999</v>
      </c>
      <c r="D168" s="66">
        <v>8.0000000000000004E-4</v>
      </c>
      <c r="E168" s="35">
        <f t="shared" si="26"/>
        <v>14409.99900765257</v>
      </c>
      <c r="F168" s="35">
        <f t="shared" si="27"/>
        <v>14410</v>
      </c>
      <c r="G168" s="35">
        <f t="shared" si="30"/>
        <v>-1.6642000045976602E-3</v>
      </c>
      <c r="K168" s="35">
        <f t="shared" ref="K168:K175" si="31">G168</f>
        <v>-1.6642000045976602E-3</v>
      </c>
      <c r="O168" s="35">
        <f t="shared" ca="1" si="28"/>
        <v>-1.5511573817584058E-3</v>
      </c>
      <c r="Q168" s="56">
        <f t="shared" si="29"/>
        <v>42543.959699999999</v>
      </c>
    </row>
    <row r="169" spans="1:17" s="35" customFormat="1" ht="12.95" customHeight="1" x14ac:dyDescent="0.2">
      <c r="A169" s="67" t="s">
        <v>0</v>
      </c>
      <c r="B169" s="68" t="s">
        <v>70</v>
      </c>
      <c r="C169" s="69">
        <v>57988.425600000002</v>
      </c>
      <c r="D169" s="68">
        <v>5.0000000000000001E-4</v>
      </c>
      <c r="E169" s="35">
        <f t="shared" si="26"/>
        <v>14663.998626336424</v>
      </c>
      <c r="F169" s="35">
        <f t="shared" si="27"/>
        <v>14664</v>
      </c>
      <c r="G169" s="35">
        <f t="shared" si="30"/>
        <v>-2.3036799975670874E-3</v>
      </c>
      <c r="K169" s="35">
        <f t="shared" si="31"/>
        <v>-2.3036799975670874E-3</v>
      </c>
      <c r="O169" s="35">
        <f t="shared" ca="1" si="28"/>
        <v>-1.5927719892165856E-3</v>
      </c>
      <c r="Q169" s="56">
        <f t="shared" si="29"/>
        <v>42969.925600000002</v>
      </c>
    </row>
    <row r="170" spans="1:17" s="35" customFormat="1" ht="12.95" customHeight="1" x14ac:dyDescent="0.2">
      <c r="A170" s="70" t="s">
        <v>617</v>
      </c>
      <c r="B170" s="71" t="s">
        <v>70</v>
      </c>
      <c r="C170" s="72">
        <v>58030.352509999997</v>
      </c>
      <c r="D170" s="73">
        <v>6.9999999999999994E-5</v>
      </c>
      <c r="E170" s="35">
        <f t="shared" si="26"/>
        <v>14688.999264069611</v>
      </c>
      <c r="F170" s="35">
        <f t="shared" si="27"/>
        <v>14689</v>
      </c>
      <c r="G170" s="35">
        <f t="shared" si="30"/>
        <v>-1.234180002938956E-3</v>
      </c>
      <c r="K170" s="35">
        <f t="shared" si="31"/>
        <v>-1.234180002938956E-3</v>
      </c>
      <c r="O170" s="35">
        <f t="shared" ca="1" si="28"/>
        <v>-1.5968679151475091E-3</v>
      </c>
      <c r="Q170" s="56">
        <f t="shared" si="29"/>
        <v>43011.852509999997</v>
      </c>
    </row>
    <row r="171" spans="1:17" s="35" customFormat="1" ht="12.95" customHeight="1" x14ac:dyDescent="0.2">
      <c r="A171" s="30" t="s">
        <v>619</v>
      </c>
      <c r="B171" s="31" t="s">
        <v>70</v>
      </c>
      <c r="C171" s="32">
        <v>59068.4352</v>
      </c>
      <c r="D171" s="84">
        <v>5.9999999999999995E-4</v>
      </c>
      <c r="E171" s="35">
        <f t="shared" si="26"/>
        <v>15307.998595758621</v>
      </c>
      <c r="F171" s="35">
        <f t="shared" si="27"/>
        <v>15308</v>
      </c>
      <c r="G171" s="35">
        <f t="shared" si="30"/>
        <v>-2.3549600009573624E-3</v>
      </c>
      <c r="K171" s="35">
        <f t="shared" si="31"/>
        <v>-2.3549600009573624E-3</v>
      </c>
      <c r="O171" s="35">
        <f t="shared" ca="1" si="28"/>
        <v>-1.6982830411971682E-3</v>
      </c>
      <c r="Q171" s="56">
        <f t="shared" si="29"/>
        <v>44049.9352</v>
      </c>
    </row>
    <row r="172" spans="1:17" s="35" customFormat="1" ht="12.95" customHeight="1" x14ac:dyDescent="0.2">
      <c r="A172" s="74" t="s">
        <v>618</v>
      </c>
      <c r="B172" s="75" t="s">
        <v>70</v>
      </c>
      <c r="C172" s="76">
        <v>59085.205399999999</v>
      </c>
      <c r="D172" s="77" t="s">
        <v>41</v>
      </c>
      <c r="E172" s="35">
        <f t="shared" si="26"/>
        <v>15317.998514543791</v>
      </c>
      <c r="F172" s="35">
        <f t="shared" si="27"/>
        <v>15318</v>
      </c>
      <c r="G172" s="35">
        <f t="shared" si="30"/>
        <v>-2.4911599975894205E-3</v>
      </c>
      <c r="K172" s="35">
        <f t="shared" si="31"/>
        <v>-2.4911599975894205E-3</v>
      </c>
      <c r="O172" s="35">
        <f t="shared" ca="1" si="28"/>
        <v>-1.6999214115695372E-3</v>
      </c>
      <c r="Q172" s="56">
        <f t="shared" si="29"/>
        <v>44066.705399999999</v>
      </c>
    </row>
    <row r="173" spans="1:17" s="35" customFormat="1" ht="12.95" customHeight="1" x14ac:dyDescent="0.2">
      <c r="A173" s="30" t="s">
        <v>619</v>
      </c>
      <c r="B173" s="31" t="s">
        <v>70</v>
      </c>
      <c r="C173" s="32">
        <v>59416.4156</v>
      </c>
      <c r="D173" s="84">
        <v>1.1999999999999999E-3</v>
      </c>
      <c r="E173" s="35">
        <f t="shared" si="26"/>
        <v>15515.496165187194</v>
      </c>
      <c r="F173" s="35">
        <f t="shared" si="27"/>
        <v>15515.5</v>
      </c>
      <c r="G173" s="35">
        <f t="shared" si="30"/>
        <v>-6.4311100068152882E-3</v>
      </c>
      <c r="K173" s="35">
        <f t="shared" si="31"/>
        <v>-6.4311100068152882E-3</v>
      </c>
      <c r="O173" s="35">
        <f t="shared" ca="1" si="28"/>
        <v>-1.7322792264238308E-3</v>
      </c>
      <c r="Q173" s="56">
        <f t="shared" si="29"/>
        <v>44397.9156</v>
      </c>
    </row>
    <row r="174" spans="1:17" s="35" customFormat="1" ht="12.95" customHeight="1" x14ac:dyDescent="0.2">
      <c r="A174" s="34" t="s">
        <v>621</v>
      </c>
      <c r="B174" s="78" t="s">
        <v>70</v>
      </c>
      <c r="C174" s="79">
        <v>59693.969499999999</v>
      </c>
      <c r="D174" s="79">
        <v>8.0000000000000004E-4</v>
      </c>
      <c r="E174" s="35">
        <f t="shared" si="26"/>
        <v>15680.999048784721</v>
      </c>
      <c r="F174" s="35">
        <f t="shared" si="27"/>
        <v>15681</v>
      </c>
      <c r="G174" s="35">
        <f t="shared" si="30"/>
        <v>-1.5952199973980896E-3</v>
      </c>
      <c r="K174" s="35">
        <f t="shared" si="31"/>
        <v>-1.5952199973980896E-3</v>
      </c>
      <c r="O174" s="35">
        <f t="shared" ca="1" si="28"/>
        <v>-1.7593942560865427E-3</v>
      </c>
      <c r="Q174" s="56">
        <f t="shared" si="29"/>
        <v>44675.469499999999</v>
      </c>
    </row>
    <row r="175" spans="1:17" s="35" customFormat="1" ht="12.95" customHeight="1" x14ac:dyDescent="0.2">
      <c r="A175" s="30" t="s">
        <v>620</v>
      </c>
      <c r="B175" s="31" t="s">
        <v>70</v>
      </c>
      <c r="C175" s="33">
        <v>59779.496500000001</v>
      </c>
      <c r="D175" s="84">
        <v>3.5000000000000001E-3</v>
      </c>
      <c r="E175" s="35">
        <f t="shared" si="26"/>
        <v>15731.998026372303</v>
      </c>
      <c r="F175" s="35">
        <f t="shared" si="27"/>
        <v>15732</v>
      </c>
      <c r="G175" s="35">
        <f t="shared" si="30"/>
        <v>-3.3098400017479435E-3</v>
      </c>
      <c r="K175" s="35">
        <f t="shared" si="31"/>
        <v>-3.3098400017479435E-3</v>
      </c>
      <c r="O175" s="35">
        <f t="shared" ca="1" si="28"/>
        <v>-1.7677499449856261E-3</v>
      </c>
      <c r="Q175" s="56">
        <f t="shared" si="29"/>
        <v>44760.996500000001</v>
      </c>
    </row>
    <row r="176" spans="1:17" s="35" customFormat="1" ht="12.95" customHeight="1" x14ac:dyDescent="0.2">
      <c r="A176" s="82" t="s">
        <v>622</v>
      </c>
      <c r="B176" s="83" t="s">
        <v>70</v>
      </c>
      <c r="C176" s="84">
        <v>60094.768700000001</v>
      </c>
      <c r="D176" s="84">
        <v>5.9999999999999995E-4</v>
      </c>
      <c r="E176" s="35">
        <f t="shared" ref="E176" si="32">+(C176-C$7)/C$8</f>
        <v>15919.991991573788</v>
      </c>
      <c r="F176" s="35">
        <f t="shared" si="27"/>
        <v>15920</v>
      </c>
      <c r="G176" s="35">
        <f t="shared" ref="G176" si="33">+C176-(C$7+F176*C$8)</f>
        <v>-1.343040000210749E-2</v>
      </c>
      <c r="K176" s="35">
        <f t="shared" ref="K176" si="34">G176</f>
        <v>-1.343040000210749E-2</v>
      </c>
      <c r="O176" s="35">
        <f t="shared" ref="O176" ca="1" si="35">+C$11+C$12*F176</f>
        <v>-1.7985513079861689E-3</v>
      </c>
      <c r="Q176" s="56">
        <f t="shared" ref="Q176" si="36">+C176-15018.5</f>
        <v>45076.268700000001</v>
      </c>
    </row>
    <row r="177" spans="2:17" s="35" customFormat="1" ht="12.95" customHeight="1" x14ac:dyDescent="0.2">
      <c r="B177" s="47"/>
      <c r="C177" s="80"/>
      <c r="D177" s="7"/>
      <c r="Q177" s="56"/>
    </row>
    <row r="178" spans="2:17" s="35" customFormat="1" ht="12.95" customHeight="1" x14ac:dyDescent="0.2">
      <c r="B178" s="47"/>
      <c r="C178" s="7"/>
      <c r="D178" s="7"/>
      <c r="Q178" s="56"/>
    </row>
    <row r="179" spans="2:17" s="35" customFormat="1" ht="12.95" customHeight="1" x14ac:dyDescent="0.2">
      <c r="B179" s="47"/>
      <c r="C179" s="7"/>
      <c r="D179" s="7"/>
      <c r="Q179" s="56"/>
    </row>
    <row r="180" spans="2:17" s="35" customFormat="1" ht="12.95" customHeight="1" x14ac:dyDescent="0.2">
      <c r="B180" s="47"/>
      <c r="C180" s="7"/>
      <c r="D180" s="7"/>
      <c r="Q180" s="56"/>
    </row>
    <row r="181" spans="2:17" s="35" customFormat="1" ht="12.95" customHeight="1" x14ac:dyDescent="0.2">
      <c r="B181" s="47"/>
      <c r="C181" s="7"/>
      <c r="D181" s="7"/>
      <c r="Q181" s="56"/>
    </row>
    <row r="182" spans="2:17" s="35" customFormat="1" ht="12.95" customHeight="1" x14ac:dyDescent="0.2">
      <c r="B182" s="47"/>
      <c r="C182" s="7"/>
      <c r="D182" s="7"/>
      <c r="Q182" s="56"/>
    </row>
    <row r="183" spans="2:17" s="35" customFormat="1" ht="12.95" customHeight="1" x14ac:dyDescent="0.2">
      <c r="B183" s="47"/>
      <c r="C183" s="7"/>
      <c r="D183" s="7"/>
      <c r="Q183" s="56"/>
    </row>
    <row r="184" spans="2:17" s="35" customFormat="1" ht="12.95" customHeight="1" x14ac:dyDescent="0.2">
      <c r="B184" s="47"/>
      <c r="C184" s="7"/>
      <c r="D184" s="7"/>
      <c r="Q184" s="56"/>
    </row>
    <row r="185" spans="2:17" s="35" customFormat="1" ht="12.95" customHeight="1" x14ac:dyDescent="0.2">
      <c r="B185" s="47"/>
      <c r="C185" s="7"/>
      <c r="D185" s="7"/>
      <c r="Q185" s="56"/>
    </row>
    <row r="186" spans="2:17" s="35" customFormat="1" ht="12.95" customHeight="1" x14ac:dyDescent="0.2">
      <c r="B186" s="47"/>
      <c r="C186" s="7"/>
      <c r="D186" s="7"/>
      <c r="Q186" s="56"/>
    </row>
    <row r="187" spans="2:17" s="35" customFormat="1" ht="12.95" customHeight="1" x14ac:dyDescent="0.2">
      <c r="B187" s="47"/>
      <c r="C187" s="7"/>
      <c r="D187" s="7"/>
      <c r="Q187" s="56"/>
    </row>
    <row r="188" spans="2:17" s="35" customFormat="1" ht="12.95" customHeight="1" x14ac:dyDescent="0.2">
      <c r="B188" s="47"/>
      <c r="C188" s="7"/>
      <c r="D188" s="7"/>
      <c r="Q188" s="56"/>
    </row>
    <row r="189" spans="2:17" s="35" customFormat="1" ht="12.95" customHeight="1" x14ac:dyDescent="0.2">
      <c r="B189" s="47"/>
      <c r="C189" s="7"/>
      <c r="D189" s="7"/>
      <c r="Q189" s="56"/>
    </row>
    <row r="190" spans="2:17" s="35" customFormat="1" ht="12.95" customHeight="1" x14ac:dyDescent="0.2">
      <c r="B190" s="47"/>
      <c r="C190" s="7"/>
      <c r="D190" s="7"/>
      <c r="Q190" s="56"/>
    </row>
    <row r="191" spans="2:17" s="35" customFormat="1" ht="12.95" customHeight="1" x14ac:dyDescent="0.2">
      <c r="B191" s="47"/>
      <c r="C191" s="7"/>
      <c r="D191" s="7"/>
      <c r="Q191" s="56"/>
    </row>
    <row r="192" spans="2:17" s="35" customFormat="1" ht="12.95" customHeight="1" x14ac:dyDescent="0.2">
      <c r="B192" s="47"/>
      <c r="C192" s="7"/>
      <c r="D192" s="7"/>
      <c r="Q192" s="56"/>
    </row>
    <row r="193" spans="2:17" s="35" customFormat="1" ht="12.95" customHeight="1" x14ac:dyDescent="0.2">
      <c r="B193" s="47"/>
      <c r="C193" s="7"/>
      <c r="D193" s="7"/>
      <c r="Q193" s="56"/>
    </row>
    <row r="194" spans="2:17" s="35" customFormat="1" ht="12.95" customHeight="1" x14ac:dyDescent="0.2">
      <c r="B194" s="47"/>
      <c r="C194" s="7"/>
      <c r="D194" s="7"/>
      <c r="Q194" s="56"/>
    </row>
    <row r="195" spans="2:17" s="35" customFormat="1" ht="12.95" customHeight="1" x14ac:dyDescent="0.2">
      <c r="B195" s="47"/>
      <c r="C195" s="7"/>
      <c r="D195" s="7"/>
      <c r="Q195" s="56"/>
    </row>
    <row r="196" spans="2:17" s="35" customFormat="1" ht="12.95" customHeight="1" x14ac:dyDescent="0.2">
      <c r="B196" s="47"/>
      <c r="C196" s="7"/>
      <c r="D196" s="7"/>
      <c r="Q196" s="56"/>
    </row>
    <row r="197" spans="2:17" s="35" customFormat="1" ht="12.95" customHeight="1" x14ac:dyDescent="0.2">
      <c r="B197" s="47"/>
      <c r="C197" s="7"/>
      <c r="D197" s="7"/>
      <c r="Q197" s="56"/>
    </row>
    <row r="198" spans="2:17" s="35" customFormat="1" ht="12.95" customHeight="1" x14ac:dyDescent="0.2">
      <c r="B198" s="47"/>
      <c r="C198" s="7"/>
      <c r="D198" s="7"/>
      <c r="Q198" s="56"/>
    </row>
    <row r="199" spans="2:17" s="35" customFormat="1" ht="12.95" customHeight="1" x14ac:dyDescent="0.2">
      <c r="B199" s="47"/>
      <c r="C199" s="7"/>
      <c r="D199" s="7"/>
      <c r="Q199" s="56"/>
    </row>
    <row r="200" spans="2:17" s="35" customFormat="1" ht="12.95" customHeight="1" x14ac:dyDescent="0.2">
      <c r="B200" s="47"/>
      <c r="C200" s="7"/>
      <c r="D200" s="7"/>
      <c r="Q200" s="56"/>
    </row>
    <row r="201" spans="2:17" s="35" customFormat="1" ht="12.95" customHeight="1" x14ac:dyDescent="0.2">
      <c r="B201" s="47"/>
      <c r="C201" s="7"/>
      <c r="D201" s="7"/>
      <c r="Q201" s="56"/>
    </row>
    <row r="202" spans="2:17" s="35" customFormat="1" ht="12.95" customHeight="1" x14ac:dyDescent="0.2">
      <c r="B202" s="47"/>
      <c r="C202" s="7"/>
      <c r="D202" s="7"/>
      <c r="Q202" s="56"/>
    </row>
    <row r="203" spans="2:17" s="35" customFormat="1" ht="12.95" customHeight="1" x14ac:dyDescent="0.2">
      <c r="B203" s="47"/>
      <c r="C203" s="7"/>
      <c r="D203" s="7"/>
      <c r="Q203" s="56"/>
    </row>
    <row r="204" spans="2:17" s="35" customFormat="1" ht="12.95" customHeight="1" x14ac:dyDescent="0.2">
      <c r="B204" s="47"/>
      <c r="C204" s="7"/>
      <c r="D204" s="7"/>
      <c r="Q204" s="56"/>
    </row>
    <row r="205" spans="2:17" s="35" customFormat="1" ht="12.95" customHeight="1" x14ac:dyDescent="0.2">
      <c r="B205" s="47"/>
      <c r="C205" s="7"/>
      <c r="D205" s="7"/>
      <c r="Q205" s="56"/>
    </row>
    <row r="206" spans="2:17" s="35" customFormat="1" ht="12.95" customHeight="1" x14ac:dyDescent="0.2">
      <c r="B206" s="47"/>
      <c r="C206" s="7"/>
      <c r="D206" s="7"/>
      <c r="Q206" s="56"/>
    </row>
    <row r="207" spans="2:17" s="35" customFormat="1" ht="12.95" customHeight="1" x14ac:dyDescent="0.2">
      <c r="B207" s="47"/>
      <c r="C207" s="7"/>
      <c r="D207" s="7"/>
      <c r="Q207" s="56"/>
    </row>
    <row r="208" spans="2:17" s="35" customFormat="1" ht="12.95" customHeight="1" x14ac:dyDescent="0.2">
      <c r="B208" s="47"/>
      <c r="C208" s="7"/>
      <c r="D208" s="7"/>
      <c r="Q208" s="56"/>
    </row>
    <row r="209" spans="2:17" s="35" customFormat="1" ht="12.95" customHeight="1" x14ac:dyDescent="0.2">
      <c r="B209" s="47"/>
      <c r="C209" s="7"/>
      <c r="D209" s="7"/>
      <c r="Q209" s="56"/>
    </row>
    <row r="210" spans="2:17" s="35" customFormat="1" ht="12.95" customHeight="1" x14ac:dyDescent="0.2">
      <c r="B210" s="47"/>
      <c r="C210" s="7"/>
      <c r="D210" s="7"/>
      <c r="Q210" s="56"/>
    </row>
    <row r="211" spans="2:17" s="35" customFormat="1" ht="12.95" customHeight="1" x14ac:dyDescent="0.2">
      <c r="B211" s="47"/>
      <c r="C211" s="7"/>
      <c r="D211" s="7"/>
      <c r="Q211" s="56"/>
    </row>
    <row r="212" spans="2:17" s="35" customFormat="1" ht="12.95" customHeight="1" x14ac:dyDescent="0.2">
      <c r="B212" s="47"/>
      <c r="C212" s="7"/>
      <c r="D212" s="7"/>
      <c r="Q212" s="56"/>
    </row>
    <row r="213" spans="2:17" s="35" customFormat="1" ht="12.95" customHeight="1" x14ac:dyDescent="0.2">
      <c r="B213" s="47"/>
      <c r="C213" s="7"/>
      <c r="D213" s="7"/>
      <c r="Q213" s="56"/>
    </row>
    <row r="214" spans="2:17" s="35" customFormat="1" ht="12.95" customHeight="1" x14ac:dyDescent="0.2">
      <c r="B214" s="47"/>
      <c r="C214" s="7"/>
      <c r="D214" s="7"/>
      <c r="Q214" s="56"/>
    </row>
    <row r="215" spans="2:17" s="35" customFormat="1" ht="12.95" customHeight="1" x14ac:dyDescent="0.2">
      <c r="B215" s="47"/>
      <c r="C215" s="7"/>
      <c r="D215" s="7"/>
      <c r="Q215" s="56"/>
    </row>
    <row r="216" spans="2:17" s="35" customFormat="1" ht="12.95" customHeight="1" x14ac:dyDescent="0.2">
      <c r="B216" s="47"/>
      <c r="C216" s="7"/>
      <c r="D216" s="7"/>
      <c r="Q216" s="56"/>
    </row>
    <row r="217" spans="2:17" s="35" customFormat="1" ht="12.95" customHeight="1" x14ac:dyDescent="0.2">
      <c r="B217" s="47"/>
      <c r="C217" s="7"/>
      <c r="D217" s="7"/>
      <c r="Q217" s="56"/>
    </row>
    <row r="218" spans="2:17" s="35" customFormat="1" ht="12.95" customHeight="1" x14ac:dyDescent="0.2">
      <c r="C218" s="7"/>
      <c r="D218" s="7"/>
      <c r="Q218" s="56"/>
    </row>
    <row r="219" spans="2:17" s="35" customFormat="1" ht="12.95" customHeight="1" x14ac:dyDescent="0.2">
      <c r="C219" s="7"/>
      <c r="D219" s="7"/>
      <c r="Q219" s="56"/>
    </row>
    <row r="220" spans="2:17" s="35" customFormat="1" ht="12.95" customHeight="1" x14ac:dyDescent="0.2">
      <c r="C220" s="7"/>
      <c r="D220" s="7"/>
      <c r="Q220" s="56"/>
    </row>
    <row r="221" spans="2:17" s="35" customFormat="1" ht="12.95" customHeight="1" x14ac:dyDescent="0.2">
      <c r="C221" s="7"/>
      <c r="D221" s="7"/>
      <c r="Q221" s="56"/>
    </row>
    <row r="222" spans="2:17" s="35" customFormat="1" ht="12.95" customHeight="1" x14ac:dyDescent="0.2">
      <c r="C222" s="7"/>
      <c r="D222" s="7"/>
      <c r="Q222" s="56"/>
    </row>
    <row r="223" spans="2:17" s="35" customFormat="1" ht="12.95" customHeight="1" x14ac:dyDescent="0.2">
      <c r="C223" s="7"/>
      <c r="D223" s="7"/>
      <c r="Q223" s="56"/>
    </row>
    <row r="224" spans="2:17" s="35" customFormat="1" ht="12.95" customHeight="1" x14ac:dyDescent="0.2">
      <c r="C224" s="7"/>
      <c r="D224" s="7"/>
      <c r="Q224" s="56"/>
    </row>
    <row r="225" spans="3:17" s="35" customFormat="1" ht="12.95" customHeight="1" x14ac:dyDescent="0.2">
      <c r="C225" s="7"/>
      <c r="D225" s="7"/>
      <c r="Q225" s="56"/>
    </row>
    <row r="226" spans="3:17" s="35" customFormat="1" ht="12.95" customHeight="1" x14ac:dyDescent="0.2">
      <c r="C226" s="7"/>
      <c r="D226" s="7"/>
      <c r="Q226" s="56"/>
    </row>
    <row r="227" spans="3:17" s="35" customFormat="1" ht="12.95" customHeight="1" x14ac:dyDescent="0.2">
      <c r="C227" s="7"/>
      <c r="D227" s="7"/>
      <c r="Q227" s="56"/>
    </row>
    <row r="228" spans="3:17" s="35" customFormat="1" ht="12.95" customHeight="1" x14ac:dyDescent="0.2">
      <c r="C228" s="7"/>
      <c r="D228" s="7"/>
      <c r="Q228" s="56"/>
    </row>
    <row r="229" spans="3:17" s="35" customFormat="1" ht="12.95" customHeight="1" x14ac:dyDescent="0.2">
      <c r="C229" s="7"/>
      <c r="D229" s="7"/>
      <c r="Q229" s="56"/>
    </row>
    <row r="230" spans="3:17" s="35" customFormat="1" ht="12.95" customHeight="1" x14ac:dyDescent="0.2">
      <c r="C230" s="7"/>
      <c r="D230" s="7"/>
      <c r="Q230" s="56"/>
    </row>
    <row r="231" spans="3:17" s="35" customFormat="1" ht="12.95" customHeight="1" x14ac:dyDescent="0.2">
      <c r="C231" s="7"/>
      <c r="D231" s="7"/>
      <c r="Q231" s="56"/>
    </row>
    <row r="232" spans="3:17" s="35" customFormat="1" ht="12.95" customHeight="1" x14ac:dyDescent="0.2">
      <c r="C232" s="7"/>
      <c r="D232" s="7"/>
      <c r="Q232" s="56"/>
    </row>
    <row r="233" spans="3:17" s="35" customFormat="1" ht="12.95" customHeight="1" x14ac:dyDescent="0.2">
      <c r="C233" s="7"/>
      <c r="D233" s="7"/>
      <c r="Q233" s="56"/>
    </row>
    <row r="234" spans="3:17" s="35" customFormat="1" ht="12.95" customHeight="1" x14ac:dyDescent="0.2">
      <c r="C234" s="7"/>
      <c r="D234" s="7"/>
      <c r="Q234" s="56"/>
    </row>
    <row r="235" spans="3:17" s="35" customFormat="1" ht="12.95" customHeight="1" x14ac:dyDescent="0.2">
      <c r="C235" s="7"/>
      <c r="D235" s="7"/>
      <c r="Q235" s="56"/>
    </row>
    <row r="236" spans="3:17" s="35" customFormat="1" ht="12.95" customHeight="1" x14ac:dyDescent="0.2">
      <c r="C236" s="7"/>
      <c r="D236" s="7"/>
      <c r="Q236" s="56"/>
    </row>
    <row r="237" spans="3:17" s="35" customFormat="1" ht="12.95" customHeight="1" x14ac:dyDescent="0.2">
      <c r="C237" s="7"/>
      <c r="D237" s="7"/>
      <c r="Q237" s="56"/>
    </row>
    <row r="238" spans="3:17" s="35" customFormat="1" ht="12.95" customHeight="1" x14ac:dyDescent="0.2">
      <c r="C238" s="7"/>
      <c r="D238" s="7"/>
      <c r="Q238" s="56"/>
    </row>
    <row r="239" spans="3:17" s="35" customFormat="1" ht="12.95" customHeight="1" x14ac:dyDescent="0.2">
      <c r="C239" s="7"/>
      <c r="D239" s="7"/>
      <c r="Q239" s="56"/>
    </row>
    <row r="240" spans="3:17" s="35" customFormat="1" ht="12.95" customHeight="1" x14ac:dyDescent="0.2">
      <c r="C240" s="7"/>
      <c r="D240" s="7"/>
      <c r="Q240" s="56"/>
    </row>
    <row r="241" spans="3:17" s="35" customFormat="1" ht="12.95" customHeight="1" x14ac:dyDescent="0.2">
      <c r="C241" s="7"/>
      <c r="D241" s="7"/>
      <c r="Q241" s="56"/>
    </row>
    <row r="242" spans="3:17" s="35" customFormat="1" ht="12.95" customHeight="1" x14ac:dyDescent="0.2">
      <c r="C242" s="7"/>
      <c r="D242" s="7"/>
      <c r="Q242" s="56"/>
    </row>
    <row r="243" spans="3:17" s="35" customFormat="1" ht="12.95" customHeight="1" x14ac:dyDescent="0.2">
      <c r="C243" s="7"/>
      <c r="D243" s="7"/>
    </row>
    <row r="244" spans="3:17" s="35" customFormat="1" ht="12.95" customHeight="1" x14ac:dyDescent="0.2">
      <c r="C244" s="7"/>
      <c r="D244" s="7"/>
    </row>
    <row r="245" spans="3:17" s="35" customFormat="1" ht="12.95" customHeight="1" x14ac:dyDescent="0.2">
      <c r="C245" s="7"/>
      <c r="D245" s="7"/>
    </row>
    <row r="246" spans="3:17" s="35" customFormat="1" ht="12.95" customHeight="1" x14ac:dyDescent="0.2">
      <c r="C246" s="7"/>
      <c r="D246" s="7"/>
    </row>
    <row r="247" spans="3:17" s="35" customFormat="1" ht="12.95" customHeight="1" x14ac:dyDescent="0.2">
      <c r="C247" s="7"/>
      <c r="D247" s="7"/>
    </row>
    <row r="248" spans="3:17" s="35" customFormat="1" ht="12.95" customHeight="1" x14ac:dyDescent="0.2">
      <c r="C248" s="7"/>
      <c r="D248" s="7"/>
    </row>
    <row r="249" spans="3:17" s="35" customFormat="1" ht="12.95" customHeight="1" x14ac:dyDescent="0.2">
      <c r="C249" s="7"/>
      <c r="D249" s="7"/>
    </row>
    <row r="250" spans="3:17" s="35" customFormat="1" ht="12.95" customHeight="1" x14ac:dyDescent="0.2">
      <c r="C250" s="7"/>
      <c r="D250" s="7"/>
    </row>
    <row r="251" spans="3:17" s="35" customFormat="1" ht="12.95" customHeight="1" x14ac:dyDescent="0.2">
      <c r="C251" s="7"/>
      <c r="D251" s="7"/>
    </row>
    <row r="252" spans="3:17" s="35" customFormat="1" ht="12.95" customHeight="1" x14ac:dyDescent="0.2">
      <c r="C252" s="7"/>
      <c r="D252" s="7"/>
    </row>
    <row r="253" spans="3:17" s="35" customFormat="1" ht="12.95" customHeight="1" x14ac:dyDescent="0.2">
      <c r="C253" s="7"/>
      <c r="D253" s="7"/>
    </row>
    <row r="254" spans="3:17" s="35" customFormat="1" ht="12.95" customHeight="1" x14ac:dyDescent="0.2">
      <c r="C254" s="7"/>
      <c r="D254" s="7"/>
    </row>
    <row r="255" spans="3:17" s="35" customFormat="1" ht="12.95" customHeight="1" x14ac:dyDescent="0.2">
      <c r="C255" s="7"/>
      <c r="D255" s="7"/>
    </row>
    <row r="256" spans="3:17" s="35" customFormat="1" ht="12.95" customHeight="1" x14ac:dyDescent="0.2">
      <c r="C256" s="7"/>
      <c r="D256" s="7"/>
    </row>
    <row r="257" spans="3:4" s="35" customFormat="1" ht="12.95" customHeight="1" x14ac:dyDescent="0.2">
      <c r="C257" s="7"/>
      <c r="D257" s="7"/>
    </row>
    <row r="258" spans="3:4" s="35" customFormat="1" ht="12.95" customHeight="1" x14ac:dyDescent="0.2">
      <c r="C258" s="7"/>
      <c r="D258" s="7"/>
    </row>
    <row r="259" spans="3:4" s="35" customFormat="1" ht="12.95" customHeight="1" x14ac:dyDescent="0.2">
      <c r="C259" s="7"/>
      <c r="D259" s="7"/>
    </row>
    <row r="260" spans="3:4" s="35" customFormat="1" ht="12.95" customHeight="1" x14ac:dyDescent="0.2">
      <c r="C260" s="7"/>
      <c r="D260" s="7"/>
    </row>
    <row r="261" spans="3:4" s="35" customFormat="1" ht="12.95" customHeight="1" x14ac:dyDescent="0.2">
      <c r="C261" s="7"/>
      <c r="D261" s="7"/>
    </row>
    <row r="262" spans="3:4" s="35" customFormat="1" ht="12.95" customHeight="1" x14ac:dyDescent="0.2">
      <c r="C262" s="7"/>
      <c r="D262" s="7"/>
    </row>
    <row r="263" spans="3:4" s="35" customFormat="1" ht="12.95" customHeight="1" x14ac:dyDescent="0.2">
      <c r="C263" s="7"/>
      <c r="D263" s="7"/>
    </row>
    <row r="264" spans="3:4" s="35" customFormat="1" ht="12.95" customHeight="1" x14ac:dyDescent="0.2">
      <c r="C264" s="81"/>
      <c r="D264" s="81"/>
    </row>
    <row r="265" spans="3:4" s="35" customFormat="1" ht="12.95" customHeight="1" x14ac:dyDescent="0.2">
      <c r="C265" s="81"/>
      <c r="D265" s="81"/>
    </row>
    <row r="266" spans="3:4" s="35" customFormat="1" ht="12.95" customHeight="1" x14ac:dyDescent="0.2">
      <c r="C266" s="81"/>
      <c r="D266" s="81"/>
    </row>
    <row r="267" spans="3:4" s="35" customFormat="1" ht="12.95" customHeight="1" x14ac:dyDescent="0.2">
      <c r="C267" s="81"/>
      <c r="D267" s="81"/>
    </row>
    <row r="268" spans="3:4" s="35" customFormat="1" ht="12.95" customHeight="1" x14ac:dyDescent="0.2">
      <c r="C268" s="81"/>
      <c r="D268" s="81"/>
    </row>
    <row r="269" spans="3:4" s="35" customFormat="1" ht="12.95" customHeight="1" x14ac:dyDescent="0.2">
      <c r="C269" s="81"/>
      <c r="D269" s="81"/>
    </row>
    <row r="270" spans="3:4" s="35" customFormat="1" ht="12.95" customHeight="1" x14ac:dyDescent="0.2">
      <c r="C270" s="81"/>
      <c r="D270" s="81"/>
    </row>
    <row r="271" spans="3:4" s="35" customFormat="1" ht="12.95" customHeight="1" x14ac:dyDescent="0.2">
      <c r="C271" s="81"/>
      <c r="D271" s="81"/>
    </row>
    <row r="272" spans="3:4" s="35" customFormat="1" ht="12.95" customHeight="1" x14ac:dyDescent="0.2">
      <c r="C272" s="81"/>
      <c r="D272" s="81"/>
    </row>
    <row r="273" spans="3:4" s="35" customFormat="1" ht="12.95" customHeight="1" x14ac:dyDescent="0.2">
      <c r="C273" s="81"/>
      <c r="D273" s="81"/>
    </row>
    <row r="274" spans="3:4" s="35" customFormat="1" ht="12.95" customHeight="1" x14ac:dyDescent="0.2">
      <c r="C274" s="81"/>
      <c r="D274" s="81"/>
    </row>
    <row r="275" spans="3:4" s="35" customFormat="1" ht="12.95" customHeight="1" x14ac:dyDescent="0.2">
      <c r="C275" s="81"/>
      <c r="D275" s="81"/>
    </row>
    <row r="276" spans="3:4" s="35" customFormat="1" ht="12.95" customHeight="1" x14ac:dyDescent="0.2">
      <c r="C276" s="81"/>
      <c r="D276" s="81"/>
    </row>
    <row r="277" spans="3:4" s="35" customFormat="1" ht="12.95" customHeight="1" x14ac:dyDescent="0.2">
      <c r="C277" s="81"/>
      <c r="D277" s="81"/>
    </row>
    <row r="278" spans="3:4" s="35" customFormat="1" ht="12.95" customHeight="1" x14ac:dyDescent="0.2">
      <c r="C278" s="81"/>
      <c r="D278" s="81"/>
    </row>
    <row r="279" spans="3:4" s="35" customFormat="1" ht="12.95" customHeight="1" x14ac:dyDescent="0.2">
      <c r="C279" s="81"/>
      <c r="D279" s="81"/>
    </row>
    <row r="280" spans="3:4" s="35" customFormat="1" ht="12.95" customHeight="1" x14ac:dyDescent="0.2">
      <c r="C280" s="81"/>
      <c r="D280" s="81"/>
    </row>
    <row r="281" spans="3:4" s="35" customFormat="1" ht="12.95" customHeight="1" x14ac:dyDescent="0.2">
      <c r="C281" s="81"/>
      <c r="D281" s="81"/>
    </row>
    <row r="282" spans="3:4" s="35" customFormat="1" ht="12.95" customHeight="1" x14ac:dyDescent="0.2">
      <c r="C282" s="81"/>
      <c r="D282" s="81"/>
    </row>
    <row r="283" spans="3:4" s="35" customFormat="1" ht="12.95" customHeight="1" x14ac:dyDescent="0.2">
      <c r="C283" s="81"/>
      <c r="D283" s="81"/>
    </row>
    <row r="284" spans="3:4" s="35" customFormat="1" ht="12.95" customHeight="1" x14ac:dyDescent="0.2">
      <c r="C284" s="81"/>
      <c r="D284" s="81"/>
    </row>
    <row r="285" spans="3:4" s="35" customFormat="1" ht="12.95" customHeight="1" x14ac:dyDescent="0.2">
      <c r="C285" s="81"/>
      <c r="D285" s="81"/>
    </row>
    <row r="286" spans="3:4" s="35" customFormat="1" ht="12.95" customHeight="1" x14ac:dyDescent="0.2">
      <c r="C286" s="81"/>
      <c r="D286" s="81"/>
    </row>
    <row r="287" spans="3:4" s="35" customFormat="1" ht="12.95" customHeight="1" x14ac:dyDescent="0.2">
      <c r="C287" s="81"/>
      <c r="D287" s="81"/>
    </row>
    <row r="288" spans="3:4" s="35" customFormat="1" ht="12.95" customHeight="1" x14ac:dyDescent="0.2">
      <c r="C288" s="81"/>
      <c r="D288" s="81"/>
    </row>
    <row r="289" spans="3:4" s="35" customFormat="1" ht="12.95" customHeight="1" x14ac:dyDescent="0.2">
      <c r="C289" s="81"/>
      <c r="D289" s="81"/>
    </row>
    <row r="290" spans="3:4" s="35" customFormat="1" ht="12.95" customHeight="1" x14ac:dyDescent="0.2">
      <c r="C290" s="81"/>
      <c r="D290" s="81"/>
    </row>
    <row r="291" spans="3:4" s="35" customFormat="1" ht="12.95" customHeight="1" x14ac:dyDescent="0.2">
      <c r="C291" s="81"/>
      <c r="D291" s="81"/>
    </row>
    <row r="292" spans="3:4" s="35" customFormat="1" ht="12.95" customHeight="1" x14ac:dyDescent="0.2">
      <c r="C292" s="81"/>
      <c r="D292" s="81"/>
    </row>
    <row r="293" spans="3:4" s="35" customFormat="1" ht="12.95" customHeight="1" x14ac:dyDescent="0.2">
      <c r="C293" s="81"/>
      <c r="D293" s="81"/>
    </row>
    <row r="294" spans="3:4" s="35" customFormat="1" ht="12.95" customHeight="1" x14ac:dyDescent="0.2">
      <c r="C294" s="81"/>
      <c r="D294" s="81"/>
    </row>
    <row r="295" spans="3:4" s="35" customFormat="1" ht="12.95" customHeight="1" x14ac:dyDescent="0.2">
      <c r="C295" s="81"/>
      <c r="D295" s="81"/>
    </row>
    <row r="296" spans="3:4" s="35" customFormat="1" ht="12.95" customHeight="1" x14ac:dyDescent="0.2">
      <c r="C296" s="81"/>
      <c r="D296" s="81"/>
    </row>
    <row r="297" spans="3:4" s="35" customFormat="1" ht="12.95" customHeight="1" x14ac:dyDescent="0.2">
      <c r="C297" s="81"/>
      <c r="D297" s="81"/>
    </row>
    <row r="298" spans="3:4" s="35" customFormat="1" ht="12.95" customHeight="1" x14ac:dyDescent="0.2">
      <c r="C298" s="81"/>
      <c r="D298" s="81"/>
    </row>
    <row r="299" spans="3:4" s="35" customFormat="1" ht="12.95" customHeight="1" x14ac:dyDescent="0.2">
      <c r="C299" s="81"/>
      <c r="D299" s="81"/>
    </row>
    <row r="300" spans="3:4" s="35" customFormat="1" ht="12.95" customHeight="1" x14ac:dyDescent="0.2">
      <c r="C300" s="81"/>
      <c r="D300" s="81"/>
    </row>
    <row r="301" spans="3:4" s="35" customFormat="1" ht="12.95" customHeight="1" x14ac:dyDescent="0.2">
      <c r="C301" s="81"/>
      <c r="D301" s="81"/>
    </row>
    <row r="302" spans="3:4" s="35" customFormat="1" ht="12.95" customHeight="1" x14ac:dyDescent="0.2">
      <c r="C302" s="81"/>
      <c r="D302" s="81"/>
    </row>
    <row r="303" spans="3:4" s="35" customFormat="1" ht="12.95" customHeight="1" x14ac:dyDescent="0.2">
      <c r="C303" s="81"/>
      <c r="D303" s="81"/>
    </row>
    <row r="304" spans="3:4" s="35" customFormat="1" ht="12.95" customHeight="1" x14ac:dyDescent="0.2">
      <c r="C304" s="81"/>
      <c r="D304" s="81"/>
    </row>
    <row r="305" spans="3:4" s="35" customFormat="1" ht="12.95" customHeight="1" x14ac:dyDescent="0.2">
      <c r="C305" s="81"/>
      <c r="D305" s="81"/>
    </row>
    <row r="306" spans="3:4" s="35" customFormat="1" ht="12.95" customHeight="1" x14ac:dyDescent="0.2">
      <c r="C306" s="81"/>
      <c r="D306" s="81"/>
    </row>
    <row r="307" spans="3:4" s="35" customFormat="1" ht="12.95" customHeight="1" x14ac:dyDescent="0.2">
      <c r="C307" s="81"/>
      <c r="D307" s="81"/>
    </row>
    <row r="308" spans="3:4" s="35" customFormat="1" ht="12.95" customHeight="1" x14ac:dyDescent="0.2">
      <c r="C308" s="81"/>
      <c r="D308" s="81"/>
    </row>
    <row r="309" spans="3:4" s="35" customFormat="1" ht="12.95" customHeight="1" x14ac:dyDescent="0.2">
      <c r="C309" s="81"/>
      <c r="D309" s="81"/>
    </row>
    <row r="310" spans="3:4" s="35" customFormat="1" ht="12.95" customHeight="1" x14ac:dyDescent="0.2">
      <c r="C310" s="81"/>
      <c r="D310" s="81"/>
    </row>
    <row r="311" spans="3:4" s="35" customFormat="1" ht="12.95" customHeight="1" x14ac:dyDescent="0.2">
      <c r="C311" s="81"/>
      <c r="D311" s="81"/>
    </row>
    <row r="312" spans="3:4" s="35" customFormat="1" ht="12.95" customHeight="1" x14ac:dyDescent="0.2">
      <c r="C312" s="81"/>
      <c r="D312" s="81"/>
    </row>
    <row r="313" spans="3:4" s="35" customFormat="1" ht="12.95" customHeight="1" x14ac:dyDescent="0.2">
      <c r="C313" s="81"/>
      <c r="D313" s="81"/>
    </row>
    <row r="314" spans="3:4" s="35" customFormat="1" ht="12.95" customHeight="1" x14ac:dyDescent="0.2">
      <c r="C314" s="81"/>
      <c r="D314" s="81"/>
    </row>
    <row r="315" spans="3:4" s="35" customFormat="1" ht="12.95" customHeight="1" x14ac:dyDescent="0.2">
      <c r="C315" s="81"/>
      <c r="D315" s="81"/>
    </row>
    <row r="316" spans="3:4" s="35" customFormat="1" ht="12.95" customHeight="1" x14ac:dyDescent="0.2">
      <c r="C316" s="81"/>
      <c r="D316" s="81"/>
    </row>
    <row r="317" spans="3:4" s="35" customFormat="1" ht="12.95" customHeight="1" x14ac:dyDescent="0.2">
      <c r="C317" s="81"/>
      <c r="D317" s="81"/>
    </row>
    <row r="318" spans="3:4" s="35" customFormat="1" ht="12.95" customHeight="1" x14ac:dyDescent="0.2">
      <c r="C318" s="81"/>
      <c r="D318" s="81"/>
    </row>
    <row r="319" spans="3:4" s="35" customFormat="1" ht="12.95" customHeight="1" x14ac:dyDescent="0.2">
      <c r="C319" s="81"/>
      <c r="D319" s="81"/>
    </row>
    <row r="320" spans="3:4" s="35" customFormat="1" ht="12.95" customHeight="1" x14ac:dyDescent="0.2">
      <c r="C320" s="81"/>
      <c r="D320" s="81"/>
    </row>
    <row r="321" spans="3:4" s="35" customFormat="1" ht="12.95" customHeight="1" x14ac:dyDescent="0.2">
      <c r="C321" s="81"/>
      <c r="D321" s="81"/>
    </row>
    <row r="322" spans="3:4" s="35" customFormat="1" ht="12.95" customHeight="1" x14ac:dyDescent="0.2">
      <c r="C322" s="81"/>
      <c r="D322" s="81"/>
    </row>
    <row r="323" spans="3:4" s="35" customFormat="1" ht="12.95" customHeight="1" x14ac:dyDescent="0.2">
      <c r="C323" s="81"/>
      <c r="D323" s="81"/>
    </row>
    <row r="324" spans="3:4" s="35" customFormat="1" ht="12.95" customHeight="1" x14ac:dyDescent="0.2">
      <c r="C324" s="81"/>
      <c r="D324" s="81"/>
    </row>
    <row r="325" spans="3:4" s="35" customFormat="1" ht="12.95" customHeight="1" x14ac:dyDescent="0.2">
      <c r="C325" s="81"/>
      <c r="D325" s="81"/>
    </row>
    <row r="326" spans="3:4" s="35" customFormat="1" ht="12.95" customHeight="1" x14ac:dyDescent="0.2">
      <c r="C326" s="81"/>
      <c r="D326" s="81"/>
    </row>
    <row r="327" spans="3:4" s="35" customFormat="1" ht="12.95" customHeight="1" x14ac:dyDescent="0.2">
      <c r="C327" s="81"/>
      <c r="D327" s="81"/>
    </row>
    <row r="328" spans="3:4" s="35" customFormat="1" ht="12.95" customHeight="1" x14ac:dyDescent="0.2">
      <c r="C328" s="81"/>
      <c r="D328" s="81"/>
    </row>
    <row r="329" spans="3:4" s="35" customFormat="1" ht="12.95" customHeight="1" x14ac:dyDescent="0.2">
      <c r="C329" s="81"/>
      <c r="D329" s="81"/>
    </row>
    <row r="330" spans="3:4" s="35" customFormat="1" ht="12.95" customHeight="1" x14ac:dyDescent="0.2">
      <c r="C330" s="81"/>
      <c r="D330" s="81"/>
    </row>
    <row r="331" spans="3:4" s="35" customFormat="1" ht="12.95" customHeight="1" x14ac:dyDescent="0.2">
      <c r="C331" s="81"/>
      <c r="D331" s="81"/>
    </row>
    <row r="332" spans="3:4" s="35" customFormat="1" ht="12.95" customHeight="1" x14ac:dyDescent="0.2">
      <c r="C332" s="81"/>
      <c r="D332" s="81"/>
    </row>
    <row r="333" spans="3:4" s="35" customFormat="1" ht="12.95" customHeight="1" x14ac:dyDescent="0.2">
      <c r="C333" s="81"/>
      <c r="D333" s="81"/>
    </row>
    <row r="334" spans="3:4" s="35" customFormat="1" ht="12.95" customHeight="1" x14ac:dyDescent="0.2">
      <c r="C334" s="81"/>
      <c r="D334" s="81"/>
    </row>
    <row r="335" spans="3:4" s="35" customFormat="1" ht="12.95" customHeight="1" x14ac:dyDescent="0.2">
      <c r="C335" s="81"/>
      <c r="D335" s="81"/>
    </row>
    <row r="336" spans="3:4" s="35" customFormat="1" ht="12.95" customHeight="1" x14ac:dyDescent="0.2">
      <c r="C336" s="81"/>
      <c r="D336" s="81"/>
    </row>
    <row r="337" spans="3:4" s="35" customFormat="1" ht="12.95" customHeight="1" x14ac:dyDescent="0.2">
      <c r="C337" s="81"/>
      <c r="D337" s="81"/>
    </row>
    <row r="338" spans="3:4" s="35" customFormat="1" ht="12.95" customHeight="1" x14ac:dyDescent="0.2">
      <c r="C338" s="81"/>
      <c r="D338" s="81"/>
    </row>
    <row r="339" spans="3:4" s="35" customFormat="1" ht="12.95" customHeight="1" x14ac:dyDescent="0.2">
      <c r="C339" s="81"/>
      <c r="D339" s="81"/>
    </row>
    <row r="340" spans="3:4" s="35" customFormat="1" ht="12.95" customHeight="1" x14ac:dyDescent="0.2">
      <c r="C340" s="81"/>
      <c r="D340" s="81"/>
    </row>
    <row r="341" spans="3:4" s="35" customFormat="1" ht="12.95" customHeight="1" x14ac:dyDescent="0.2">
      <c r="C341" s="81"/>
      <c r="D341" s="81"/>
    </row>
    <row r="342" spans="3:4" s="35" customFormat="1" ht="12.95" customHeight="1" x14ac:dyDescent="0.2">
      <c r="C342" s="81"/>
      <c r="D342" s="81"/>
    </row>
    <row r="343" spans="3:4" s="35" customFormat="1" ht="12.95" customHeight="1" x14ac:dyDescent="0.2">
      <c r="C343" s="81"/>
      <c r="D343" s="81"/>
    </row>
    <row r="344" spans="3:4" s="35" customFormat="1" ht="12.95" customHeight="1" x14ac:dyDescent="0.2">
      <c r="C344" s="81"/>
      <c r="D344" s="81"/>
    </row>
    <row r="345" spans="3:4" s="35" customFormat="1" ht="12.95" customHeight="1" x14ac:dyDescent="0.2">
      <c r="C345" s="81"/>
      <c r="D345" s="81"/>
    </row>
    <row r="346" spans="3:4" s="35" customFormat="1" ht="12.95" customHeight="1" x14ac:dyDescent="0.2">
      <c r="C346" s="81"/>
      <c r="D346" s="81"/>
    </row>
    <row r="347" spans="3:4" s="35" customFormat="1" ht="12.95" customHeight="1" x14ac:dyDescent="0.2">
      <c r="C347" s="81"/>
      <c r="D347" s="81"/>
    </row>
    <row r="348" spans="3:4" s="35" customFormat="1" ht="12.95" customHeight="1" x14ac:dyDescent="0.2">
      <c r="C348" s="81"/>
      <c r="D348" s="81"/>
    </row>
    <row r="349" spans="3:4" s="35" customFormat="1" ht="12.95" customHeight="1" x14ac:dyDescent="0.2">
      <c r="C349" s="81"/>
      <c r="D349" s="81"/>
    </row>
    <row r="350" spans="3:4" s="35" customFormat="1" ht="12.95" customHeight="1" x14ac:dyDescent="0.2">
      <c r="C350" s="81"/>
      <c r="D350" s="81"/>
    </row>
    <row r="351" spans="3:4" s="35" customFormat="1" ht="12.95" customHeight="1" x14ac:dyDescent="0.2">
      <c r="C351" s="81"/>
      <c r="D351" s="81"/>
    </row>
    <row r="352" spans="3:4" s="35" customFormat="1" ht="12.95" customHeight="1" x14ac:dyDescent="0.2">
      <c r="C352" s="81"/>
      <c r="D352" s="81"/>
    </row>
    <row r="353" spans="3:4" s="35" customFormat="1" ht="12.95" customHeight="1" x14ac:dyDescent="0.2">
      <c r="C353" s="81"/>
      <c r="D353" s="81"/>
    </row>
    <row r="354" spans="3:4" s="35" customFormat="1" ht="12.95" customHeight="1" x14ac:dyDescent="0.2">
      <c r="C354" s="81"/>
      <c r="D354" s="81"/>
    </row>
    <row r="355" spans="3:4" s="35" customFormat="1" ht="12.95" customHeight="1" x14ac:dyDescent="0.2">
      <c r="C355" s="81"/>
      <c r="D355" s="81"/>
    </row>
    <row r="356" spans="3:4" s="35" customFormat="1" ht="12.95" customHeight="1" x14ac:dyDescent="0.2">
      <c r="C356" s="81"/>
      <c r="D356" s="81"/>
    </row>
    <row r="357" spans="3:4" s="35" customFormat="1" ht="12.95" customHeight="1" x14ac:dyDescent="0.2">
      <c r="C357" s="81"/>
      <c r="D357" s="81"/>
    </row>
    <row r="358" spans="3:4" s="35" customFormat="1" ht="12.95" customHeight="1" x14ac:dyDescent="0.2">
      <c r="C358" s="81"/>
      <c r="D358" s="81"/>
    </row>
    <row r="359" spans="3:4" s="35" customFormat="1" ht="12.95" customHeight="1" x14ac:dyDescent="0.2">
      <c r="C359" s="81"/>
      <c r="D359" s="81"/>
    </row>
    <row r="360" spans="3:4" s="35" customFormat="1" ht="12.95" customHeight="1" x14ac:dyDescent="0.2">
      <c r="C360" s="81"/>
      <c r="D360" s="81"/>
    </row>
    <row r="361" spans="3:4" s="35" customFormat="1" ht="12.95" customHeight="1" x14ac:dyDescent="0.2">
      <c r="C361" s="81"/>
      <c r="D361" s="81"/>
    </row>
    <row r="362" spans="3:4" s="35" customFormat="1" ht="12.95" customHeight="1" x14ac:dyDescent="0.2">
      <c r="C362" s="81"/>
      <c r="D362" s="81"/>
    </row>
    <row r="363" spans="3:4" s="35" customFormat="1" ht="12.95" customHeight="1" x14ac:dyDescent="0.2">
      <c r="C363" s="81"/>
      <c r="D363" s="81"/>
    </row>
    <row r="364" spans="3:4" s="35" customFormat="1" ht="12.95" customHeight="1" x14ac:dyDescent="0.2">
      <c r="C364" s="81"/>
      <c r="D364" s="81"/>
    </row>
    <row r="365" spans="3:4" s="35" customFormat="1" ht="12.95" customHeight="1" x14ac:dyDescent="0.2">
      <c r="C365" s="81"/>
      <c r="D365" s="81"/>
    </row>
    <row r="366" spans="3:4" s="35" customFormat="1" ht="12.95" customHeight="1" x14ac:dyDescent="0.2">
      <c r="C366" s="81"/>
      <c r="D366" s="81"/>
    </row>
    <row r="367" spans="3:4" s="35" customFormat="1" ht="12.95" customHeight="1" x14ac:dyDescent="0.2">
      <c r="C367" s="81"/>
      <c r="D367" s="81"/>
    </row>
    <row r="368" spans="3:4" s="35" customFormat="1" ht="12.95" customHeight="1" x14ac:dyDescent="0.2">
      <c r="C368" s="81"/>
      <c r="D368" s="81"/>
    </row>
    <row r="369" spans="3:4" s="35" customFormat="1" ht="12.95" customHeight="1" x14ac:dyDescent="0.2">
      <c r="C369" s="81"/>
      <c r="D369" s="81"/>
    </row>
    <row r="370" spans="3:4" s="35" customFormat="1" ht="12.95" customHeight="1" x14ac:dyDescent="0.2">
      <c r="C370" s="81"/>
      <c r="D370" s="81"/>
    </row>
    <row r="371" spans="3:4" s="35" customFormat="1" ht="12.95" customHeight="1" x14ac:dyDescent="0.2">
      <c r="C371" s="81"/>
      <c r="D371" s="81"/>
    </row>
    <row r="372" spans="3:4" s="35" customFormat="1" ht="12.95" customHeight="1" x14ac:dyDescent="0.2">
      <c r="C372" s="81"/>
      <c r="D372" s="81"/>
    </row>
    <row r="373" spans="3:4" s="35" customFormat="1" ht="12.95" customHeight="1" x14ac:dyDescent="0.2">
      <c r="C373" s="81"/>
      <c r="D373" s="81"/>
    </row>
    <row r="374" spans="3:4" s="35" customFormat="1" ht="12.95" customHeight="1" x14ac:dyDescent="0.2">
      <c r="C374" s="81"/>
      <c r="D374" s="81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</sheetData>
  <protectedRanges>
    <protectedRange sqref="A170:D171" name="Range1"/>
  </protectedRanges>
  <sortState xmlns:xlrd2="http://schemas.microsoft.com/office/spreadsheetml/2017/richdata2" ref="A21:U178">
    <sortCondition ref="C21:C178"/>
  </sortState>
  <phoneticPr fontId="8" type="noConversion"/>
  <hyperlinks>
    <hyperlink ref="H1212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AP938" r:id="rId4" display="http://cdsbib.u-strasbg.fr/cgi-bin/cdsbib?1990RMxAA..21..381G" xr:uid="{00000000-0004-0000-0000-000003000000}"/>
    <hyperlink ref="AP942" r:id="rId5" display="http://cdsbib.u-strasbg.fr/cgi-bin/cdsbib?1990RMxAA..21..381G" xr:uid="{00000000-0004-0000-0000-000004000000}"/>
    <hyperlink ref="AP941" r:id="rId6" display="http://cdsbib.u-strasbg.fr/cgi-bin/cdsbib?1990RMxAA..21..381G" xr:uid="{00000000-0004-0000-0000-000005000000}"/>
    <hyperlink ref="AP922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1078" r:id="rId9" display="http://cdsbib.u-strasbg.fr/cgi-bin/cdsbib?1990RMxAA..21..381G" xr:uid="{00000000-0004-0000-0000-000008000000}"/>
    <hyperlink ref="AQ55844" r:id="rId10" display="http://cdsbib.u-strasbg.fr/cgi-bin/cdsbib?1990RMxAA..21..381G" xr:uid="{00000000-0004-0000-0000-000009000000}"/>
    <hyperlink ref="AQ1079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1964" r:id="rId13" display="http://vsolj.cetus-net.org/bulletin.html" xr:uid="{00000000-0004-0000-0000-00000C000000}"/>
    <hyperlink ref="AP3208" r:id="rId14" display="http://cdsbib.u-strasbg.fr/cgi-bin/cdsbib?1990RMxAA..21..381G" xr:uid="{00000000-0004-0000-0000-00000D000000}"/>
    <hyperlink ref="AP3211" r:id="rId15" display="http://cdsbib.u-strasbg.fr/cgi-bin/cdsbib?1990RMxAA..21..381G" xr:uid="{00000000-0004-0000-0000-00000E000000}"/>
    <hyperlink ref="AP3209" r:id="rId16" display="http://cdsbib.u-strasbg.fr/cgi-bin/cdsbib?1990RMxAA..21..381G" xr:uid="{00000000-0004-0000-0000-00000F000000}"/>
    <hyperlink ref="AP3193" r:id="rId17" display="http://cdsbib.u-strasbg.fr/cgi-bin/cdsbib?1990RMxAA..21..381G" xr:uid="{00000000-0004-0000-0000-000010000000}"/>
    <hyperlink ref="I1964" r:id="rId18" display="http://vsolj.cetus-net.org/bulletin.html" xr:uid="{00000000-0004-0000-0000-000011000000}"/>
    <hyperlink ref="AQ3422" r:id="rId19" display="http://cdsbib.u-strasbg.fr/cgi-bin/cdsbib?1990RMxAA..21..381G" xr:uid="{00000000-0004-0000-0000-000012000000}"/>
    <hyperlink ref="AQ124" r:id="rId20" display="http://cdsbib.u-strasbg.fr/cgi-bin/cdsbib?1990RMxAA..21..381G" xr:uid="{00000000-0004-0000-0000-000013000000}"/>
    <hyperlink ref="AQ342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7"/>
  <sheetViews>
    <sheetView topLeftCell="A99" workbookViewId="0">
      <selection activeCell="A67" sqref="A67:D146"/>
    </sheetView>
  </sheetViews>
  <sheetFormatPr defaultRowHeight="12.75" x14ac:dyDescent="0.2"/>
  <cols>
    <col min="1" max="1" width="19.7109375" style="8" customWidth="1"/>
    <col min="2" max="2" width="4.42578125" style="9" customWidth="1"/>
    <col min="3" max="3" width="12.7109375" style="8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8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14" t="s">
        <v>97</v>
      </c>
      <c r="I1" s="15" t="s">
        <v>98</v>
      </c>
      <c r="J1" s="16" t="s">
        <v>99</v>
      </c>
    </row>
    <row r="2" spans="1:16" x14ac:dyDescent="0.2">
      <c r="I2" s="17" t="s">
        <v>100</v>
      </c>
      <c r="J2" s="18" t="s">
        <v>101</v>
      </c>
    </row>
    <row r="3" spans="1:16" x14ac:dyDescent="0.2">
      <c r="A3" s="19" t="s">
        <v>102</v>
      </c>
      <c r="I3" s="17" t="s">
        <v>103</v>
      </c>
      <c r="J3" s="18" t="s">
        <v>104</v>
      </c>
    </row>
    <row r="4" spans="1:16" x14ac:dyDescent="0.2">
      <c r="I4" s="17" t="s">
        <v>105</v>
      </c>
      <c r="J4" s="18" t="s">
        <v>104</v>
      </c>
    </row>
    <row r="5" spans="1:16" ht="13.5" thickBot="1" x14ac:dyDescent="0.25">
      <c r="I5" s="20" t="s">
        <v>41</v>
      </c>
      <c r="J5" s="21" t="s">
        <v>92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BAVM 241 (=IBVS 6157) </v>
      </c>
      <c r="B11" s="2" t="str">
        <f t="shared" ref="B11:B42" si="1">IF(H11=INT(H11),"I","II")</f>
        <v>II</v>
      </c>
      <c r="C11" s="8">
        <f t="shared" ref="C11:C42" si="2">1*G11</f>
        <v>57214.475200000001</v>
      </c>
      <c r="D11" s="9" t="str">
        <f t="shared" ref="D11:D42" si="3">VLOOKUP(F11,I$1:J$5,2,FALSE)</f>
        <v>vis</v>
      </c>
      <c r="E11" s="22">
        <f>VLOOKUP(C11,Active!C$21:E$972,3,FALSE)</f>
        <v>14202.498993431031</v>
      </c>
      <c r="F11" s="2" t="s">
        <v>41</v>
      </c>
      <c r="G11" s="9" t="str">
        <f t="shared" ref="G11:G42" si="4">MID(I11,3,LEN(I11)-3)</f>
        <v>57214.4752</v>
      </c>
      <c r="H11" s="8">
        <f t="shared" ref="H11:H42" si="5">1*K11</f>
        <v>14202.5</v>
      </c>
      <c r="I11" s="23" t="s">
        <v>609</v>
      </c>
      <c r="J11" s="24" t="s">
        <v>610</v>
      </c>
      <c r="K11" s="23" t="s">
        <v>611</v>
      </c>
      <c r="L11" s="23" t="s">
        <v>612</v>
      </c>
      <c r="M11" s="24" t="s">
        <v>534</v>
      </c>
      <c r="N11" s="24" t="s">
        <v>555</v>
      </c>
      <c r="O11" s="25" t="s">
        <v>556</v>
      </c>
      <c r="P11" s="26" t="s">
        <v>613</v>
      </c>
    </row>
    <row r="12" spans="1:16" ht="12.75" customHeight="1" thickBot="1" x14ac:dyDescent="0.25">
      <c r="A12" s="8" t="str">
        <f t="shared" si="0"/>
        <v>IBVS 456 </v>
      </c>
      <c r="B12" s="2" t="str">
        <f t="shared" si="1"/>
        <v>I</v>
      </c>
      <c r="C12" s="8">
        <f t="shared" si="2"/>
        <v>40074.355000000003</v>
      </c>
      <c r="D12" s="9" t="str">
        <f t="shared" si="3"/>
        <v>vis</v>
      </c>
      <c r="E12" s="22">
        <f>VLOOKUP(C12,Active!C$21:E$972,3,FALSE)</f>
        <v>3982.0001342608753</v>
      </c>
      <c r="F12" s="2" t="s">
        <v>41</v>
      </c>
      <c r="G12" s="9" t="str">
        <f t="shared" si="4"/>
        <v>40074.355</v>
      </c>
      <c r="H12" s="8">
        <f t="shared" si="5"/>
        <v>3982</v>
      </c>
      <c r="I12" s="23" t="s">
        <v>341</v>
      </c>
      <c r="J12" s="24" t="s">
        <v>342</v>
      </c>
      <c r="K12" s="23">
        <v>3982</v>
      </c>
      <c r="L12" s="23" t="s">
        <v>272</v>
      </c>
      <c r="M12" s="24" t="s">
        <v>218</v>
      </c>
      <c r="N12" s="24" t="s">
        <v>219</v>
      </c>
      <c r="O12" s="25" t="s">
        <v>326</v>
      </c>
      <c r="P12" s="26" t="s">
        <v>343</v>
      </c>
    </row>
    <row r="13" spans="1:16" ht="12.75" customHeight="1" thickBot="1" x14ac:dyDescent="0.25">
      <c r="A13" s="8" t="str">
        <f t="shared" si="0"/>
        <v>IBVS 456 </v>
      </c>
      <c r="B13" s="2" t="str">
        <f t="shared" si="1"/>
        <v>I</v>
      </c>
      <c r="C13" s="8">
        <f t="shared" si="2"/>
        <v>40364.480000000003</v>
      </c>
      <c r="D13" s="9" t="str">
        <f t="shared" si="3"/>
        <v>PE</v>
      </c>
      <c r="E13" s="22">
        <f>VLOOKUP(C13,Active!C$21:E$972,3,FALSE)</f>
        <v>4154.9990512414424</v>
      </c>
      <c r="F13" s="2" t="str">
        <f>LEFT(M13,1)</f>
        <v>E</v>
      </c>
      <c r="G13" s="9" t="str">
        <f t="shared" si="4"/>
        <v>40364.480</v>
      </c>
      <c r="H13" s="8">
        <f t="shared" si="5"/>
        <v>4155</v>
      </c>
      <c r="I13" s="23" t="s">
        <v>344</v>
      </c>
      <c r="J13" s="24" t="s">
        <v>345</v>
      </c>
      <c r="K13" s="23">
        <v>4155</v>
      </c>
      <c r="L13" s="23" t="s">
        <v>152</v>
      </c>
      <c r="M13" s="24" t="s">
        <v>218</v>
      </c>
      <c r="N13" s="24" t="s">
        <v>219</v>
      </c>
      <c r="O13" s="25" t="s">
        <v>329</v>
      </c>
      <c r="P13" s="26" t="s">
        <v>343</v>
      </c>
    </row>
    <row r="14" spans="1:16" ht="12.75" customHeight="1" thickBot="1" x14ac:dyDescent="0.25">
      <c r="A14" s="8" t="str">
        <f t="shared" si="0"/>
        <v> ORI 120 </v>
      </c>
      <c r="B14" s="2" t="str">
        <f t="shared" si="1"/>
        <v>I</v>
      </c>
      <c r="C14" s="8">
        <f t="shared" si="2"/>
        <v>40733.421000000002</v>
      </c>
      <c r="D14" s="9" t="str">
        <f t="shared" si="3"/>
        <v>vis</v>
      </c>
      <c r="E14" s="22">
        <f>VLOOKUP(C14,Active!C$21:E$972,3,FALSE)</f>
        <v>4374.995237125896</v>
      </c>
      <c r="F14" s="2" t="str">
        <f>LEFT(M14,1)</f>
        <v>V</v>
      </c>
      <c r="G14" s="9" t="str">
        <f t="shared" si="4"/>
        <v>40733.421</v>
      </c>
      <c r="H14" s="8">
        <f t="shared" si="5"/>
        <v>4375</v>
      </c>
      <c r="I14" s="23" t="s">
        <v>351</v>
      </c>
      <c r="J14" s="24" t="s">
        <v>352</v>
      </c>
      <c r="K14" s="23">
        <v>4375</v>
      </c>
      <c r="L14" s="23" t="s">
        <v>353</v>
      </c>
      <c r="M14" s="24" t="s">
        <v>167</v>
      </c>
      <c r="N14" s="24"/>
      <c r="O14" s="25" t="s">
        <v>354</v>
      </c>
      <c r="P14" s="25" t="s">
        <v>355</v>
      </c>
    </row>
    <row r="15" spans="1:16" ht="12.75" customHeight="1" thickBot="1" x14ac:dyDescent="0.25">
      <c r="A15" s="8" t="str">
        <f t="shared" si="0"/>
        <v> ORI 120 </v>
      </c>
      <c r="B15" s="2" t="str">
        <f t="shared" si="1"/>
        <v>I</v>
      </c>
      <c r="C15" s="8">
        <f t="shared" si="2"/>
        <v>40785.417000000001</v>
      </c>
      <c r="D15" s="9" t="str">
        <f t="shared" si="3"/>
        <v>vis</v>
      </c>
      <c r="E15" s="22">
        <f>VLOOKUP(C15,Active!C$21:E$972,3,FALSE)</f>
        <v>4405.999982278232</v>
      </c>
      <c r="F15" s="2" t="str">
        <f>LEFT(M15,1)</f>
        <v>V</v>
      </c>
      <c r="G15" s="9" t="str">
        <f t="shared" si="4"/>
        <v>40785.417</v>
      </c>
      <c r="H15" s="8">
        <f t="shared" si="5"/>
        <v>4406</v>
      </c>
      <c r="I15" s="23" t="s">
        <v>356</v>
      </c>
      <c r="J15" s="24" t="s">
        <v>357</v>
      </c>
      <c r="K15" s="23">
        <v>4406</v>
      </c>
      <c r="L15" s="23" t="s">
        <v>186</v>
      </c>
      <c r="M15" s="24" t="s">
        <v>167</v>
      </c>
      <c r="N15" s="24"/>
      <c r="O15" s="25" t="s">
        <v>358</v>
      </c>
      <c r="P15" s="25" t="s">
        <v>355</v>
      </c>
    </row>
    <row r="16" spans="1:16" ht="12.75" customHeight="1" thickBot="1" x14ac:dyDescent="0.25">
      <c r="A16" s="8" t="str">
        <f t="shared" si="0"/>
        <v> ORI 120 </v>
      </c>
      <c r="B16" s="2" t="str">
        <f t="shared" si="1"/>
        <v>I</v>
      </c>
      <c r="C16" s="8">
        <f t="shared" si="2"/>
        <v>40790.451999999997</v>
      </c>
      <c r="D16" s="9" t="str">
        <f t="shared" si="3"/>
        <v>vis</v>
      </c>
      <c r="E16" s="22">
        <f>VLOOKUP(C16,Active!C$21:E$972,3,FALSE)</f>
        <v>4409.002307300193</v>
      </c>
      <c r="F16" s="2" t="s">
        <v>41</v>
      </c>
      <c r="G16" s="9" t="str">
        <f t="shared" si="4"/>
        <v>40790.452</v>
      </c>
      <c r="H16" s="8">
        <f t="shared" si="5"/>
        <v>4409</v>
      </c>
      <c r="I16" s="23" t="s">
        <v>359</v>
      </c>
      <c r="J16" s="24" t="s">
        <v>360</v>
      </c>
      <c r="K16" s="23">
        <v>4409</v>
      </c>
      <c r="L16" s="23" t="s">
        <v>157</v>
      </c>
      <c r="M16" s="24" t="s">
        <v>167</v>
      </c>
      <c r="N16" s="24"/>
      <c r="O16" s="25" t="s">
        <v>358</v>
      </c>
      <c r="P16" s="25" t="s">
        <v>355</v>
      </c>
    </row>
    <row r="17" spans="1:16" ht="12.75" customHeight="1" thickBot="1" x14ac:dyDescent="0.25">
      <c r="A17" s="8" t="str">
        <f t="shared" si="0"/>
        <v> ORI 120 </v>
      </c>
      <c r="B17" s="2" t="str">
        <f t="shared" si="1"/>
        <v>I</v>
      </c>
      <c r="C17" s="8">
        <f t="shared" si="2"/>
        <v>40795.474000000002</v>
      </c>
      <c r="D17" s="9" t="str">
        <f t="shared" si="3"/>
        <v>vis</v>
      </c>
      <c r="E17" s="22">
        <f>VLOOKUP(C17,Active!C$21:E$972,3,FALSE)</f>
        <v>4411.9968805395802</v>
      </c>
      <c r="F17" s="2" t="s">
        <v>41</v>
      </c>
      <c r="G17" s="9" t="str">
        <f t="shared" si="4"/>
        <v>40795.474</v>
      </c>
      <c r="H17" s="8">
        <f t="shared" si="5"/>
        <v>4412</v>
      </c>
      <c r="I17" s="23" t="s">
        <v>361</v>
      </c>
      <c r="J17" s="24" t="s">
        <v>362</v>
      </c>
      <c r="K17" s="23">
        <v>4412</v>
      </c>
      <c r="L17" s="23" t="s">
        <v>363</v>
      </c>
      <c r="M17" s="24" t="s">
        <v>167</v>
      </c>
      <c r="N17" s="24"/>
      <c r="O17" s="25" t="s">
        <v>358</v>
      </c>
      <c r="P17" s="25" t="s">
        <v>355</v>
      </c>
    </row>
    <row r="18" spans="1:16" ht="12.75" customHeight="1" thickBot="1" x14ac:dyDescent="0.25">
      <c r="A18" s="8" t="str">
        <f t="shared" si="0"/>
        <v> ORI 120 </v>
      </c>
      <c r="B18" s="2" t="str">
        <f t="shared" si="1"/>
        <v>I</v>
      </c>
      <c r="C18" s="8">
        <f t="shared" si="2"/>
        <v>40800.506000000001</v>
      </c>
      <c r="D18" s="9" t="str">
        <f t="shared" si="3"/>
        <v>vis</v>
      </c>
      <c r="E18" s="22">
        <f>VLOOKUP(C18,Active!C$21:E$972,3,FALSE)</f>
        <v>4414.9974166886404</v>
      </c>
      <c r="F18" s="2" t="s">
        <v>41</v>
      </c>
      <c r="G18" s="9" t="str">
        <f t="shared" si="4"/>
        <v>40800.506</v>
      </c>
      <c r="H18" s="8">
        <f t="shared" si="5"/>
        <v>4415</v>
      </c>
      <c r="I18" s="23" t="s">
        <v>364</v>
      </c>
      <c r="J18" s="24" t="s">
        <v>365</v>
      </c>
      <c r="K18" s="23">
        <v>4415</v>
      </c>
      <c r="L18" s="23" t="s">
        <v>287</v>
      </c>
      <c r="M18" s="24" t="s">
        <v>167</v>
      </c>
      <c r="N18" s="24"/>
      <c r="O18" s="25" t="s">
        <v>358</v>
      </c>
      <c r="P18" s="25" t="s">
        <v>355</v>
      </c>
    </row>
    <row r="19" spans="1:16" ht="12.75" customHeight="1" thickBot="1" x14ac:dyDescent="0.25">
      <c r="A19" s="8" t="str">
        <f t="shared" si="0"/>
        <v> ORI 121 </v>
      </c>
      <c r="B19" s="2" t="str">
        <f t="shared" si="1"/>
        <v>I</v>
      </c>
      <c r="C19" s="8">
        <f t="shared" si="2"/>
        <v>40832.368000000002</v>
      </c>
      <c r="D19" s="9" t="str">
        <f t="shared" si="3"/>
        <v>vis</v>
      </c>
      <c r="E19" s="22">
        <f>VLOOKUP(C19,Active!C$21:E$972,3,FALSE)</f>
        <v>4433.9964394989292</v>
      </c>
      <c r="F19" s="2" t="s">
        <v>41</v>
      </c>
      <c r="G19" s="9" t="str">
        <f t="shared" si="4"/>
        <v>40832.368</v>
      </c>
      <c r="H19" s="8">
        <f t="shared" si="5"/>
        <v>4434</v>
      </c>
      <c r="I19" s="23" t="s">
        <v>366</v>
      </c>
      <c r="J19" s="24" t="s">
        <v>367</v>
      </c>
      <c r="K19" s="23">
        <v>4434</v>
      </c>
      <c r="L19" s="23" t="s">
        <v>368</v>
      </c>
      <c r="M19" s="24" t="s">
        <v>167</v>
      </c>
      <c r="N19" s="24"/>
      <c r="O19" s="25" t="s">
        <v>369</v>
      </c>
      <c r="P19" s="25" t="s">
        <v>370</v>
      </c>
    </row>
    <row r="20" spans="1:16" ht="12.75" customHeight="1" thickBot="1" x14ac:dyDescent="0.25">
      <c r="A20" s="8" t="str">
        <f t="shared" si="0"/>
        <v> ORI 121 </v>
      </c>
      <c r="B20" s="2" t="str">
        <f t="shared" si="1"/>
        <v>I</v>
      </c>
      <c r="C20" s="8">
        <f t="shared" si="2"/>
        <v>40837.392</v>
      </c>
      <c r="D20" s="9" t="str">
        <f t="shared" si="3"/>
        <v>vis</v>
      </c>
      <c r="E20" s="22">
        <f>VLOOKUP(C20,Active!C$21:E$972,3,FALSE)</f>
        <v>4436.9922053202472</v>
      </c>
      <c r="F20" s="2" t="s">
        <v>41</v>
      </c>
      <c r="G20" s="9" t="str">
        <f t="shared" si="4"/>
        <v>40837.392</v>
      </c>
      <c r="H20" s="8">
        <f t="shared" si="5"/>
        <v>4437</v>
      </c>
      <c r="I20" s="23" t="s">
        <v>371</v>
      </c>
      <c r="J20" s="24" t="s">
        <v>372</v>
      </c>
      <c r="K20" s="23">
        <v>4437</v>
      </c>
      <c r="L20" s="23" t="s">
        <v>233</v>
      </c>
      <c r="M20" s="24" t="s">
        <v>167</v>
      </c>
      <c r="N20" s="24"/>
      <c r="O20" s="25" t="s">
        <v>358</v>
      </c>
      <c r="P20" s="25" t="s">
        <v>370</v>
      </c>
    </row>
    <row r="21" spans="1:16" ht="12.75" customHeight="1" thickBot="1" x14ac:dyDescent="0.25">
      <c r="A21" s="8" t="str">
        <f t="shared" si="0"/>
        <v>IBVS 530 </v>
      </c>
      <c r="B21" s="2" t="str">
        <f t="shared" si="1"/>
        <v>I</v>
      </c>
      <c r="C21" s="8">
        <f t="shared" si="2"/>
        <v>40847.466999999997</v>
      </c>
      <c r="D21" s="9" t="str">
        <f t="shared" si="3"/>
        <v>vis</v>
      </c>
      <c r="E21" s="22">
        <f>VLOOKUP(C21,Active!C$21:E$972,3,FALSE)</f>
        <v>4442.9998368190109</v>
      </c>
      <c r="F21" s="2" t="s">
        <v>41</v>
      </c>
      <c r="G21" s="9" t="str">
        <f t="shared" si="4"/>
        <v>40847.467</v>
      </c>
      <c r="H21" s="8">
        <f t="shared" si="5"/>
        <v>4443</v>
      </c>
      <c r="I21" s="23" t="s">
        <v>373</v>
      </c>
      <c r="J21" s="24" t="s">
        <v>374</v>
      </c>
      <c r="K21" s="23">
        <v>4443</v>
      </c>
      <c r="L21" s="23" t="s">
        <v>186</v>
      </c>
      <c r="M21" s="24" t="s">
        <v>218</v>
      </c>
      <c r="N21" s="24" t="s">
        <v>219</v>
      </c>
      <c r="O21" s="25" t="s">
        <v>375</v>
      </c>
      <c r="P21" s="26" t="s">
        <v>376</v>
      </c>
    </row>
    <row r="22" spans="1:16" ht="12.75" customHeight="1" thickBot="1" x14ac:dyDescent="0.25">
      <c r="A22" s="8" t="str">
        <f t="shared" si="0"/>
        <v>IBVS 844 </v>
      </c>
      <c r="B22" s="2" t="str">
        <f t="shared" si="1"/>
        <v>II</v>
      </c>
      <c r="C22" s="8">
        <f t="shared" si="2"/>
        <v>41146.818099999997</v>
      </c>
      <c r="D22" s="9" t="str">
        <f t="shared" si="3"/>
        <v>vis</v>
      </c>
      <c r="E22" s="22">
        <f>VLOOKUP(C22,Active!C$21:E$972,3,FALSE)</f>
        <v>4621.5001938959313</v>
      </c>
      <c r="F22" s="2" t="s">
        <v>41</v>
      </c>
      <c r="G22" s="9" t="str">
        <f t="shared" si="4"/>
        <v>41146.8181</v>
      </c>
      <c r="H22" s="8">
        <f t="shared" si="5"/>
        <v>4621.5</v>
      </c>
      <c r="I22" s="23" t="s">
        <v>380</v>
      </c>
      <c r="J22" s="24" t="s">
        <v>381</v>
      </c>
      <c r="K22" s="23">
        <v>4621.5</v>
      </c>
      <c r="L22" s="23" t="s">
        <v>382</v>
      </c>
      <c r="M22" s="24" t="s">
        <v>218</v>
      </c>
      <c r="N22" s="24" t="s">
        <v>219</v>
      </c>
      <c r="O22" s="25" t="s">
        <v>383</v>
      </c>
      <c r="P22" s="26" t="s">
        <v>384</v>
      </c>
    </row>
    <row r="23" spans="1:16" ht="12.75" customHeight="1" thickBot="1" x14ac:dyDescent="0.25">
      <c r="A23" s="8" t="str">
        <f t="shared" si="0"/>
        <v>IBVS 668 </v>
      </c>
      <c r="B23" s="2" t="str">
        <f t="shared" si="1"/>
        <v>I</v>
      </c>
      <c r="C23" s="8">
        <f t="shared" si="2"/>
        <v>41172.81</v>
      </c>
      <c r="D23" s="9" t="str">
        <f t="shared" si="3"/>
        <v>vis</v>
      </c>
      <c r="E23" s="22">
        <f>VLOOKUP(C23,Active!C$21:E$972,3,FALSE)</f>
        <v>4636.9989290971971</v>
      </c>
      <c r="F23" s="2" t="s">
        <v>41</v>
      </c>
      <c r="G23" s="9" t="str">
        <f t="shared" si="4"/>
        <v>41172.810</v>
      </c>
      <c r="H23" s="8">
        <f t="shared" si="5"/>
        <v>4637</v>
      </c>
      <c r="I23" s="23" t="s">
        <v>385</v>
      </c>
      <c r="J23" s="24" t="s">
        <v>386</v>
      </c>
      <c r="K23" s="23">
        <v>4637</v>
      </c>
      <c r="L23" s="23" t="s">
        <v>152</v>
      </c>
      <c r="M23" s="24" t="s">
        <v>218</v>
      </c>
      <c r="N23" s="24" t="s">
        <v>219</v>
      </c>
      <c r="O23" s="25" t="s">
        <v>387</v>
      </c>
      <c r="P23" s="26" t="s">
        <v>388</v>
      </c>
    </row>
    <row r="24" spans="1:16" ht="12.75" customHeight="1" thickBot="1" x14ac:dyDescent="0.25">
      <c r="A24" s="8" t="str">
        <f t="shared" si="0"/>
        <v>IBVS 668 </v>
      </c>
      <c r="B24" s="2" t="str">
        <f t="shared" si="1"/>
        <v>I</v>
      </c>
      <c r="C24" s="8">
        <f t="shared" si="2"/>
        <v>41209.707000000002</v>
      </c>
      <c r="D24" s="9" t="str">
        <f t="shared" si="3"/>
        <v>vis</v>
      </c>
      <c r="E24" s="22">
        <f>VLOOKUP(C24,Active!C$21:E$972,3,FALSE)</f>
        <v>4659.0002769294515</v>
      </c>
      <c r="F24" s="2" t="s">
        <v>41</v>
      </c>
      <c r="G24" s="9" t="str">
        <f t="shared" si="4"/>
        <v>41209.707</v>
      </c>
      <c r="H24" s="8">
        <f t="shared" si="5"/>
        <v>4659</v>
      </c>
      <c r="I24" s="23" t="s">
        <v>389</v>
      </c>
      <c r="J24" s="24" t="s">
        <v>390</v>
      </c>
      <c r="K24" s="23">
        <v>4659</v>
      </c>
      <c r="L24" s="23" t="s">
        <v>272</v>
      </c>
      <c r="M24" s="24" t="s">
        <v>218</v>
      </c>
      <c r="N24" s="24" t="s">
        <v>219</v>
      </c>
      <c r="O24" s="25" t="s">
        <v>387</v>
      </c>
      <c r="P24" s="26" t="s">
        <v>388</v>
      </c>
    </row>
    <row r="25" spans="1:16" ht="12.75" customHeight="1" thickBot="1" x14ac:dyDescent="0.25">
      <c r="A25" s="8" t="str">
        <f t="shared" si="0"/>
        <v> ORI 129 </v>
      </c>
      <c r="B25" s="2" t="str">
        <f t="shared" si="1"/>
        <v>I</v>
      </c>
      <c r="C25" s="8">
        <f t="shared" si="2"/>
        <v>41211.377999999997</v>
      </c>
      <c r="D25" s="9" t="str">
        <f t="shared" si="3"/>
        <v>vis</v>
      </c>
      <c r="E25" s="22">
        <f>VLOOKUP(C25,Active!C$21:E$972,3,FALSE)</f>
        <v>4659.9966791363404</v>
      </c>
      <c r="F25" s="2" t="s">
        <v>41</v>
      </c>
      <c r="G25" s="9" t="str">
        <f t="shared" si="4"/>
        <v>41211.378</v>
      </c>
      <c r="H25" s="8">
        <f t="shared" si="5"/>
        <v>4660</v>
      </c>
      <c r="I25" s="23" t="s">
        <v>391</v>
      </c>
      <c r="J25" s="24" t="s">
        <v>392</v>
      </c>
      <c r="K25" s="23">
        <v>4660</v>
      </c>
      <c r="L25" s="23" t="s">
        <v>368</v>
      </c>
      <c r="M25" s="24" t="s">
        <v>167</v>
      </c>
      <c r="N25" s="24"/>
      <c r="O25" s="25" t="s">
        <v>393</v>
      </c>
      <c r="P25" s="25" t="s">
        <v>394</v>
      </c>
    </row>
    <row r="26" spans="1:16" ht="12.75" customHeight="1" thickBot="1" x14ac:dyDescent="0.25">
      <c r="A26" s="8" t="str">
        <f t="shared" si="0"/>
        <v>IBVS 668 </v>
      </c>
      <c r="B26" s="2" t="str">
        <f t="shared" si="1"/>
        <v>I</v>
      </c>
      <c r="C26" s="8">
        <f t="shared" si="2"/>
        <v>41214.735000000001</v>
      </c>
      <c r="D26" s="9" t="str">
        <f t="shared" si="3"/>
        <v>vis</v>
      </c>
      <c r="E26" s="22">
        <f>VLOOKUP(C26,Active!C$21:E$972,3,FALSE)</f>
        <v>4661.9984279146402</v>
      </c>
      <c r="F26" s="2" t="s">
        <v>41</v>
      </c>
      <c r="G26" s="9" t="str">
        <f t="shared" si="4"/>
        <v>41214.735</v>
      </c>
      <c r="H26" s="8">
        <f t="shared" si="5"/>
        <v>4662</v>
      </c>
      <c r="I26" s="23" t="s">
        <v>395</v>
      </c>
      <c r="J26" s="24" t="s">
        <v>396</v>
      </c>
      <c r="K26" s="23">
        <v>4662</v>
      </c>
      <c r="L26" s="23" t="s">
        <v>106</v>
      </c>
      <c r="M26" s="24" t="s">
        <v>218</v>
      </c>
      <c r="N26" s="24" t="s">
        <v>219</v>
      </c>
      <c r="O26" s="25" t="s">
        <v>387</v>
      </c>
      <c r="P26" s="26" t="s">
        <v>388</v>
      </c>
    </row>
    <row r="27" spans="1:16" ht="12.75" customHeight="1" thickBot="1" x14ac:dyDescent="0.25">
      <c r="A27" s="8" t="str">
        <f t="shared" si="0"/>
        <v> ORI 129 </v>
      </c>
      <c r="B27" s="2" t="str">
        <f t="shared" si="1"/>
        <v>I</v>
      </c>
      <c r="C27" s="8">
        <f t="shared" si="2"/>
        <v>41253.311999999998</v>
      </c>
      <c r="D27" s="9" t="str">
        <f t="shared" si="3"/>
        <v>vis</v>
      </c>
      <c r="E27" s="22">
        <f>VLOOKUP(C27,Active!C$21:E$972,3,FALSE)</f>
        <v>4685.0015445724912</v>
      </c>
      <c r="F27" s="2" t="s">
        <v>41</v>
      </c>
      <c r="G27" s="9" t="str">
        <f t="shared" si="4"/>
        <v>41253.312</v>
      </c>
      <c r="H27" s="8">
        <f t="shared" si="5"/>
        <v>4685</v>
      </c>
      <c r="I27" s="23" t="s">
        <v>397</v>
      </c>
      <c r="J27" s="24" t="s">
        <v>398</v>
      </c>
      <c r="K27" s="23">
        <v>4685</v>
      </c>
      <c r="L27" s="23" t="s">
        <v>306</v>
      </c>
      <c r="M27" s="24" t="s">
        <v>167</v>
      </c>
      <c r="N27" s="24"/>
      <c r="O27" s="25" t="s">
        <v>393</v>
      </c>
      <c r="P27" s="25" t="s">
        <v>394</v>
      </c>
    </row>
    <row r="28" spans="1:16" ht="12.75" customHeight="1" thickBot="1" x14ac:dyDescent="0.25">
      <c r="A28" s="8" t="str">
        <f t="shared" si="0"/>
        <v>IBVS 937 </v>
      </c>
      <c r="B28" s="2" t="str">
        <f t="shared" si="1"/>
        <v>I</v>
      </c>
      <c r="C28" s="8">
        <f t="shared" si="2"/>
        <v>41674.241999999998</v>
      </c>
      <c r="D28" s="9" t="str">
        <f t="shared" si="3"/>
        <v>vis</v>
      </c>
      <c r="E28" s="22">
        <f>VLOOKUP(C28,Active!C$21:E$972,3,FALSE)</f>
        <v>4935.9983015725093</v>
      </c>
      <c r="F28" s="2" t="s">
        <v>41</v>
      </c>
      <c r="G28" s="9" t="str">
        <f t="shared" si="4"/>
        <v>41674.242</v>
      </c>
      <c r="H28" s="8">
        <f t="shared" si="5"/>
        <v>4936</v>
      </c>
      <c r="I28" s="23" t="s">
        <v>399</v>
      </c>
      <c r="J28" s="24" t="s">
        <v>400</v>
      </c>
      <c r="K28" s="23">
        <v>4936</v>
      </c>
      <c r="L28" s="23" t="s">
        <v>106</v>
      </c>
      <c r="M28" s="24" t="s">
        <v>218</v>
      </c>
      <c r="N28" s="24" t="s">
        <v>219</v>
      </c>
      <c r="O28" s="25" t="s">
        <v>401</v>
      </c>
      <c r="P28" s="26" t="s">
        <v>402</v>
      </c>
    </row>
    <row r="29" spans="1:16" ht="12.75" customHeight="1" thickBot="1" x14ac:dyDescent="0.25">
      <c r="A29" s="8" t="str">
        <f t="shared" si="0"/>
        <v>IBVS 937 </v>
      </c>
      <c r="B29" s="2" t="str">
        <f t="shared" si="1"/>
        <v>II</v>
      </c>
      <c r="C29" s="8">
        <f t="shared" si="2"/>
        <v>41839.432000000001</v>
      </c>
      <c r="D29" s="9" t="str">
        <f t="shared" si="3"/>
        <v>vis</v>
      </c>
      <c r="E29" s="22">
        <f>VLOOKUP(C29,Active!C$21:E$972,3,FALSE)</f>
        <v>5034.4996065135529</v>
      </c>
      <c r="F29" s="2" t="s">
        <v>41</v>
      </c>
      <c r="G29" s="9" t="str">
        <f t="shared" si="4"/>
        <v>41839.432</v>
      </c>
      <c r="H29" s="8">
        <f t="shared" si="5"/>
        <v>5034.5</v>
      </c>
      <c r="I29" s="23" t="s">
        <v>403</v>
      </c>
      <c r="J29" s="24" t="s">
        <v>404</v>
      </c>
      <c r="K29" s="23">
        <v>5034.5</v>
      </c>
      <c r="L29" s="23" t="s">
        <v>239</v>
      </c>
      <c r="M29" s="24" t="s">
        <v>218</v>
      </c>
      <c r="N29" s="24" t="s">
        <v>219</v>
      </c>
      <c r="O29" s="25" t="s">
        <v>405</v>
      </c>
      <c r="P29" s="26" t="s">
        <v>402</v>
      </c>
    </row>
    <row r="30" spans="1:16" ht="12.75" customHeight="1" thickBot="1" x14ac:dyDescent="0.25">
      <c r="A30" s="8" t="str">
        <f t="shared" si="0"/>
        <v>IBVS 1379 </v>
      </c>
      <c r="B30" s="2" t="str">
        <f t="shared" si="1"/>
        <v>I</v>
      </c>
      <c r="C30" s="8">
        <f t="shared" si="2"/>
        <v>42252.822099999998</v>
      </c>
      <c r="D30" s="9" t="str">
        <f t="shared" si="3"/>
        <v>vis</v>
      </c>
      <c r="E30" s="22">
        <f>VLOOKUP(C30,Active!C$21:E$972,3,FALSE)</f>
        <v>5281.0003892468158</v>
      </c>
      <c r="F30" s="2" t="s">
        <v>41</v>
      </c>
      <c r="G30" s="9" t="str">
        <f t="shared" si="4"/>
        <v>42252.8221</v>
      </c>
      <c r="H30" s="8">
        <f t="shared" si="5"/>
        <v>5281</v>
      </c>
      <c r="I30" s="23" t="s">
        <v>406</v>
      </c>
      <c r="J30" s="24" t="s">
        <v>407</v>
      </c>
      <c r="K30" s="23">
        <v>5281</v>
      </c>
      <c r="L30" s="23" t="s">
        <v>408</v>
      </c>
      <c r="M30" s="24" t="s">
        <v>218</v>
      </c>
      <c r="N30" s="24" t="s">
        <v>219</v>
      </c>
      <c r="O30" s="25" t="s">
        <v>409</v>
      </c>
      <c r="P30" s="26" t="s">
        <v>410</v>
      </c>
    </row>
    <row r="31" spans="1:16" ht="12.75" customHeight="1" thickBot="1" x14ac:dyDescent="0.25">
      <c r="A31" s="8" t="str">
        <f t="shared" si="0"/>
        <v>IBVS 1379 </v>
      </c>
      <c r="B31" s="2" t="str">
        <f t="shared" si="1"/>
        <v>II</v>
      </c>
      <c r="C31" s="8">
        <f t="shared" si="2"/>
        <v>42273.783199999998</v>
      </c>
      <c r="D31" s="9" t="str">
        <f t="shared" si="3"/>
        <v>vis</v>
      </c>
      <c r="E31" s="22">
        <f>VLOOKUP(C31,Active!C$21:E$972,3,FALSE)</f>
        <v>5293.4993038481816</v>
      </c>
      <c r="F31" s="2" t="s">
        <v>41</v>
      </c>
      <c r="G31" s="9" t="str">
        <f t="shared" si="4"/>
        <v>42273.7832</v>
      </c>
      <c r="H31" s="8">
        <f t="shared" si="5"/>
        <v>5293.5</v>
      </c>
      <c r="I31" s="23" t="s">
        <v>411</v>
      </c>
      <c r="J31" s="24" t="s">
        <v>412</v>
      </c>
      <c r="K31" s="23">
        <v>5293.5</v>
      </c>
      <c r="L31" s="23" t="s">
        <v>413</v>
      </c>
      <c r="M31" s="24" t="s">
        <v>218</v>
      </c>
      <c r="N31" s="24" t="s">
        <v>219</v>
      </c>
      <c r="O31" s="25" t="s">
        <v>409</v>
      </c>
      <c r="P31" s="26" t="s">
        <v>410</v>
      </c>
    </row>
    <row r="32" spans="1:16" ht="12.75" customHeight="1" thickBot="1" x14ac:dyDescent="0.25">
      <c r="A32" s="8" t="str">
        <f t="shared" si="0"/>
        <v>IBVS 1358 </v>
      </c>
      <c r="B32" s="2" t="str">
        <f t="shared" si="1"/>
        <v>I</v>
      </c>
      <c r="C32" s="8">
        <f t="shared" si="2"/>
        <v>42955.497000000003</v>
      </c>
      <c r="D32" s="9" t="str">
        <f t="shared" si="3"/>
        <v>vis</v>
      </c>
      <c r="E32" s="22">
        <f>VLOOKUP(C32,Active!C$21:E$972,3,FALSE)</f>
        <v>5699.9990852896563</v>
      </c>
      <c r="F32" s="2" t="s">
        <v>41</v>
      </c>
      <c r="G32" s="9" t="str">
        <f t="shared" si="4"/>
        <v>42955.497</v>
      </c>
      <c r="H32" s="8">
        <f t="shared" si="5"/>
        <v>5700</v>
      </c>
      <c r="I32" s="23" t="s">
        <v>419</v>
      </c>
      <c r="J32" s="24" t="s">
        <v>420</v>
      </c>
      <c r="K32" s="23">
        <v>5700</v>
      </c>
      <c r="L32" s="23" t="s">
        <v>152</v>
      </c>
      <c r="M32" s="24" t="s">
        <v>218</v>
      </c>
      <c r="N32" s="24" t="s">
        <v>219</v>
      </c>
      <c r="O32" s="25" t="s">
        <v>421</v>
      </c>
      <c r="P32" s="26" t="s">
        <v>422</v>
      </c>
    </row>
    <row r="33" spans="1:16" ht="12.75" customHeight="1" thickBot="1" x14ac:dyDescent="0.25">
      <c r="A33" s="8" t="str">
        <f t="shared" si="0"/>
        <v> BBS 39 </v>
      </c>
      <c r="B33" s="2" t="str">
        <f t="shared" si="1"/>
        <v>I</v>
      </c>
      <c r="C33" s="8">
        <f t="shared" si="2"/>
        <v>43755.432000000001</v>
      </c>
      <c r="D33" s="9" t="str">
        <f t="shared" si="3"/>
        <v>vis</v>
      </c>
      <c r="E33" s="22">
        <f>VLOOKUP(C33,Active!C$21:E$972,3,FALSE)</f>
        <v>6176.9931004722484</v>
      </c>
      <c r="F33" s="2" t="s">
        <v>41</v>
      </c>
      <c r="G33" s="9" t="str">
        <f t="shared" si="4"/>
        <v>43755.432</v>
      </c>
      <c r="H33" s="8">
        <f t="shared" si="5"/>
        <v>6177</v>
      </c>
      <c r="I33" s="23" t="s">
        <v>423</v>
      </c>
      <c r="J33" s="24" t="s">
        <v>424</v>
      </c>
      <c r="K33" s="23">
        <v>6177</v>
      </c>
      <c r="L33" s="23" t="s">
        <v>203</v>
      </c>
      <c r="M33" s="24" t="s">
        <v>167</v>
      </c>
      <c r="N33" s="24"/>
      <c r="O33" s="25" t="s">
        <v>393</v>
      </c>
      <c r="P33" s="25" t="s">
        <v>425</v>
      </c>
    </row>
    <row r="34" spans="1:16" ht="12.75" customHeight="1" thickBot="1" x14ac:dyDescent="0.25">
      <c r="A34" s="8" t="str">
        <f t="shared" si="0"/>
        <v> BBS 44 </v>
      </c>
      <c r="B34" s="2" t="str">
        <f t="shared" si="1"/>
        <v>I</v>
      </c>
      <c r="C34" s="8">
        <f t="shared" si="2"/>
        <v>44082.461000000003</v>
      </c>
      <c r="D34" s="9" t="str">
        <f t="shared" si="3"/>
        <v>vis</v>
      </c>
      <c r="E34" s="22">
        <f>VLOOKUP(C34,Active!C$21:E$972,3,FALSE)</f>
        <v>6371.9975393218419</v>
      </c>
      <c r="F34" s="2" t="s">
        <v>41</v>
      </c>
      <c r="G34" s="9" t="str">
        <f t="shared" si="4"/>
        <v>44082.461</v>
      </c>
      <c r="H34" s="8">
        <f t="shared" si="5"/>
        <v>6372</v>
      </c>
      <c r="I34" s="23" t="s">
        <v>426</v>
      </c>
      <c r="J34" s="24" t="s">
        <v>427</v>
      </c>
      <c r="K34" s="23">
        <v>6372</v>
      </c>
      <c r="L34" s="23" t="s">
        <v>287</v>
      </c>
      <c r="M34" s="24" t="s">
        <v>218</v>
      </c>
      <c r="N34" s="24" t="s">
        <v>219</v>
      </c>
      <c r="O34" s="25" t="s">
        <v>354</v>
      </c>
      <c r="P34" s="25" t="s">
        <v>428</v>
      </c>
    </row>
    <row r="35" spans="1:16" ht="12.75" customHeight="1" thickBot="1" x14ac:dyDescent="0.25">
      <c r="A35" s="8" t="str">
        <f t="shared" si="0"/>
        <v> MVS 8.192 </v>
      </c>
      <c r="B35" s="2" t="str">
        <f t="shared" si="1"/>
        <v>I</v>
      </c>
      <c r="C35" s="8">
        <f t="shared" si="2"/>
        <v>44171.366999999998</v>
      </c>
      <c r="D35" s="9" t="str">
        <f t="shared" si="3"/>
        <v>vis</v>
      </c>
      <c r="E35" s="22">
        <f>VLOOKUP(C35,Active!C$21:E$972,3,FALSE)</f>
        <v>6425.0113840890062</v>
      </c>
      <c r="F35" s="2" t="s">
        <v>41</v>
      </c>
      <c r="G35" s="9" t="str">
        <f t="shared" si="4"/>
        <v>44171.367</v>
      </c>
      <c r="H35" s="8">
        <f t="shared" si="5"/>
        <v>6425</v>
      </c>
      <c r="I35" s="23" t="s">
        <v>429</v>
      </c>
      <c r="J35" s="24" t="s">
        <v>430</v>
      </c>
      <c r="K35" s="23">
        <v>6425</v>
      </c>
      <c r="L35" s="23" t="s">
        <v>431</v>
      </c>
      <c r="M35" s="24" t="s">
        <v>167</v>
      </c>
      <c r="N35" s="24"/>
      <c r="O35" s="25" t="s">
        <v>432</v>
      </c>
      <c r="P35" s="25" t="s">
        <v>433</v>
      </c>
    </row>
    <row r="36" spans="1:16" ht="12.75" customHeight="1" thickBot="1" x14ac:dyDescent="0.25">
      <c r="A36" s="8" t="str">
        <f t="shared" si="0"/>
        <v>IBVS 2545 </v>
      </c>
      <c r="B36" s="2" t="str">
        <f t="shared" si="1"/>
        <v>II</v>
      </c>
      <c r="C36" s="8">
        <f t="shared" si="2"/>
        <v>44480.761299999998</v>
      </c>
      <c r="D36" s="9" t="str">
        <f t="shared" si="3"/>
        <v>vis</v>
      </c>
      <c r="E36" s="22">
        <f>VLOOKUP(C36,Active!C$21:E$972,3,FALSE)</f>
        <v>6609.5004106119213</v>
      </c>
      <c r="F36" s="2" t="s">
        <v>41</v>
      </c>
      <c r="G36" s="9" t="str">
        <f t="shared" si="4"/>
        <v>44480.7613</v>
      </c>
      <c r="H36" s="8">
        <f t="shared" si="5"/>
        <v>6609.5</v>
      </c>
      <c r="I36" s="23" t="s">
        <v>434</v>
      </c>
      <c r="J36" s="24" t="s">
        <v>435</v>
      </c>
      <c r="K36" s="23">
        <v>6609.5</v>
      </c>
      <c r="L36" s="23" t="s">
        <v>408</v>
      </c>
      <c r="M36" s="24" t="s">
        <v>218</v>
      </c>
      <c r="N36" s="24" t="s">
        <v>219</v>
      </c>
      <c r="O36" s="25" t="s">
        <v>436</v>
      </c>
      <c r="P36" s="26" t="s">
        <v>437</v>
      </c>
    </row>
    <row r="37" spans="1:16" ht="12.75" customHeight="1" thickBot="1" x14ac:dyDescent="0.25">
      <c r="A37" s="8" t="str">
        <f t="shared" si="0"/>
        <v>IBVS 2545 </v>
      </c>
      <c r="B37" s="2" t="str">
        <f t="shared" si="1"/>
        <v>I</v>
      </c>
      <c r="C37" s="8">
        <f t="shared" si="2"/>
        <v>44833.777699999999</v>
      </c>
      <c r="D37" s="9" t="str">
        <f t="shared" si="3"/>
        <v>vis</v>
      </c>
      <c r="E37" s="22">
        <f>VLOOKUP(C37,Active!C$21:E$972,3,FALSE)</f>
        <v>6820.0009013534245</v>
      </c>
      <c r="F37" s="2" t="s">
        <v>41</v>
      </c>
      <c r="G37" s="9" t="str">
        <f t="shared" si="4"/>
        <v>44833.7777</v>
      </c>
      <c r="H37" s="8">
        <f t="shared" si="5"/>
        <v>6820</v>
      </c>
      <c r="I37" s="23" t="s">
        <v>438</v>
      </c>
      <c r="J37" s="24" t="s">
        <v>439</v>
      </c>
      <c r="K37" s="23">
        <v>6820</v>
      </c>
      <c r="L37" s="23" t="s">
        <v>440</v>
      </c>
      <c r="M37" s="24" t="s">
        <v>218</v>
      </c>
      <c r="N37" s="24" t="s">
        <v>219</v>
      </c>
      <c r="O37" s="25" t="s">
        <v>441</v>
      </c>
      <c r="P37" s="26" t="s">
        <v>437</v>
      </c>
    </row>
    <row r="38" spans="1:16" ht="12.75" customHeight="1" thickBot="1" x14ac:dyDescent="0.25">
      <c r="A38" s="8" t="str">
        <f t="shared" si="0"/>
        <v> BBS 67 </v>
      </c>
      <c r="B38" s="2" t="str">
        <f t="shared" si="1"/>
        <v>I</v>
      </c>
      <c r="C38" s="8">
        <f t="shared" si="2"/>
        <v>45531.41</v>
      </c>
      <c r="D38" s="9" t="str">
        <f t="shared" si="3"/>
        <v>vis</v>
      </c>
      <c r="E38" s="22">
        <f>VLOOKUP(C38,Active!C$21:E$972,3,FALSE)</f>
        <v>7235.9927405629478</v>
      </c>
      <c r="F38" s="2" t="s">
        <v>41</v>
      </c>
      <c r="G38" s="9" t="str">
        <f t="shared" si="4"/>
        <v>45531.410</v>
      </c>
      <c r="H38" s="8">
        <f t="shared" si="5"/>
        <v>7236</v>
      </c>
      <c r="I38" s="23" t="s">
        <v>442</v>
      </c>
      <c r="J38" s="24" t="s">
        <v>443</v>
      </c>
      <c r="K38" s="23">
        <v>7236</v>
      </c>
      <c r="L38" s="23" t="s">
        <v>203</v>
      </c>
      <c r="M38" s="24" t="s">
        <v>167</v>
      </c>
      <c r="N38" s="24"/>
      <c r="O38" s="25" t="s">
        <v>354</v>
      </c>
      <c r="P38" s="25" t="s">
        <v>444</v>
      </c>
    </row>
    <row r="39" spans="1:16" ht="12.75" customHeight="1" thickBot="1" x14ac:dyDescent="0.25">
      <c r="A39" s="8" t="str">
        <f t="shared" si="0"/>
        <v> BBS 68 </v>
      </c>
      <c r="B39" s="2" t="str">
        <f t="shared" si="1"/>
        <v>I</v>
      </c>
      <c r="C39" s="8">
        <f t="shared" si="2"/>
        <v>45578.383000000002</v>
      </c>
      <c r="D39" s="9" t="str">
        <f t="shared" si="3"/>
        <v>vis</v>
      </c>
      <c r="E39" s="22">
        <f>VLOOKUP(C39,Active!C$21:E$972,3,FALSE)</f>
        <v>7264.0023161849313</v>
      </c>
      <c r="F39" s="2" t="s">
        <v>41</v>
      </c>
      <c r="G39" s="9" t="str">
        <f t="shared" si="4"/>
        <v>45578.383</v>
      </c>
      <c r="H39" s="8">
        <f t="shared" si="5"/>
        <v>7264</v>
      </c>
      <c r="I39" s="23" t="s">
        <v>445</v>
      </c>
      <c r="J39" s="24" t="s">
        <v>446</v>
      </c>
      <c r="K39" s="23">
        <v>7264</v>
      </c>
      <c r="L39" s="23" t="s">
        <v>157</v>
      </c>
      <c r="M39" s="24" t="s">
        <v>167</v>
      </c>
      <c r="N39" s="24"/>
      <c r="O39" s="25" t="s">
        <v>447</v>
      </c>
      <c r="P39" s="25" t="s">
        <v>448</v>
      </c>
    </row>
    <row r="40" spans="1:16" ht="12.75" customHeight="1" thickBot="1" x14ac:dyDescent="0.25">
      <c r="A40" s="8" t="str">
        <f t="shared" si="0"/>
        <v> BBS 73 </v>
      </c>
      <c r="B40" s="2" t="str">
        <f t="shared" si="1"/>
        <v>I</v>
      </c>
      <c r="C40" s="8">
        <f t="shared" si="2"/>
        <v>45930.555099999998</v>
      </c>
      <c r="D40" s="9" t="str">
        <f t="shared" si="3"/>
        <v>vis</v>
      </c>
      <c r="E40" s="22">
        <f>VLOOKUP(C40,Active!C$21:E$972,3,FALSE)</f>
        <v>7473.9993584624717</v>
      </c>
      <c r="F40" s="2" t="s">
        <v>41</v>
      </c>
      <c r="G40" s="9" t="str">
        <f t="shared" si="4"/>
        <v>45930.5551</v>
      </c>
      <c r="H40" s="8">
        <f t="shared" si="5"/>
        <v>7474</v>
      </c>
      <c r="I40" s="23" t="s">
        <v>449</v>
      </c>
      <c r="J40" s="24" t="s">
        <v>450</v>
      </c>
      <c r="K40" s="23">
        <v>7474</v>
      </c>
      <c r="L40" s="23" t="s">
        <v>451</v>
      </c>
      <c r="M40" s="24" t="s">
        <v>218</v>
      </c>
      <c r="N40" s="24" t="s">
        <v>219</v>
      </c>
      <c r="O40" s="25" t="s">
        <v>354</v>
      </c>
      <c r="P40" s="25" t="s">
        <v>452</v>
      </c>
    </row>
    <row r="41" spans="1:16" ht="12.75" customHeight="1" thickBot="1" x14ac:dyDescent="0.25">
      <c r="A41" s="8" t="str">
        <f t="shared" si="0"/>
        <v> BBS 80 </v>
      </c>
      <c r="B41" s="2" t="str">
        <f t="shared" si="1"/>
        <v>I</v>
      </c>
      <c r="C41" s="8">
        <f t="shared" si="2"/>
        <v>46616.469499999999</v>
      </c>
      <c r="D41" s="9" t="str">
        <f t="shared" si="3"/>
        <v>vis</v>
      </c>
      <c r="E41" s="22">
        <f>VLOOKUP(C41,Active!C$21:E$972,3,FALSE)</f>
        <v>7883.0039197425258</v>
      </c>
      <c r="F41" s="2" t="s">
        <v>41</v>
      </c>
      <c r="G41" s="9" t="str">
        <f t="shared" si="4"/>
        <v>46616.4695</v>
      </c>
      <c r="H41" s="8">
        <f t="shared" si="5"/>
        <v>7883</v>
      </c>
      <c r="I41" s="23" t="s">
        <v>453</v>
      </c>
      <c r="J41" s="24" t="s">
        <v>454</v>
      </c>
      <c r="K41" s="23">
        <v>7883</v>
      </c>
      <c r="L41" s="23" t="s">
        <v>455</v>
      </c>
      <c r="M41" s="24" t="s">
        <v>218</v>
      </c>
      <c r="N41" s="24" t="s">
        <v>219</v>
      </c>
      <c r="O41" s="25" t="s">
        <v>354</v>
      </c>
      <c r="P41" s="25" t="s">
        <v>456</v>
      </c>
    </row>
    <row r="42" spans="1:16" ht="12.75" customHeight="1" thickBot="1" x14ac:dyDescent="0.25">
      <c r="A42" s="8" t="str">
        <f t="shared" si="0"/>
        <v> VSSC 67.8 </v>
      </c>
      <c r="B42" s="2" t="str">
        <f t="shared" si="1"/>
        <v>I</v>
      </c>
      <c r="C42" s="8">
        <f t="shared" si="2"/>
        <v>46715.4156</v>
      </c>
      <c r="D42" s="9" t="str">
        <f t="shared" si="3"/>
        <v>vis</v>
      </c>
      <c r="E42" s="22">
        <f>VLOOKUP(C42,Active!C$21:E$972,3,FALSE)</f>
        <v>7942.0045854536884</v>
      </c>
      <c r="F42" s="2" t="s">
        <v>41</v>
      </c>
      <c r="G42" s="9" t="str">
        <f t="shared" si="4"/>
        <v>46715.4156</v>
      </c>
      <c r="H42" s="8">
        <f t="shared" si="5"/>
        <v>7942</v>
      </c>
      <c r="I42" s="23" t="s">
        <v>457</v>
      </c>
      <c r="J42" s="24" t="s">
        <v>458</v>
      </c>
      <c r="K42" s="23">
        <v>7942</v>
      </c>
      <c r="L42" s="23" t="s">
        <v>459</v>
      </c>
      <c r="M42" s="24" t="s">
        <v>218</v>
      </c>
      <c r="N42" s="24" t="s">
        <v>219</v>
      </c>
      <c r="O42" s="25" t="s">
        <v>460</v>
      </c>
      <c r="P42" s="25" t="s">
        <v>461</v>
      </c>
    </row>
    <row r="43" spans="1:16" ht="12.75" customHeight="1" thickBot="1" x14ac:dyDescent="0.25">
      <c r="A43" s="8" t="str">
        <f t="shared" ref="A43:A74" si="6">P43</f>
        <v>IBVS 3169 </v>
      </c>
      <c r="B43" s="2" t="str">
        <f t="shared" ref="B43:B74" si="7">IF(H43=INT(H43),"I","II")</f>
        <v>I</v>
      </c>
      <c r="C43" s="8">
        <f t="shared" ref="C43:C74" si="8">1*G43</f>
        <v>47072.621099999997</v>
      </c>
      <c r="D43" s="9" t="str">
        <f t="shared" ref="D43:D74" si="9">VLOOKUP(F43,I$1:J$5,2,FALSE)</f>
        <v>vis</v>
      </c>
      <c r="E43" s="22">
        <f>VLOOKUP(C43,Active!C$21:E$972,3,FALSE)</f>
        <v>8155.0029986876443</v>
      </c>
      <c r="F43" s="2" t="s">
        <v>41</v>
      </c>
      <c r="G43" s="9" t="str">
        <f t="shared" ref="G43:G74" si="10">MID(I43,3,LEN(I43)-3)</f>
        <v>47072.6211</v>
      </c>
      <c r="H43" s="8">
        <f t="shared" ref="H43:H74" si="11">1*K43</f>
        <v>8155</v>
      </c>
      <c r="I43" s="23" t="s">
        <v>462</v>
      </c>
      <c r="J43" s="24" t="s">
        <v>463</v>
      </c>
      <c r="K43" s="23">
        <v>8155</v>
      </c>
      <c r="L43" s="23" t="s">
        <v>464</v>
      </c>
      <c r="M43" s="24" t="s">
        <v>218</v>
      </c>
      <c r="N43" s="24" t="s">
        <v>219</v>
      </c>
      <c r="O43" s="25" t="s">
        <v>465</v>
      </c>
      <c r="P43" s="26" t="s">
        <v>466</v>
      </c>
    </row>
    <row r="44" spans="1:16" ht="12.75" customHeight="1" thickBot="1" x14ac:dyDescent="0.25">
      <c r="A44" s="8" t="str">
        <f t="shared" si="6"/>
        <v> VSSC 70.19 </v>
      </c>
      <c r="B44" s="2" t="str">
        <f t="shared" si="7"/>
        <v>I</v>
      </c>
      <c r="C44" s="8">
        <f t="shared" si="8"/>
        <v>47094.421399999999</v>
      </c>
      <c r="D44" s="9" t="str">
        <f t="shared" si="9"/>
        <v>vis</v>
      </c>
      <c r="E44" s="22">
        <f>VLOOKUP(C44,Active!C$21:E$972,3,FALSE)</f>
        <v>8168.0023206690375</v>
      </c>
      <c r="F44" s="2" t="s">
        <v>41</v>
      </c>
      <c r="G44" s="9" t="str">
        <f t="shared" si="10"/>
        <v>47094.4214</v>
      </c>
      <c r="H44" s="8">
        <f t="shared" si="11"/>
        <v>8168</v>
      </c>
      <c r="I44" s="23" t="s">
        <v>467</v>
      </c>
      <c r="J44" s="24" t="s">
        <v>468</v>
      </c>
      <c r="K44" s="23">
        <v>8168</v>
      </c>
      <c r="L44" s="23" t="s">
        <v>469</v>
      </c>
      <c r="M44" s="24" t="s">
        <v>218</v>
      </c>
      <c r="N44" s="24" t="s">
        <v>219</v>
      </c>
      <c r="O44" s="25" t="s">
        <v>460</v>
      </c>
      <c r="P44" s="25" t="s">
        <v>470</v>
      </c>
    </row>
    <row r="45" spans="1:16" ht="12.75" customHeight="1" thickBot="1" x14ac:dyDescent="0.25">
      <c r="A45" s="8" t="str">
        <f t="shared" si="6"/>
        <v> BBS 89 </v>
      </c>
      <c r="B45" s="2" t="str">
        <f t="shared" si="7"/>
        <v>I</v>
      </c>
      <c r="C45" s="8">
        <f t="shared" si="8"/>
        <v>47364.428</v>
      </c>
      <c r="D45" s="9" t="str">
        <f t="shared" si="9"/>
        <v>vis</v>
      </c>
      <c r="E45" s="22">
        <f>VLOOKUP(C45,Active!C$21:E$972,3,FALSE)</f>
        <v>8329.0048174466519</v>
      </c>
      <c r="F45" s="2" t="s">
        <v>41</v>
      </c>
      <c r="G45" s="9" t="str">
        <f t="shared" si="10"/>
        <v>47364.428</v>
      </c>
      <c r="H45" s="8">
        <f t="shared" si="11"/>
        <v>8329</v>
      </c>
      <c r="I45" s="23" t="s">
        <v>471</v>
      </c>
      <c r="J45" s="24" t="s">
        <v>472</v>
      </c>
      <c r="K45" s="23">
        <v>8329</v>
      </c>
      <c r="L45" s="23" t="s">
        <v>473</v>
      </c>
      <c r="M45" s="24" t="s">
        <v>218</v>
      </c>
      <c r="N45" s="24" t="s">
        <v>219</v>
      </c>
      <c r="O45" s="25" t="s">
        <v>474</v>
      </c>
      <c r="P45" s="25" t="s">
        <v>475</v>
      </c>
    </row>
    <row r="46" spans="1:16" ht="12.75" customHeight="1" thickBot="1" x14ac:dyDescent="0.25">
      <c r="A46" s="8" t="str">
        <f t="shared" si="6"/>
        <v>BAVM 60 </v>
      </c>
      <c r="B46" s="2" t="str">
        <f t="shared" si="7"/>
        <v>I</v>
      </c>
      <c r="C46" s="8">
        <f t="shared" si="8"/>
        <v>48501.451000000001</v>
      </c>
      <c r="D46" s="9" t="str">
        <f t="shared" si="9"/>
        <v>vis</v>
      </c>
      <c r="E46" s="22">
        <f>VLOOKUP(C46,Active!C$21:E$972,3,FALSE)</f>
        <v>9007.0013623221221</v>
      </c>
      <c r="F46" s="2" t="s">
        <v>41</v>
      </c>
      <c r="G46" s="9" t="str">
        <f t="shared" si="10"/>
        <v>48501.451</v>
      </c>
      <c r="H46" s="8">
        <f t="shared" si="11"/>
        <v>9007</v>
      </c>
      <c r="I46" s="23" t="s">
        <v>479</v>
      </c>
      <c r="J46" s="24" t="s">
        <v>480</v>
      </c>
      <c r="K46" s="23">
        <v>9007</v>
      </c>
      <c r="L46" s="23" t="s">
        <v>140</v>
      </c>
      <c r="M46" s="24" t="s">
        <v>167</v>
      </c>
      <c r="N46" s="24"/>
      <c r="O46" s="25" t="s">
        <v>481</v>
      </c>
      <c r="P46" s="26" t="s">
        <v>482</v>
      </c>
    </row>
    <row r="47" spans="1:16" ht="12.75" customHeight="1" thickBot="1" x14ac:dyDescent="0.25">
      <c r="A47" s="8" t="str">
        <f t="shared" si="6"/>
        <v>IBVS 4340 </v>
      </c>
      <c r="B47" s="2" t="str">
        <f t="shared" si="7"/>
        <v>I</v>
      </c>
      <c r="C47" s="8">
        <f t="shared" si="8"/>
        <v>50044.322699999997</v>
      </c>
      <c r="D47" s="9" t="str">
        <f t="shared" si="9"/>
        <v>vis</v>
      </c>
      <c r="E47" s="22">
        <f>VLOOKUP(C47,Active!C$21:E$972,3,FALSE)</f>
        <v>9927.0018212276482</v>
      </c>
      <c r="F47" s="2" t="s">
        <v>41</v>
      </c>
      <c r="G47" s="9" t="str">
        <f t="shared" si="10"/>
        <v>50044.3227</v>
      </c>
      <c r="H47" s="8">
        <f t="shared" si="11"/>
        <v>9927</v>
      </c>
      <c r="I47" s="23" t="s">
        <v>483</v>
      </c>
      <c r="J47" s="24" t="s">
        <v>484</v>
      </c>
      <c r="K47" s="23">
        <v>9927</v>
      </c>
      <c r="L47" s="23" t="s">
        <v>485</v>
      </c>
      <c r="M47" s="24" t="s">
        <v>218</v>
      </c>
      <c r="N47" s="24" t="s">
        <v>35</v>
      </c>
      <c r="O47" s="25" t="s">
        <v>486</v>
      </c>
      <c r="P47" s="26" t="s">
        <v>487</v>
      </c>
    </row>
    <row r="48" spans="1:16" ht="12.75" customHeight="1" thickBot="1" x14ac:dyDescent="0.25">
      <c r="A48" s="8" t="str">
        <f t="shared" si="6"/>
        <v>IBVS 4340 </v>
      </c>
      <c r="B48" s="2" t="str">
        <f t="shared" si="7"/>
        <v>I</v>
      </c>
      <c r="C48" s="8">
        <f t="shared" si="8"/>
        <v>50044.325799999999</v>
      </c>
      <c r="D48" s="9" t="str">
        <f t="shared" si="9"/>
        <v>vis</v>
      </c>
      <c r="E48" s="22">
        <f>VLOOKUP(C48,Active!C$21:E$972,3,FALSE)</f>
        <v>9927.0036697296491</v>
      </c>
      <c r="F48" s="2" t="s">
        <v>41</v>
      </c>
      <c r="G48" s="9" t="str">
        <f t="shared" si="10"/>
        <v>50044.3258</v>
      </c>
      <c r="H48" s="8">
        <f t="shared" si="11"/>
        <v>9927</v>
      </c>
      <c r="I48" s="23" t="s">
        <v>488</v>
      </c>
      <c r="J48" s="24" t="s">
        <v>489</v>
      </c>
      <c r="K48" s="23">
        <v>9927</v>
      </c>
      <c r="L48" s="23" t="s">
        <v>490</v>
      </c>
      <c r="M48" s="24" t="s">
        <v>218</v>
      </c>
      <c r="N48" s="24" t="s">
        <v>35</v>
      </c>
      <c r="O48" s="25" t="s">
        <v>491</v>
      </c>
      <c r="P48" s="26" t="s">
        <v>487</v>
      </c>
    </row>
    <row r="49" spans="1:16" ht="12.75" customHeight="1" thickBot="1" x14ac:dyDescent="0.25">
      <c r="A49" s="8" t="str">
        <f t="shared" si="6"/>
        <v>IBVS 4967 </v>
      </c>
      <c r="B49" s="2" t="str">
        <f t="shared" si="7"/>
        <v>I</v>
      </c>
      <c r="C49" s="8">
        <f t="shared" si="8"/>
        <v>51689.489000000001</v>
      </c>
      <c r="D49" s="9" t="str">
        <f t="shared" si="9"/>
        <v>vis</v>
      </c>
      <c r="E49" s="22">
        <f>VLOOKUP(C49,Active!C$21:E$972,3,FALSE)</f>
        <v>10907.999626149414</v>
      </c>
      <c r="F49" s="2" t="s">
        <v>41</v>
      </c>
      <c r="G49" s="9" t="str">
        <f t="shared" si="10"/>
        <v>51689.489</v>
      </c>
      <c r="H49" s="8">
        <f t="shared" si="11"/>
        <v>10908</v>
      </c>
      <c r="I49" s="23" t="s">
        <v>504</v>
      </c>
      <c r="J49" s="24" t="s">
        <v>505</v>
      </c>
      <c r="K49" s="23">
        <v>10908</v>
      </c>
      <c r="L49" s="23" t="s">
        <v>239</v>
      </c>
      <c r="M49" s="24" t="s">
        <v>218</v>
      </c>
      <c r="N49" s="24" t="s">
        <v>219</v>
      </c>
      <c r="O49" s="25" t="s">
        <v>491</v>
      </c>
      <c r="P49" s="26" t="s">
        <v>506</v>
      </c>
    </row>
    <row r="50" spans="1:16" ht="12.75" customHeight="1" thickBot="1" x14ac:dyDescent="0.25">
      <c r="A50" s="8" t="str">
        <f t="shared" si="6"/>
        <v>OEJV 0074 </v>
      </c>
      <c r="B50" s="2" t="str">
        <f t="shared" si="7"/>
        <v>I</v>
      </c>
      <c r="C50" s="8">
        <f t="shared" si="8"/>
        <v>51788.442000000003</v>
      </c>
      <c r="D50" s="9" t="str">
        <f t="shared" si="9"/>
        <v>vis</v>
      </c>
      <c r="E50" s="22">
        <f>VLOOKUP(C50,Active!C$21:E$972,3,FALSE)</f>
        <v>10967.004406268254</v>
      </c>
      <c r="F50" s="2" t="s">
        <v>41</v>
      </c>
      <c r="G50" s="9" t="str">
        <f t="shared" si="10"/>
        <v>51788.442</v>
      </c>
      <c r="H50" s="8">
        <f t="shared" si="11"/>
        <v>10967</v>
      </c>
      <c r="I50" s="23" t="s">
        <v>507</v>
      </c>
      <c r="J50" s="24" t="s">
        <v>508</v>
      </c>
      <c r="K50" s="23">
        <v>10967</v>
      </c>
      <c r="L50" s="23" t="s">
        <v>267</v>
      </c>
      <c r="M50" s="24" t="s">
        <v>167</v>
      </c>
      <c r="N50" s="24"/>
      <c r="O50" s="25" t="s">
        <v>509</v>
      </c>
      <c r="P50" s="26" t="s">
        <v>510</v>
      </c>
    </row>
    <row r="51" spans="1:16" ht="12.75" customHeight="1" thickBot="1" x14ac:dyDescent="0.25">
      <c r="A51" s="8" t="str">
        <f t="shared" si="6"/>
        <v>IBVS 5380 </v>
      </c>
      <c r="B51" s="2" t="str">
        <f t="shared" si="7"/>
        <v>II</v>
      </c>
      <c r="C51" s="8">
        <f t="shared" si="8"/>
        <v>52500.324999999997</v>
      </c>
      <c r="D51" s="9" t="str">
        <f t="shared" si="9"/>
        <v>vis</v>
      </c>
      <c r="E51" s="22">
        <f>VLOOKUP(C51,Active!C$21:E$972,3,FALSE)</f>
        <v>11391.493809170024</v>
      </c>
      <c r="F51" s="2" t="s">
        <v>41</v>
      </c>
      <c r="G51" s="9" t="str">
        <f t="shared" si="10"/>
        <v>52500.325</v>
      </c>
      <c r="H51" s="8">
        <f t="shared" si="11"/>
        <v>11391.5</v>
      </c>
      <c r="I51" s="23" t="s">
        <v>519</v>
      </c>
      <c r="J51" s="24" t="s">
        <v>520</v>
      </c>
      <c r="K51" s="23">
        <v>11391.5</v>
      </c>
      <c r="L51" s="23" t="s">
        <v>521</v>
      </c>
      <c r="M51" s="24" t="s">
        <v>218</v>
      </c>
      <c r="N51" s="24" t="s">
        <v>499</v>
      </c>
      <c r="O51" s="25" t="s">
        <v>522</v>
      </c>
      <c r="P51" s="26" t="s">
        <v>523</v>
      </c>
    </row>
    <row r="52" spans="1:16" ht="12.75" customHeight="1" thickBot="1" x14ac:dyDescent="0.25">
      <c r="A52" s="8" t="str">
        <f t="shared" si="6"/>
        <v>IBVS 5380 </v>
      </c>
      <c r="B52" s="2" t="str">
        <f t="shared" si="7"/>
        <v>I</v>
      </c>
      <c r="C52" s="8">
        <f t="shared" si="8"/>
        <v>52501.173600000002</v>
      </c>
      <c r="D52" s="9" t="str">
        <f t="shared" si="9"/>
        <v>vis</v>
      </c>
      <c r="E52" s="22">
        <f>VLOOKUP(C52,Active!C$21:E$972,3,FALSE)</f>
        <v>11391.999821685149</v>
      </c>
      <c r="F52" s="2" t="s">
        <v>41</v>
      </c>
      <c r="G52" s="9" t="str">
        <f t="shared" si="10"/>
        <v>52501.1736</v>
      </c>
      <c r="H52" s="8">
        <f t="shared" si="11"/>
        <v>11392</v>
      </c>
      <c r="I52" s="23" t="s">
        <v>524</v>
      </c>
      <c r="J52" s="24" t="s">
        <v>525</v>
      </c>
      <c r="K52" s="23">
        <v>11392</v>
      </c>
      <c r="L52" s="23" t="s">
        <v>526</v>
      </c>
      <c r="M52" s="24" t="s">
        <v>218</v>
      </c>
      <c r="N52" s="24" t="s">
        <v>499</v>
      </c>
      <c r="O52" s="25" t="s">
        <v>522</v>
      </c>
      <c r="P52" s="26" t="s">
        <v>523</v>
      </c>
    </row>
    <row r="53" spans="1:16" ht="12.75" customHeight="1" thickBot="1" x14ac:dyDescent="0.25">
      <c r="A53" s="8" t="str">
        <f t="shared" si="6"/>
        <v>IBVS 5579 </v>
      </c>
      <c r="B53" s="2" t="str">
        <f t="shared" si="7"/>
        <v>II</v>
      </c>
      <c r="C53" s="8">
        <f t="shared" si="8"/>
        <v>52795.491999999998</v>
      </c>
      <c r="D53" s="9" t="str">
        <f t="shared" si="9"/>
        <v>vis</v>
      </c>
      <c r="E53" s="22">
        <f>VLOOKUP(C53,Active!C$21:E$972,3,FALSE)</f>
        <v>11567.499225209329</v>
      </c>
      <c r="F53" s="2" t="s">
        <v>41</v>
      </c>
      <c r="G53" s="9" t="str">
        <f t="shared" si="10"/>
        <v>52795.492</v>
      </c>
      <c r="H53" s="8">
        <f t="shared" si="11"/>
        <v>11567.5</v>
      </c>
      <c r="I53" s="23" t="s">
        <v>527</v>
      </c>
      <c r="J53" s="24" t="s">
        <v>528</v>
      </c>
      <c r="K53" s="23">
        <v>11567.5</v>
      </c>
      <c r="L53" s="23" t="s">
        <v>239</v>
      </c>
      <c r="M53" s="24" t="s">
        <v>218</v>
      </c>
      <c r="N53" s="24" t="s">
        <v>219</v>
      </c>
      <c r="O53" s="25" t="s">
        <v>529</v>
      </c>
      <c r="P53" s="26" t="s">
        <v>530</v>
      </c>
    </row>
    <row r="54" spans="1:16" ht="12.75" customHeight="1" thickBot="1" x14ac:dyDescent="0.25">
      <c r="A54" s="8" t="str">
        <f t="shared" si="6"/>
        <v>OEJV 0074 </v>
      </c>
      <c r="B54" s="2" t="str">
        <f t="shared" si="7"/>
        <v>I</v>
      </c>
      <c r="C54" s="8">
        <f t="shared" si="8"/>
        <v>52858.378729999997</v>
      </c>
      <c r="D54" s="9" t="str">
        <f t="shared" si="9"/>
        <v>vis</v>
      </c>
      <c r="E54" s="22">
        <f>VLOOKUP(C54,Active!C$21:E$972,3,FALSE)</f>
        <v>11604.998014291446</v>
      </c>
      <c r="F54" s="2" t="s">
        <v>41</v>
      </c>
      <c r="G54" s="9" t="str">
        <f t="shared" si="10"/>
        <v>52858.37873</v>
      </c>
      <c r="H54" s="8">
        <f t="shared" si="11"/>
        <v>11605</v>
      </c>
      <c r="I54" s="23" t="s">
        <v>531</v>
      </c>
      <c r="J54" s="24" t="s">
        <v>532</v>
      </c>
      <c r="K54" s="23">
        <v>11605</v>
      </c>
      <c r="L54" s="23" t="s">
        <v>533</v>
      </c>
      <c r="M54" s="24" t="s">
        <v>534</v>
      </c>
      <c r="N54" s="24" t="s">
        <v>535</v>
      </c>
      <c r="O54" s="25" t="s">
        <v>536</v>
      </c>
      <c r="P54" s="26" t="s">
        <v>510</v>
      </c>
    </row>
    <row r="55" spans="1:16" ht="12.75" customHeight="1" thickBot="1" x14ac:dyDescent="0.25">
      <c r="A55" s="8" t="str">
        <f t="shared" si="6"/>
        <v>OEJV 0074 </v>
      </c>
      <c r="B55" s="2" t="str">
        <f t="shared" si="7"/>
        <v>I</v>
      </c>
      <c r="C55" s="8">
        <f t="shared" si="8"/>
        <v>52905.338060000002</v>
      </c>
      <c r="D55" s="9" t="str">
        <f t="shared" si="9"/>
        <v>vis</v>
      </c>
      <c r="E55" s="22">
        <f>VLOOKUP(C55,Active!C$21:E$972,3,FALSE)</f>
        <v>11632.999438615905</v>
      </c>
      <c r="F55" s="2" t="s">
        <v>41</v>
      </c>
      <c r="G55" s="9" t="str">
        <f t="shared" si="10"/>
        <v>52905.33806</v>
      </c>
      <c r="H55" s="8">
        <f t="shared" si="11"/>
        <v>11633</v>
      </c>
      <c r="I55" s="23" t="s">
        <v>537</v>
      </c>
      <c r="J55" s="24" t="s">
        <v>538</v>
      </c>
      <c r="K55" s="23">
        <v>11633</v>
      </c>
      <c r="L55" s="23" t="s">
        <v>539</v>
      </c>
      <c r="M55" s="24" t="s">
        <v>534</v>
      </c>
      <c r="N55" s="24" t="s">
        <v>98</v>
      </c>
      <c r="O55" s="25" t="s">
        <v>536</v>
      </c>
      <c r="P55" s="26" t="s">
        <v>510</v>
      </c>
    </row>
    <row r="56" spans="1:16" ht="12.75" customHeight="1" thickBot="1" x14ac:dyDescent="0.25">
      <c r="A56" s="8" t="str">
        <f t="shared" si="6"/>
        <v>IBVS 5588 </v>
      </c>
      <c r="B56" s="2" t="str">
        <f t="shared" si="7"/>
        <v>I</v>
      </c>
      <c r="C56" s="8">
        <f t="shared" si="8"/>
        <v>53232.360699999997</v>
      </c>
      <c r="D56" s="9" t="str">
        <f t="shared" si="9"/>
        <v>vis</v>
      </c>
      <c r="E56" s="22">
        <f>VLOOKUP(C56,Active!C$21:E$972,3,FALSE)</f>
        <v>11828.00008505494</v>
      </c>
      <c r="F56" s="2" t="s">
        <v>41</v>
      </c>
      <c r="G56" s="9" t="str">
        <f t="shared" si="10"/>
        <v>53232.3607</v>
      </c>
      <c r="H56" s="8">
        <f t="shared" si="11"/>
        <v>11828</v>
      </c>
      <c r="I56" s="23" t="s">
        <v>540</v>
      </c>
      <c r="J56" s="24" t="s">
        <v>541</v>
      </c>
      <c r="K56" s="23">
        <v>11828</v>
      </c>
      <c r="L56" s="23" t="s">
        <v>281</v>
      </c>
      <c r="M56" s="24" t="s">
        <v>218</v>
      </c>
      <c r="N56" s="24" t="s">
        <v>219</v>
      </c>
      <c r="O56" s="25" t="s">
        <v>542</v>
      </c>
      <c r="P56" s="26" t="s">
        <v>543</v>
      </c>
    </row>
    <row r="57" spans="1:16" ht="12.75" customHeight="1" thickBot="1" x14ac:dyDescent="0.25">
      <c r="A57" s="8" t="str">
        <f t="shared" si="6"/>
        <v>IBVS 5588 </v>
      </c>
      <c r="B57" s="2" t="str">
        <f t="shared" si="7"/>
        <v>I</v>
      </c>
      <c r="C57" s="8">
        <f t="shared" si="8"/>
        <v>53247.454299999998</v>
      </c>
      <c r="D57" s="9" t="str">
        <f t="shared" si="9"/>
        <v>vis</v>
      </c>
      <c r="E57" s="22">
        <f>VLOOKUP(C57,Active!C$21:E$972,3,FALSE)</f>
        <v>11837.000262403801</v>
      </c>
      <c r="F57" s="2" t="s">
        <v>41</v>
      </c>
      <c r="G57" s="9" t="str">
        <f t="shared" si="10"/>
        <v>53247.4543</v>
      </c>
      <c r="H57" s="8">
        <f t="shared" si="11"/>
        <v>11837</v>
      </c>
      <c r="I57" s="23" t="s">
        <v>544</v>
      </c>
      <c r="J57" s="24" t="s">
        <v>545</v>
      </c>
      <c r="K57" s="23">
        <v>11837</v>
      </c>
      <c r="L57" s="23" t="s">
        <v>546</v>
      </c>
      <c r="M57" s="24" t="s">
        <v>218</v>
      </c>
      <c r="N57" s="24" t="s">
        <v>219</v>
      </c>
      <c r="O57" s="25" t="s">
        <v>542</v>
      </c>
      <c r="P57" s="26" t="s">
        <v>543</v>
      </c>
    </row>
    <row r="58" spans="1:16" ht="12.75" customHeight="1" thickBot="1" x14ac:dyDescent="0.25">
      <c r="A58" s="8" t="str">
        <f t="shared" si="6"/>
        <v>OEJV 0074 </v>
      </c>
      <c r="B58" s="2" t="str">
        <f t="shared" si="7"/>
        <v>II</v>
      </c>
      <c r="C58" s="8">
        <f t="shared" si="8"/>
        <v>53632.342219999999</v>
      </c>
      <c r="D58" s="9" t="str">
        <f t="shared" si="9"/>
        <v>vis</v>
      </c>
      <c r="E58" s="22">
        <f>VLOOKUP(C58,Active!C$21:E$972,3,FALSE)</f>
        <v>12066.505452645604</v>
      </c>
      <c r="F58" s="2" t="s">
        <v>41</v>
      </c>
      <c r="G58" s="9" t="str">
        <f t="shared" si="10"/>
        <v>53632.34222</v>
      </c>
      <c r="H58" s="8">
        <f t="shared" si="11"/>
        <v>12066.5</v>
      </c>
      <c r="I58" s="23" t="s">
        <v>547</v>
      </c>
      <c r="J58" s="24" t="s">
        <v>548</v>
      </c>
      <c r="K58" s="23">
        <v>12066.5</v>
      </c>
      <c r="L58" s="23" t="s">
        <v>549</v>
      </c>
      <c r="M58" s="24" t="s">
        <v>534</v>
      </c>
      <c r="N58" s="24" t="s">
        <v>550</v>
      </c>
      <c r="O58" s="25" t="s">
        <v>551</v>
      </c>
      <c r="P58" s="26" t="s">
        <v>510</v>
      </c>
    </row>
    <row r="59" spans="1:16" ht="12.75" customHeight="1" thickBot="1" x14ac:dyDescent="0.25">
      <c r="A59" s="8" t="str">
        <f t="shared" si="6"/>
        <v>IBVS 5801 </v>
      </c>
      <c r="B59" s="2" t="str">
        <f t="shared" si="7"/>
        <v>II</v>
      </c>
      <c r="C59" s="8">
        <f t="shared" si="8"/>
        <v>54343.391799999998</v>
      </c>
      <c r="D59" s="9" t="str">
        <f t="shared" si="9"/>
        <v>vis</v>
      </c>
      <c r="E59" s="22">
        <f>VLOOKUP(C59,Active!C$21:E$972,3,FALSE)</f>
        <v>12490.497894729144</v>
      </c>
      <c r="F59" s="2" t="s">
        <v>41</v>
      </c>
      <c r="G59" s="9" t="str">
        <f t="shared" si="10"/>
        <v>54343.3918</v>
      </c>
      <c r="H59" s="8">
        <f t="shared" si="11"/>
        <v>12490.5</v>
      </c>
      <c r="I59" s="23" t="s">
        <v>558</v>
      </c>
      <c r="J59" s="24" t="s">
        <v>559</v>
      </c>
      <c r="K59" s="23" t="s">
        <v>560</v>
      </c>
      <c r="L59" s="23" t="s">
        <v>561</v>
      </c>
      <c r="M59" s="24" t="s">
        <v>218</v>
      </c>
      <c r="N59" s="24" t="s">
        <v>562</v>
      </c>
      <c r="O59" s="25" t="s">
        <v>563</v>
      </c>
      <c r="P59" s="26" t="s">
        <v>564</v>
      </c>
    </row>
    <row r="60" spans="1:16" ht="12.75" customHeight="1" thickBot="1" x14ac:dyDescent="0.25">
      <c r="A60" s="8" t="str">
        <f t="shared" si="6"/>
        <v>OEJV 0074 </v>
      </c>
      <c r="B60" s="2" t="str">
        <f t="shared" si="7"/>
        <v>I</v>
      </c>
      <c r="C60" s="8">
        <f t="shared" si="8"/>
        <v>54364.35759</v>
      </c>
      <c r="D60" s="9" t="str">
        <f t="shared" si="9"/>
        <v>vis</v>
      </c>
      <c r="E60" s="22">
        <f>VLOOKUP(C60,Active!C$21:E$972,3,FALSE)</f>
        <v>12502.999605935151</v>
      </c>
      <c r="F60" s="2" t="s">
        <v>41</v>
      </c>
      <c r="G60" s="9" t="str">
        <f t="shared" si="10"/>
        <v>54364.35759</v>
      </c>
      <c r="H60" s="8">
        <f t="shared" si="11"/>
        <v>12503</v>
      </c>
      <c r="I60" s="23" t="s">
        <v>565</v>
      </c>
      <c r="J60" s="24" t="s">
        <v>566</v>
      </c>
      <c r="K60" s="23" t="s">
        <v>567</v>
      </c>
      <c r="L60" s="23" t="s">
        <v>568</v>
      </c>
      <c r="M60" s="24" t="s">
        <v>534</v>
      </c>
      <c r="N60" s="24" t="s">
        <v>550</v>
      </c>
      <c r="O60" s="25" t="s">
        <v>536</v>
      </c>
      <c r="P60" s="26" t="s">
        <v>510</v>
      </c>
    </row>
    <row r="61" spans="1:16" ht="12.75" customHeight="1" thickBot="1" x14ac:dyDescent="0.25">
      <c r="A61" s="8" t="str">
        <f t="shared" si="6"/>
        <v>IBVS 5887 </v>
      </c>
      <c r="B61" s="2" t="str">
        <f t="shared" si="7"/>
        <v>I</v>
      </c>
      <c r="C61" s="8">
        <f t="shared" si="8"/>
        <v>54374.4208</v>
      </c>
      <c r="D61" s="9" t="str">
        <f t="shared" si="9"/>
        <v>vis</v>
      </c>
      <c r="E61" s="22">
        <f>VLOOKUP(C61,Active!C$21:E$972,3,FALSE)</f>
        <v>12509.000207163406</v>
      </c>
      <c r="F61" s="2" t="s">
        <v>41</v>
      </c>
      <c r="G61" s="9" t="str">
        <f t="shared" si="10"/>
        <v>54374.4208</v>
      </c>
      <c r="H61" s="8">
        <f t="shared" si="11"/>
        <v>12509</v>
      </c>
      <c r="I61" s="23" t="s">
        <v>569</v>
      </c>
      <c r="J61" s="24" t="s">
        <v>570</v>
      </c>
      <c r="K61" s="23" t="s">
        <v>571</v>
      </c>
      <c r="L61" s="23" t="s">
        <v>382</v>
      </c>
      <c r="M61" s="24" t="s">
        <v>218</v>
      </c>
      <c r="N61" s="24" t="s">
        <v>572</v>
      </c>
      <c r="O61" s="25" t="s">
        <v>573</v>
      </c>
      <c r="P61" s="26" t="s">
        <v>574</v>
      </c>
    </row>
    <row r="62" spans="1:16" ht="12.75" customHeight="1" thickBot="1" x14ac:dyDescent="0.25">
      <c r="A62" s="8" t="str">
        <f t="shared" si="6"/>
        <v>IBVS 5887 </v>
      </c>
      <c r="B62" s="2" t="str">
        <f t="shared" si="7"/>
        <v>II</v>
      </c>
      <c r="C62" s="8">
        <f t="shared" si="8"/>
        <v>54390.359299999996</v>
      </c>
      <c r="D62" s="9" t="str">
        <f t="shared" si="9"/>
        <v>vis</v>
      </c>
      <c r="E62" s="22">
        <f>VLOOKUP(C62,Active!C$21:E$972,3,FALSE)</f>
        <v>12518.504190750806</v>
      </c>
      <c r="F62" s="2" t="s">
        <v>41</v>
      </c>
      <c r="G62" s="9" t="str">
        <f t="shared" si="10"/>
        <v>54390.3593</v>
      </c>
      <c r="H62" s="8">
        <f t="shared" si="11"/>
        <v>12518.5</v>
      </c>
      <c r="I62" s="23" t="s">
        <v>575</v>
      </c>
      <c r="J62" s="24" t="s">
        <v>576</v>
      </c>
      <c r="K62" s="23" t="s">
        <v>577</v>
      </c>
      <c r="L62" s="23" t="s">
        <v>578</v>
      </c>
      <c r="M62" s="24" t="s">
        <v>218</v>
      </c>
      <c r="N62" s="24" t="s">
        <v>572</v>
      </c>
      <c r="O62" s="25" t="s">
        <v>579</v>
      </c>
      <c r="P62" s="26" t="s">
        <v>574</v>
      </c>
    </row>
    <row r="63" spans="1:16" ht="12.75" customHeight="1" thickBot="1" x14ac:dyDescent="0.25">
      <c r="A63" s="8" t="str">
        <f t="shared" si="6"/>
        <v>IBVS 5887 </v>
      </c>
      <c r="B63" s="2" t="str">
        <f t="shared" si="7"/>
        <v>I</v>
      </c>
      <c r="C63" s="8">
        <f t="shared" si="8"/>
        <v>54696.411399999997</v>
      </c>
      <c r="D63" s="9" t="str">
        <f t="shared" si="9"/>
        <v>vis</v>
      </c>
      <c r="E63" s="22">
        <f>VLOOKUP(C63,Active!C$21:E$972,3,FALSE)</f>
        <v>12701.000293601744</v>
      </c>
      <c r="F63" s="2" t="s">
        <v>41</v>
      </c>
      <c r="G63" s="9" t="str">
        <f t="shared" si="10"/>
        <v>54696.4114</v>
      </c>
      <c r="H63" s="8">
        <f t="shared" si="11"/>
        <v>12701</v>
      </c>
      <c r="I63" s="23" t="s">
        <v>580</v>
      </c>
      <c r="J63" s="24" t="s">
        <v>581</v>
      </c>
      <c r="K63" s="23" t="s">
        <v>582</v>
      </c>
      <c r="L63" s="23" t="s">
        <v>583</v>
      </c>
      <c r="M63" s="24" t="s">
        <v>218</v>
      </c>
      <c r="N63" s="24" t="s">
        <v>572</v>
      </c>
      <c r="O63" s="25" t="s">
        <v>584</v>
      </c>
      <c r="P63" s="26" t="s">
        <v>574</v>
      </c>
    </row>
    <row r="64" spans="1:16" ht="12.75" customHeight="1" thickBot="1" x14ac:dyDescent="0.25">
      <c r="A64" s="8" t="str">
        <f t="shared" si="6"/>
        <v>BAVM 234 </v>
      </c>
      <c r="B64" s="2" t="str">
        <f t="shared" si="7"/>
        <v>I</v>
      </c>
      <c r="C64" s="8">
        <f t="shared" si="8"/>
        <v>56534.438999999998</v>
      </c>
      <c r="D64" s="9" t="str">
        <f t="shared" si="9"/>
        <v>vis</v>
      </c>
      <c r="E64" s="22">
        <f>VLOOKUP(C64,Active!C$21:E$972,3,FALSE)</f>
        <v>13796.999549716837</v>
      </c>
      <c r="F64" s="2" t="s">
        <v>41</v>
      </c>
      <c r="G64" s="9" t="str">
        <f t="shared" si="10"/>
        <v>56534.439</v>
      </c>
      <c r="H64" s="8">
        <f t="shared" si="11"/>
        <v>13797</v>
      </c>
      <c r="I64" s="23" t="s">
        <v>598</v>
      </c>
      <c r="J64" s="24" t="s">
        <v>599</v>
      </c>
      <c r="K64" s="23" t="s">
        <v>600</v>
      </c>
      <c r="L64" s="23" t="s">
        <v>239</v>
      </c>
      <c r="M64" s="24" t="s">
        <v>534</v>
      </c>
      <c r="N64" s="24" t="s">
        <v>555</v>
      </c>
      <c r="O64" s="25" t="s">
        <v>556</v>
      </c>
      <c r="P64" s="26" t="s">
        <v>601</v>
      </c>
    </row>
    <row r="65" spans="1:16" ht="12.75" customHeight="1" thickBot="1" x14ac:dyDescent="0.25">
      <c r="A65" s="8" t="str">
        <f t="shared" si="6"/>
        <v>BAVM 234 </v>
      </c>
      <c r="B65" s="2" t="str">
        <f t="shared" si="7"/>
        <v>I</v>
      </c>
      <c r="C65" s="8">
        <f t="shared" si="8"/>
        <v>56539.470699999998</v>
      </c>
      <c r="D65" s="9" t="str">
        <f t="shared" si="9"/>
        <v>vis</v>
      </c>
      <c r="E65" s="22">
        <f>VLOOKUP(C65,Active!C$21:E$972,3,FALSE)</f>
        <v>13799.999906978606</v>
      </c>
      <c r="F65" s="2" t="s">
        <v>41</v>
      </c>
      <c r="G65" s="9" t="str">
        <f t="shared" si="10"/>
        <v>56539.4707</v>
      </c>
      <c r="H65" s="8">
        <f t="shared" si="11"/>
        <v>13800</v>
      </c>
      <c r="I65" s="23" t="s">
        <v>602</v>
      </c>
      <c r="J65" s="24" t="s">
        <v>603</v>
      </c>
      <c r="K65" s="23" t="s">
        <v>604</v>
      </c>
      <c r="L65" s="23" t="s">
        <v>498</v>
      </c>
      <c r="M65" s="24" t="s">
        <v>534</v>
      </c>
      <c r="N65" s="24" t="s">
        <v>555</v>
      </c>
      <c r="O65" s="25" t="s">
        <v>556</v>
      </c>
      <c r="P65" s="26" t="s">
        <v>601</v>
      </c>
    </row>
    <row r="66" spans="1:16" ht="12.75" customHeight="1" thickBot="1" x14ac:dyDescent="0.25">
      <c r="A66" s="8" t="str">
        <f t="shared" si="6"/>
        <v>BAVM 238 </v>
      </c>
      <c r="B66" s="2" t="str">
        <f t="shared" si="7"/>
        <v>II</v>
      </c>
      <c r="C66" s="8">
        <f t="shared" si="8"/>
        <v>56830.435899999997</v>
      </c>
      <c r="D66" s="9" t="str">
        <f t="shared" si="9"/>
        <v>vis</v>
      </c>
      <c r="E66" s="22">
        <f>VLOOKUP(C66,Active!C$21:E$972,3,FALSE)</f>
        <v>13973.499827630167</v>
      </c>
      <c r="F66" s="2" t="s">
        <v>41</v>
      </c>
      <c r="G66" s="9" t="str">
        <f t="shared" si="10"/>
        <v>56830.4359</v>
      </c>
      <c r="H66" s="8">
        <f t="shared" si="11"/>
        <v>13973.5</v>
      </c>
      <c r="I66" s="23" t="s">
        <v>605</v>
      </c>
      <c r="J66" s="24" t="s">
        <v>606</v>
      </c>
      <c r="K66" s="23" t="s">
        <v>607</v>
      </c>
      <c r="L66" s="23" t="s">
        <v>526</v>
      </c>
      <c r="M66" s="24" t="s">
        <v>534</v>
      </c>
      <c r="N66" s="24" t="s">
        <v>555</v>
      </c>
      <c r="O66" s="25" t="s">
        <v>556</v>
      </c>
      <c r="P66" s="26" t="s">
        <v>608</v>
      </c>
    </row>
    <row r="67" spans="1:16" ht="12.75" customHeight="1" thickBot="1" x14ac:dyDescent="0.25">
      <c r="A67" s="8" t="str">
        <f t="shared" si="6"/>
        <v> PZ 4.314 </v>
      </c>
      <c r="B67" s="2" t="str">
        <f t="shared" si="7"/>
        <v>I</v>
      </c>
      <c r="C67" s="8">
        <f t="shared" si="8"/>
        <v>15616.43</v>
      </c>
      <c r="D67" s="9" t="str">
        <f t="shared" si="9"/>
        <v>vis</v>
      </c>
      <c r="E67" s="22">
        <f>VLOOKUP(C67,Active!C$21:E$972,3,FALSE)</f>
        <v>-10602.03962995089</v>
      </c>
      <c r="F67" s="2" t="s">
        <v>41</v>
      </c>
      <c r="G67" s="9" t="str">
        <f t="shared" si="10"/>
        <v>15616.43</v>
      </c>
      <c r="H67" s="8">
        <f t="shared" si="11"/>
        <v>-10602</v>
      </c>
      <c r="I67" s="23" t="s">
        <v>111</v>
      </c>
      <c r="J67" s="24" t="s">
        <v>112</v>
      </c>
      <c r="K67" s="23">
        <v>-10602</v>
      </c>
      <c r="L67" s="23" t="s">
        <v>113</v>
      </c>
      <c r="M67" s="24" t="s">
        <v>114</v>
      </c>
      <c r="N67" s="24"/>
      <c r="O67" s="25" t="s">
        <v>115</v>
      </c>
      <c r="P67" s="25" t="s">
        <v>116</v>
      </c>
    </row>
    <row r="68" spans="1:16" ht="12.75" customHeight="1" thickBot="1" x14ac:dyDescent="0.25">
      <c r="A68" s="8" t="str">
        <f t="shared" si="6"/>
        <v> PZ 4.314 </v>
      </c>
      <c r="B68" s="2" t="str">
        <f t="shared" si="7"/>
        <v>II</v>
      </c>
      <c r="C68" s="8">
        <f t="shared" si="8"/>
        <v>17502.22</v>
      </c>
      <c r="D68" s="9" t="str">
        <f t="shared" si="9"/>
        <v>vis</v>
      </c>
      <c r="E68" s="22">
        <f>VLOOKUP(C68,Active!C$21:E$972,3,FALSE)</f>
        <v>-9477.5600861239745</v>
      </c>
      <c r="F68" s="2" t="s">
        <v>41</v>
      </c>
      <c r="G68" s="9" t="str">
        <f t="shared" si="10"/>
        <v>17502.22</v>
      </c>
      <c r="H68" s="8">
        <f t="shared" si="11"/>
        <v>-9477.5</v>
      </c>
      <c r="I68" s="23" t="s">
        <v>117</v>
      </c>
      <c r="J68" s="24" t="s">
        <v>118</v>
      </c>
      <c r="K68" s="23">
        <v>-9477.5</v>
      </c>
      <c r="L68" s="23" t="s">
        <v>119</v>
      </c>
      <c r="M68" s="24" t="s">
        <v>114</v>
      </c>
      <c r="N68" s="24"/>
      <c r="O68" s="25" t="s">
        <v>115</v>
      </c>
      <c r="P68" s="25" t="s">
        <v>116</v>
      </c>
    </row>
    <row r="69" spans="1:16" ht="12.75" customHeight="1" thickBot="1" x14ac:dyDescent="0.25">
      <c r="A69" s="8" t="str">
        <f t="shared" si="6"/>
        <v> PZ 5.184 </v>
      </c>
      <c r="B69" s="2" t="str">
        <f t="shared" si="7"/>
        <v>II</v>
      </c>
      <c r="C69" s="8">
        <f t="shared" si="8"/>
        <v>24589.45</v>
      </c>
      <c r="D69" s="9" t="str">
        <f t="shared" si="9"/>
        <v>vis</v>
      </c>
      <c r="E69" s="22">
        <f>VLOOKUP(C69,Active!C$21:E$972,3,FALSE)</f>
        <v>-5251.5088516830101</v>
      </c>
      <c r="F69" s="2" t="s">
        <v>41</v>
      </c>
      <c r="G69" s="9" t="str">
        <f t="shared" si="10"/>
        <v>24589.45</v>
      </c>
      <c r="H69" s="8">
        <f t="shared" si="11"/>
        <v>-5251.5</v>
      </c>
      <c r="I69" s="23" t="s">
        <v>120</v>
      </c>
      <c r="J69" s="24" t="s">
        <v>121</v>
      </c>
      <c r="K69" s="23">
        <v>-5251.5</v>
      </c>
      <c r="L69" s="23" t="s">
        <v>122</v>
      </c>
      <c r="M69" s="24" t="s">
        <v>114</v>
      </c>
      <c r="N69" s="24"/>
      <c r="O69" s="25" t="s">
        <v>123</v>
      </c>
      <c r="P69" s="25" t="s">
        <v>124</v>
      </c>
    </row>
    <row r="70" spans="1:16" ht="12.75" customHeight="1" thickBot="1" x14ac:dyDescent="0.25">
      <c r="A70" s="8" t="str">
        <f t="shared" si="6"/>
        <v> PZ 5.184 </v>
      </c>
      <c r="B70" s="2" t="str">
        <f t="shared" si="7"/>
        <v>I</v>
      </c>
      <c r="C70" s="8">
        <f t="shared" si="8"/>
        <v>24719.42</v>
      </c>
      <c r="D70" s="9" t="str">
        <f t="shared" si="9"/>
        <v>vis</v>
      </c>
      <c r="E70" s="22">
        <f>VLOOKUP(C70,Active!C$21:E$972,3,FALSE)</f>
        <v>-5174.0089146215232</v>
      </c>
      <c r="F70" s="2" t="s">
        <v>41</v>
      </c>
      <c r="G70" s="9" t="str">
        <f t="shared" si="10"/>
        <v>24719.42</v>
      </c>
      <c r="H70" s="8">
        <f t="shared" si="11"/>
        <v>-5174</v>
      </c>
      <c r="I70" s="23" t="s">
        <v>125</v>
      </c>
      <c r="J70" s="24" t="s">
        <v>126</v>
      </c>
      <c r="K70" s="23">
        <v>-5174</v>
      </c>
      <c r="L70" s="23" t="s">
        <v>122</v>
      </c>
      <c r="M70" s="24" t="s">
        <v>114</v>
      </c>
      <c r="N70" s="24"/>
      <c r="O70" s="25" t="s">
        <v>123</v>
      </c>
      <c r="P70" s="25" t="s">
        <v>124</v>
      </c>
    </row>
    <row r="71" spans="1:16" ht="12.75" customHeight="1" thickBot="1" x14ac:dyDescent="0.25">
      <c r="A71" s="8" t="str">
        <f t="shared" si="6"/>
        <v> AHSB 4.108 </v>
      </c>
      <c r="B71" s="2" t="str">
        <f t="shared" si="7"/>
        <v>I</v>
      </c>
      <c r="C71" s="8">
        <f t="shared" si="8"/>
        <v>25809.546999999999</v>
      </c>
      <c r="D71" s="9" t="str">
        <f t="shared" si="9"/>
        <v>vis</v>
      </c>
      <c r="E71" s="22">
        <f>VLOOKUP(C71,Active!C$21:E$972,3,FALSE)</f>
        <v>-4523.9760309635312</v>
      </c>
      <c r="F71" s="2" t="s">
        <v>41</v>
      </c>
      <c r="G71" s="9" t="str">
        <f t="shared" si="10"/>
        <v>25809.547</v>
      </c>
      <c r="H71" s="8">
        <f t="shared" si="11"/>
        <v>-4524</v>
      </c>
      <c r="I71" s="23" t="s">
        <v>127</v>
      </c>
      <c r="J71" s="24" t="s">
        <v>128</v>
      </c>
      <c r="K71" s="23">
        <v>-4524</v>
      </c>
      <c r="L71" s="23" t="s">
        <v>129</v>
      </c>
      <c r="M71" s="24" t="s">
        <v>114</v>
      </c>
      <c r="N71" s="24"/>
      <c r="O71" s="25" t="s">
        <v>130</v>
      </c>
      <c r="P71" s="25" t="s">
        <v>131</v>
      </c>
    </row>
    <row r="72" spans="1:16" ht="12.75" customHeight="1" thickBot="1" x14ac:dyDescent="0.25">
      <c r="A72" s="8" t="str">
        <f t="shared" si="6"/>
        <v> AHSB 4.108 </v>
      </c>
      <c r="B72" s="2" t="str">
        <f t="shared" si="7"/>
        <v>I</v>
      </c>
      <c r="C72" s="8">
        <f t="shared" si="8"/>
        <v>25851.472000000002</v>
      </c>
      <c r="D72" s="9" t="str">
        <f t="shared" si="9"/>
        <v>vis</v>
      </c>
      <c r="E72" s="22">
        <f>VLOOKUP(C72,Active!C$21:E$972,3,FALSE)</f>
        <v>-4498.9765321460882</v>
      </c>
      <c r="F72" s="2" t="s">
        <v>41</v>
      </c>
      <c r="G72" s="9" t="str">
        <f t="shared" si="10"/>
        <v>25851.472</v>
      </c>
      <c r="H72" s="8">
        <f t="shared" si="11"/>
        <v>-4499</v>
      </c>
      <c r="I72" s="23" t="s">
        <v>132</v>
      </c>
      <c r="J72" s="24" t="s">
        <v>133</v>
      </c>
      <c r="K72" s="23">
        <v>-4499</v>
      </c>
      <c r="L72" s="23" t="s">
        <v>134</v>
      </c>
      <c r="M72" s="24" t="s">
        <v>114</v>
      </c>
      <c r="N72" s="24"/>
      <c r="O72" s="25" t="s">
        <v>130</v>
      </c>
      <c r="P72" s="25" t="s">
        <v>131</v>
      </c>
    </row>
    <row r="73" spans="1:16" ht="12.75" customHeight="1" thickBot="1" x14ac:dyDescent="0.25">
      <c r="A73" s="8" t="str">
        <f t="shared" si="6"/>
        <v> AHSB 4.108 </v>
      </c>
      <c r="B73" s="2" t="str">
        <f t="shared" si="7"/>
        <v>I</v>
      </c>
      <c r="C73" s="8">
        <f t="shared" si="8"/>
        <v>26215.396000000001</v>
      </c>
      <c r="D73" s="9" t="str">
        <f t="shared" si="9"/>
        <v>vis</v>
      </c>
      <c r="E73" s="22">
        <f>VLOOKUP(C73,Active!C$21:E$972,3,FALSE)</f>
        <v>-4281.9719380461802</v>
      </c>
      <c r="F73" s="2" t="s">
        <v>41</v>
      </c>
      <c r="G73" s="9" t="str">
        <f t="shared" si="10"/>
        <v>26215.396</v>
      </c>
      <c r="H73" s="8">
        <f t="shared" si="11"/>
        <v>-4282</v>
      </c>
      <c r="I73" s="23" t="s">
        <v>135</v>
      </c>
      <c r="J73" s="24" t="s">
        <v>136</v>
      </c>
      <c r="K73" s="23">
        <v>-4282</v>
      </c>
      <c r="L73" s="23" t="s">
        <v>137</v>
      </c>
      <c r="M73" s="24" t="s">
        <v>114</v>
      </c>
      <c r="N73" s="24"/>
      <c r="O73" s="25" t="s">
        <v>130</v>
      </c>
      <c r="P73" s="25" t="s">
        <v>131</v>
      </c>
    </row>
    <row r="74" spans="1:16" ht="12.75" customHeight="1" thickBot="1" x14ac:dyDescent="0.25">
      <c r="A74" s="8" t="str">
        <f t="shared" si="6"/>
        <v> AN 245.37 </v>
      </c>
      <c r="B74" s="2" t="str">
        <f t="shared" si="7"/>
        <v>I</v>
      </c>
      <c r="C74" s="8">
        <f t="shared" si="8"/>
        <v>26267.339</v>
      </c>
      <c r="D74" s="9" t="str">
        <f t="shared" si="9"/>
        <v>vis</v>
      </c>
      <c r="E74" s="22">
        <f>VLOOKUP(C74,Active!C$21:E$972,3,FALSE)</f>
        <v>-4250.9987963151279</v>
      </c>
      <c r="F74" s="2" t="s">
        <v>41</v>
      </c>
      <c r="G74" s="9" t="str">
        <f t="shared" si="10"/>
        <v>26267.339</v>
      </c>
      <c r="H74" s="8">
        <f t="shared" si="11"/>
        <v>-4251</v>
      </c>
      <c r="I74" s="23" t="s">
        <v>138</v>
      </c>
      <c r="J74" s="24" t="s">
        <v>139</v>
      </c>
      <c r="K74" s="23">
        <v>-4251</v>
      </c>
      <c r="L74" s="23" t="s">
        <v>140</v>
      </c>
      <c r="M74" s="24" t="s">
        <v>107</v>
      </c>
      <c r="N74" s="24"/>
      <c r="O74" s="25" t="s">
        <v>130</v>
      </c>
      <c r="P74" s="25" t="s">
        <v>141</v>
      </c>
    </row>
    <row r="75" spans="1:16" ht="12.75" customHeight="1" thickBot="1" x14ac:dyDescent="0.25">
      <c r="A75" s="8" t="str">
        <f t="shared" ref="A75:A106" si="12">P75</f>
        <v> AHSB 4.108 </v>
      </c>
      <c r="B75" s="2" t="str">
        <f t="shared" ref="B75:B106" si="13">IF(H75=INT(H75),"I","II")</f>
        <v>I</v>
      </c>
      <c r="C75" s="8">
        <f t="shared" ref="C75:C106" si="14">1*G75</f>
        <v>26272.387999999999</v>
      </c>
      <c r="D75" s="9" t="str">
        <f t="shared" ref="D75:D106" si="15">VLOOKUP(F75,I$1:J$5,2,FALSE)</f>
        <v>vis</v>
      </c>
      <c r="E75" s="22">
        <f>VLOOKUP(C75,Active!C$21:E$972,3,FALSE)</f>
        <v>-4247.9881232196185</v>
      </c>
      <c r="F75" s="2" t="s">
        <v>41</v>
      </c>
      <c r="G75" s="9" t="str">
        <f t="shared" ref="G75:G106" si="16">MID(I75,3,LEN(I75)-3)</f>
        <v>26272.388</v>
      </c>
      <c r="H75" s="8">
        <f t="shared" ref="H75:H106" si="17">1*K75</f>
        <v>-4248</v>
      </c>
      <c r="I75" s="23" t="s">
        <v>142</v>
      </c>
      <c r="J75" s="24" t="s">
        <v>143</v>
      </c>
      <c r="K75" s="23">
        <v>-4248</v>
      </c>
      <c r="L75" s="23" t="s">
        <v>144</v>
      </c>
      <c r="M75" s="24" t="s">
        <v>114</v>
      </c>
      <c r="N75" s="24"/>
      <c r="O75" s="25" t="s">
        <v>130</v>
      </c>
      <c r="P75" s="25" t="s">
        <v>131</v>
      </c>
    </row>
    <row r="76" spans="1:16" ht="12.75" customHeight="1" thickBot="1" x14ac:dyDescent="0.25">
      <c r="A76" s="8" t="str">
        <f t="shared" si="12"/>
        <v> PZ 5.184 </v>
      </c>
      <c r="B76" s="2" t="str">
        <f t="shared" si="13"/>
        <v>I</v>
      </c>
      <c r="C76" s="8">
        <f t="shared" si="14"/>
        <v>26366.27</v>
      </c>
      <c r="D76" s="9" t="str">
        <f t="shared" si="15"/>
        <v>vis</v>
      </c>
      <c r="E76" s="22">
        <f>VLOOKUP(C76,Active!C$21:E$972,3,FALSE)</f>
        <v>-4192.0071345975766</v>
      </c>
      <c r="F76" s="2" t="s">
        <v>41</v>
      </c>
      <c r="G76" s="9" t="str">
        <f t="shared" si="16"/>
        <v>26366.27</v>
      </c>
      <c r="H76" s="8">
        <f t="shared" si="17"/>
        <v>-4192</v>
      </c>
      <c r="I76" s="23" t="s">
        <v>145</v>
      </c>
      <c r="J76" s="24" t="s">
        <v>146</v>
      </c>
      <c r="K76" s="23">
        <v>-4192</v>
      </c>
      <c r="L76" s="23" t="s">
        <v>122</v>
      </c>
      <c r="M76" s="24" t="s">
        <v>114</v>
      </c>
      <c r="N76" s="24"/>
      <c r="O76" s="25" t="s">
        <v>123</v>
      </c>
      <c r="P76" s="25" t="s">
        <v>124</v>
      </c>
    </row>
    <row r="77" spans="1:16" ht="12.75" customHeight="1" thickBot="1" x14ac:dyDescent="0.25">
      <c r="A77" s="8" t="str">
        <f t="shared" si="12"/>
        <v> AHSB 4.108 </v>
      </c>
      <c r="B77" s="2" t="str">
        <f t="shared" si="13"/>
        <v>I</v>
      </c>
      <c r="C77" s="8">
        <f t="shared" si="14"/>
        <v>26577.574000000001</v>
      </c>
      <c r="D77" s="9" t="str">
        <f t="shared" si="15"/>
        <v>vis</v>
      </c>
      <c r="E77" s="22">
        <f>VLOOKUP(C77,Active!C$21:E$972,3,FALSE)</f>
        <v>-4066.0084679757351</v>
      </c>
      <c r="F77" s="2" t="s">
        <v>41</v>
      </c>
      <c r="G77" s="9" t="str">
        <f t="shared" si="16"/>
        <v>26577.574</v>
      </c>
      <c r="H77" s="8">
        <f t="shared" si="17"/>
        <v>-4066</v>
      </c>
      <c r="I77" s="23" t="s">
        <v>147</v>
      </c>
      <c r="J77" s="24" t="s">
        <v>148</v>
      </c>
      <c r="K77" s="23">
        <v>-4066</v>
      </c>
      <c r="L77" s="23" t="s">
        <v>149</v>
      </c>
      <c r="M77" s="24" t="s">
        <v>114</v>
      </c>
      <c r="N77" s="24"/>
      <c r="O77" s="25" t="s">
        <v>130</v>
      </c>
      <c r="P77" s="25" t="s">
        <v>131</v>
      </c>
    </row>
    <row r="78" spans="1:16" ht="12.75" customHeight="1" thickBot="1" x14ac:dyDescent="0.25">
      <c r="A78" s="8" t="str">
        <f t="shared" si="12"/>
        <v> AHSB 4.108 </v>
      </c>
      <c r="B78" s="2" t="str">
        <f t="shared" si="13"/>
        <v>I</v>
      </c>
      <c r="C78" s="8">
        <f t="shared" si="14"/>
        <v>26577.585999999999</v>
      </c>
      <c r="D78" s="9" t="str">
        <f t="shared" si="15"/>
        <v>vis</v>
      </c>
      <c r="E78" s="22">
        <f>VLOOKUP(C78,Active!C$21:E$972,3,FALSE)</f>
        <v>-4066.0013124841244</v>
      </c>
      <c r="F78" s="2" t="s">
        <v>41</v>
      </c>
      <c r="G78" s="9" t="str">
        <f t="shared" si="16"/>
        <v>26577.586</v>
      </c>
      <c r="H78" s="8">
        <f t="shared" si="17"/>
        <v>-4066</v>
      </c>
      <c r="I78" s="23" t="s">
        <v>150</v>
      </c>
      <c r="J78" s="24" t="s">
        <v>151</v>
      </c>
      <c r="K78" s="23">
        <v>-4066</v>
      </c>
      <c r="L78" s="23" t="s">
        <v>152</v>
      </c>
      <c r="M78" s="24" t="s">
        <v>114</v>
      </c>
      <c r="N78" s="24"/>
      <c r="O78" s="25" t="s">
        <v>130</v>
      </c>
      <c r="P78" s="25" t="s">
        <v>131</v>
      </c>
    </row>
    <row r="79" spans="1:16" ht="12.75" customHeight="1" thickBot="1" x14ac:dyDescent="0.25">
      <c r="A79" s="8" t="str">
        <f t="shared" si="12"/>
        <v> AHSB 4.108 </v>
      </c>
      <c r="B79" s="2" t="str">
        <f t="shared" si="13"/>
        <v>I</v>
      </c>
      <c r="C79" s="8">
        <f t="shared" si="14"/>
        <v>26594.357</v>
      </c>
      <c r="D79" s="9" t="str">
        <f t="shared" si="15"/>
        <v>vis</v>
      </c>
      <c r="E79" s="22">
        <f>VLOOKUP(C79,Active!C$21:E$972,3,FALSE)</f>
        <v>-4056.0009166661798</v>
      </c>
      <c r="F79" s="2" t="s">
        <v>41</v>
      </c>
      <c r="G79" s="9" t="str">
        <f t="shared" si="16"/>
        <v>26594.357</v>
      </c>
      <c r="H79" s="8">
        <f t="shared" si="17"/>
        <v>-4056</v>
      </c>
      <c r="I79" s="23" t="s">
        <v>153</v>
      </c>
      <c r="J79" s="24" t="s">
        <v>154</v>
      </c>
      <c r="K79" s="23">
        <v>-4056</v>
      </c>
      <c r="L79" s="23" t="s">
        <v>152</v>
      </c>
      <c r="M79" s="24" t="s">
        <v>114</v>
      </c>
      <c r="N79" s="24"/>
      <c r="O79" s="25" t="s">
        <v>130</v>
      </c>
      <c r="P79" s="25" t="s">
        <v>131</v>
      </c>
    </row>
    <row r="80" spans="1:16" ht="12.75" customHeight="1" thickBot="1" x14ac:dyDescent="0.25">
      <c r="A80" s="8" t="str">
        <f t="shared" si="12"/>
        <v> AN 245.37 </v>
      </c>
      <c r="B80" s="2" t="str">
        <f t="shared" si="13"/>
        <v>I</v>
      </c>
      <c r="C80" s="8">
        <f t="shared" si="14"/>
        <v>26594.363000000001</v>
      </c>
      <c r="D80" s="9" t="str">
        <f t="shared" si="15"/>
        <v>vis</v>
      </c>
      <c r="E80" s="22">
        <f>VLOOKUP(C80,Active!C$21:E$972,3,FALSE)</f>
        <v>-4055.9973389203733</v>
      </c>
      <c r="F80" s="2" t="s">
        <v>41</v>
      </c>
      <c r="G80" s="9" t="str">
        <f t="shared" si="16"/>
        <v>26594.363</v>
      </c>
      <c r="H80" s="8">
        <f t="shared" si="17"/>
        <v>-4056</v>
      </c>
      <c r="I80" s="23" t="s">
        <v>155</v>
      </c>
      <c r="J80" s="24" t="s">
        <v>156</v>
      </c>
      <c r="K80" s="23">
        <v>-4056</v>
      </c>
      <c r="L80" s="23" t="s">
        <v>157</v>
      </c>
      <c r="M80" s="24" t="s">
        <v>107</v>
      </c>
      <c r="N80" s="24"/>
      <c r="O80" s="25" t="s">
        <v>158</v>
      </c>
      <c r="P80" s="25" t="s">
        <v>141</v>
      </c>
    </row>
    <row r="81" spans="1:16" ht="12.75" customHeight="1" thickBot="1" x14ac:dyDescent="0.25">
      <c r="A81" s="8" t="str">
        <f t="shared" si="12"/>
        <v> AHSB 4.108 </v>
      </c>
      <c r="B81" s="2" t="str">
        <f t="shared" si="13"/>
        <v>I</v>
      </c>
      <c r="C81" s="8">
        <f t="shared" si="14"/>
        <v>26604.41</v>
      </c>
      <c r="D81" s="9" t="str">
        <f t="shared" si="15"/>
        <v>vis</v>
      </c>
      <c r="E81" s="22">
        <f>VLOOKUP(C81,Active!C$21:E$972,3,FALSE)</f>
        <v>-4050.0064035687024</v>
      </c>
      <c r="F81" s="2" t="s">
        <v>41</v>
      </c>
      <c r="G81" s="9" t="str">
        <f t="shared" si="16"/>
        <v>26604.410</v>
      </c>
      <c r="H81" s="8">
        <f t="shared" si="17"/>
        <v>-4050</v>
      </c>
      <c r="I81" s="23" t="s">
        <v>159</v>
      </c>
      <c r="J81" s="24" t="s">
        <v>160</v>
      </c>
      <c r="K81" s="23">
        <v>-4050</v>
      </c>
      <c r="L81" s="23" t="s">
        <v>161</v>
      </c>
      <c r="M81" s="24" t="s">
        <v>114</v>
      </c>
      <c r="N81" s="24"/>
      <c r="O81" s="25" t="s">
        <v>130</v>
      </c>
      <c r="P81" s="25" t="s">
        <v>131</v>
      </c>
    </row>
    <row r="82" spans="1:16" ht="12.75" customHeight="1" thickBot="1" x14ac:dyDescent="0.25">
      <c r="A82" s="8" t="str">
        <f t="shared" si="12"/>
        <v> AHSB 4.108 </v>
      </c>
      <c r="B82" s="2" t="str">
        <f t="shared" si="13"/>
        <v>I</v>
      </c>
      <c r="C82" s="8">
        <f t="shared" si="14"/>
        <v>26735.242999999999</v>
      </c>
      <c r="D82" s="9" t="str">
        <f t="shared" si="15"/>
        <v>vis</v>
      </c>
      <c r="E82" s="22">
        <f>VLOOKUP(C82,Active!C$21:E$972,3,FALSE)</f>
        <v>-3971.9918674021592</v>
      </c>
      <c r="F82" s="2" t="s">
        <v>41</v>
      </c>
      <c r="G82" s="9" t="str">
        <f t="shared" si="16"/>
        <v>26735.243</v>
      </c>
      <c r="H82" s="8">
        <f t="shared" si="17"/>
        <v>-3972</v>
      </c>
      <c r="I82" s="23" t="s">
        <v>162</v>
      </c>
      <c r="J82" s="24" t="s">
        <v>163</v>
      </c>
      <c r="K82" s="23">
        <v>-3972</v>
      </c>
      <c r="L82" s="23" t="s">
        <v>164</v>
      </c>
      <c r="M82" s="24" t="s">
        <v>114</v>
      </c>
      <c r="N82" s="24"/>
      <c r="O82" s="25" t="s">
        <v>130</v>
      </c>
      <c r="P82" s="25" t="s">
        <v>131</v>
      </c>
    </row>
    <row r="83" spans="1:16" ht="12.75" customHeight="1" thickBot="1" x14ac:dyDescent="0.25">
      <c r="A83" s="8" t="str">
        <f t="shared" si="12"/>
        <v> AN 261.255 </v>
      </c>
      <c r="B83" s="2" t="str">
        <f t="shared" si="13"/>
        <v>I</v>
      </c>
      <c r="C83" s="8">
        <f t="shared" si="14"/>
        <v>27263.499</v>
      </c>
      <c r="D83" s="9" t="str">
        <f t="shared" si="15"/>
        <v>vis</v>
      </c>
      <c r="E83" s="22">
        <f>VLOOKUP(C83,Active!C$21:E$972,3,FALSE)</f>
        <v>-3656.9975860114255</v>
      </c>
      <c r="F83" s="2" t="s">
        <v>41</v>
      </c>
      <c r="G83" s="9" t="str">
        <f t="shared" si="16"/>
        <v>27263.499</v>
      </c>
      <c r="H83" s="8">
        <f t="shared" si="17"/>
        <v>-3657</v>
      </c>
      <c r="I83" s="23" t="s">
        <v>165</v>
      </c>
      <c r="J83" s="24" t="s">
        <v>166</v>
      </c>
      <c r="K83" s="23">
        <v>-3657</v>
      </c>
      <c r="L83" s="23" t="s">
        <v>157</v>
      </c>
      <c r="M83" s="24" t="s">
        <v>167</v>
      </c>
      <c r="N83" s="24"/>
      <c r="O83" s="25" t="s">
        <v>168</v>
      </c>
      <c r="P83" s="25" t="s">
        <v>169</v>
      </c>
    </row>
    <row r="84" spans="1:16" ht="12.75" customHeight="1" thickBot="1" x14ac:dyDescent="0.25">
      <c r="A84" s="8" t="str">
        <f t="shared" si="12"/>
        <v> AN 255.359 </v>
      </c>
      <c r="B84" s="2" t="str">
        <f t="shared" si="13"/>
        <v>I</v>
      </c>
      <c r="C84" s="8">
        <f t="shared" si="14"/>
        <v>27414.437999999998</v>
      </c>
      <c r="D84" s="9" t="str">
        <f t="shared" si="15"/>
        <v>vis</v>
      </c>
      <c r="E84" s="22">
        <f>VLOOKUP(C84,Active!C$21:E$972,3,FALSE)</f>
        <v>-3566.9940236499274</v>
      </c>
      <c r="F84" s="2" t="s">
        <v>41</v>
      </c>
      <c r="G84" s="9" t="str">
        <f t="shared" si="16"/>
        <v>27414.438</v>
      </c>
      <c r="H84" s="8">
        <f t="shared" si="17"/>
        <v>-3567</v>
      </c>
      <c r="I84" s="23" t="s">
        <v>170</v>
      </c>
      <c r="J84" s="24" t="s">
        <v>171</v>
      </c>
      <c r="K84" s="23">
        <v>-3567</v>
      </c>
      <c r="L84" s="23" t="s">
        <v>172</v>
      </c>
      <c r="M84" s="24" t="s">
        <v>107</v>
      </c>
      <c r="N84" s="24"/>
      <c r="O84" s="25" t="s">
        <v>130</v>
      </c>
      <c r="P84" s="25" t="s">
        <v>173</v>
      </c>
    </row>
    <row r="85" spans="1:16" ht="12.75" customHeight="1" thickBot="1" x14ac:dyDescent="0.25">
      <c r="A85" s="8" t="str">
        <f t="shared" si="12"/>
        <v> IPUL 16.5.1 </v>
      </c>
      <c r="B85" s="2" t="str">
        <f t="shared" si="13"/>
        <v>I</v>
      </c>
      <c r="C85" s="8">
        <f t="shared" si="14"/>
        <v>29128.353999999999</v>
      </c>
      <c r="D85" s="9" t="str">
        <f t="shared" si="15"/>
        <v>vis</v>
      </c>
      <c r="E85" s="22">
        <f>VLOOKUP(C85,Active!C$21:E$972,3,FALSE)</f>
        <v>-2545.0013935916218</v>
      </c>
      <c r="F85" s="2" t="s">
        <v>41</v>
      </c>
      <c r="G85" s="9" t="str">
        <f t="shared" si="16"/>
        <v>29128.354</v>
      </c>
      <c r="H85" s="8">
        <f t="shared" si="17"/>
        <v>-2545</v>
      </c>
      <c r="I85" s="23" t="s">
        <v>174</v>
      </c>
      <c r="J85" s="24" t="s">
        <v>175</v>
      </c>
      <c r="K85" s="23">
        <v>-2545</v>
      </c>
      <c r="L85" s="23" t="s">
        <v>152</v>
      </c>
      <c r="M85" s="24" t="s">
        <v>107</v>
      </c>
      <c r="N85" s="24"/>
      <c r="O85" s="25" t="s">
        <v>176</v>
      </c>
      <c r="P85" s="25" t="s">
        <v>177</v>
      </c>
    </row>
    <row r="86" spans="1:16" ht="12.75" customHeight="1" thickBot="1" x14ac:dyDescent="0.25">
      <c r="A86" s="8" t="str">
        <f t="shared" si="12"/>
        <v> IPUL 16.5.1 </v>
      </c>
      <c r="B86" s="2" t="str">
        <f t="shared" si="13"/>
        <v>I</v>
      </c>
      <c r="C86" s="8">
        <f t="shared" si="14"/>
        <v>29148.494999999999</v>
      </c>
      <c r="D86" s="9" t="str">
        <f t="shared" si="15"/>
        <v>vis</v>
      </c>
      <c r="E86" s="22">
        <f>VLOOKUP(C86,Active!C$21:E$972,3,FALSE)</f>
        <v>-2532.9914972128004</v>
      </c>
      <c r="F86" s="2" t="s">
        <v>41</v>
      </c>
      <c r="G86" s="9" t="str">
        <f t="shared" si="16"/>
        <v>29148.495</v>
      </c>
      <c r="H86" s="8">
        <f t="shared" si="17"/>
        <v>-2533</v>
      </c>
      <c r="I86" s="23" t="s">
        <v>178</v>
      </c>
      <c r="J86" s="24" t="s">
        <v>179</v>
      </c>
      <c r="K86" s="23">
        <v>-2533</v>
      </c>
      <c r="L86" s="23" t="s">
        <v>164</v>
      </c>
      <c r="M86" s="24" t="s">
        <v>107</v>
      </c>
      <c r="N86" s="24"/>
      <c r="O86" s="25" t="s">
        <v>176</v>
      </c>
      <c r="P86" s="25" t="s">
        <v>177</v>
      </c>
    </row>
    <row r="87" spans="1:16" ht="12.75" customHeight="1" thickBot="1" x14ac:dyDescent="0.25">
      <c r="A87" s="8" t="str">
        <f t="shared" si="12"/>
        <v> SAC 17.64 </v>
      </c>
      <c r="B87" s="2" t="str">
        <f t="shared" si="13"/>
        <v>I</v>
      </c>
      <c r="C87" s="8">
        <f t="shared" si="14"/>
        <v>29163.562999999998</v>
      </c>
      <c r="D87" s="9" t="str">
        <f t="shared" si="15"/>
        <v>vis</v>
      </c>
      <c r="E87" s="22">
        <f>VLOOKUP(C87,Active!C$21:E$972,3,FALSE)</f>
        <v>-2524.0065849127122</v>
      </c>
      <c r="F87" s="2" t="s">
        <v>41</v>
      </c>
      <c r="G87" s="9" t="str">
        <f t="shared" si="16"/>
        <v>29163.563</v>
      </c>
      <c r="H87" s="8">
        <f t="shared" si="17"/>
        <v>-2524</v>
      </c>
      <c r="I87" s="23" t="s">
        <v>180</v>
      </c>
      <c r="J87" s="24" t="s">
        <v>181</v>
      </c>
      <c r="K87" s="23">
        <v>-2524</v>
      </c>
      <c r="L87" s="23" t="s">
        <v>161</v>
      </c>
      <c r="M87" s="24" t="s">
        <v>167</v>
      </c>
      <c r="N87" s="24"/>
      <c r="O87" s="25" t="s">
        <v>182</v>
      </c>
      <c r="P87" s="25" t="s">
        <v>183</v>
      </c>
    </row>
    <row r="88" spans="1:16" ht="12.75" customHeight="1" thickBot="1" x14ac:dyDescent="0.25">
      <c r="A88" s="8" t="str">
        <f t="shared" si="12"/>
        <v> AN 282.83 </v>
      </c>
      <c r="B88" s="2" t="str">
        <f t="shared" si="13"/>
        <v>I</v>
      </c>
      <c r="C88" s="8">
        <f t="shared" si="14"/>
        <v>29170.281999999999</v>
      </c>
      <c r="D88" s="9" t="str">
        <f t="shared" si="15"/>
        <v>vis</v>
      </c>
      <c r="E88" s="22">
        <f>VLOOKUP(C88,Active!C$21:E$972,3,FALSE)</f>
        <v>-2520.0001059012775</v>
      </c>
      <c r="F88" s="2" t="s">
        <v>41</v>
      </c>
      <c r="G88" s="9" t="str">
        <f t="shared" si="16"/>
        <v>29170.282</v>
      </c>
      <c r="H88" s="8">
        <f t="shared" si="17"/>
        <v>-2520</v>
      </c>
      <c r="I88" s="23" t="s">
        <v>184</v>
      </c>
      <c r="J88" s="24" t="s">
        <v>185</v>
      </c>
      <c r="K88" s="23">
        <v>-2520</v>
      </c>
      <c r="L88" s="23" t="s">
        <v>186</v>
      </c>
      <c r="M88" s="24" t="s">
        <v>107</v>
      </c>
      <c r="N88" s="24"/>
      <c r="O88" s="25" t="s">
        <v>187</v>
      </c>
      <c r="P88" s="25" t="s">
        <v>188</v>
      </c>
    </row>
    <row r="89" spans="1:16" ht="12.75" customHeight="1" thickBot="1" x14ac:dyDescent="0.25">
      <c r="A89" s="8" t="str">
        <f t="shared" si="12"/>
        <v> TTAO 9.20 </v>
      </c>
      <c r="B89" s="2" t="str">
        <f t="shared" si="13"/>
        <v>I</v>
      </c>
      <c r="C89" s="8">
        <f t="shared" si="14"/>
        <v>29351.4</v>
      </c>
      <c r="D89" s="9" t="str">
        <f t="shared" si="15"/>
        <v>vis</v>
      </c>
      <c r="E89" s="22">
        <f>VLOOKUP(C89,Active!C$21:E$972,3,FALSE)</f>
        <v>-2412.0010784279925</v>
      </c>
      <c r="F89" s="2" t="s">
        <v>41</v>
      </c>
      <c r="G89" s="9" t="str">
        <f t="shared" si="16"/>
        <v>29351.400</v>
      </c>
      <c r="H89" s="8">
        <f t="shared" si="17"/>
        <v>-2412</v>
      </c>
      <c r="I89" s="23" t="s">
        <v>189</v>
      </c>
      <c r="J89" s="24" t="s">
        <v>190</v>
      </c>
      <c r="K89" s="23">
        <v>-2412</v>
      </c>
      <c r="L89" s="23" t="s">
        <v>152</v>
      </c>
      <c r="M89" s="24" t="s">
        <v>107</v>
      </c>
      <c r="N89" s="24"/>
      <c r="O89" s="25" t="s">
        <v>191</v>
      </c>
      <c r="P89" s="25" t="s">
        <v>192</v>
      </c>
    </row>
    <row r="90" spans="1:16" ht="12.75" customHeight="1" thickBot="1" x14ac:dyDescent="0.25">
      <c r="A90" s="8" t="str">
        <f t="shared" si="12"/>
        <v> TTAO 9.20 </v>
      </c>
      <c r="B90" s="2" t="str">
        <f t="shared" si="13"/>
        <v>II</v>
      </c>
      <c r="C90" s="8">
        <f t="shared" si="14"/>
        <v>29412.605</v>
      </c>
      <c r="D90" s="9" t="str">
        <f t="shared" si="15"/>
        <v>vis</v>
      </c>
      <c r="E90" s="22">
        <f>VLOOKUP(C90,Active!C$21:E$972,3,FALSE)</f>
        <v>-2375.5050897548508</v>
      </c>
      <c r="F90" s="2" t="s">
        <v>41</v>
      </c>
      <c r="G90" s="9" t="str">
        <f t="shared" si="16"/>
        <v>29412.605</v>
      </c>
      <c r="H90" s="8">
        <f t="shared" si="17"/>
        <v>-2375.5</v>
      </c>
      <c r="I90" s="23" t="s">
        <v>193</v>
      </c>
      <c r="J90" s="24" t="s">
        <v>194</v>
      </c>
      <c r="K90" s="23">
        <v>-2375.5</v>
      </c>
      <c r="L90" s="23" t="s">
        <v>195</v>
      </c>
      <c r="M90" s="24" t="s">
        <v>107</v>
      </c>
      <c r="N90" s="24"/>
      <c r="O90" s="25" t="s">
        <v>191</v>
      </c>
      <c r="P90" s="25" t="s">
        <v>192</v>
      </c>
    </row>
    <row r="91" spans="1:16" ht="12.75" customHeight="1" thickBot="1" x14ac:dyDescent="0.25">
      <c r="A91" s="8" t="str">
        <f t="shared" si="12"/>
        <v> AJ 64.263 </v>
      </c>
      <c r="B91" s="2" t="str">
        <f t="shared" si="13"/>
        <v>I</v>
      </c>
      <c r="C91" s="8">
        <f t="shared" si="14"/>
        <v>32054.792000000001</v>
      </c>
      <c r="D91" s="9" t="str">
        <f t="shared" si="15"/>
        <v>vis</v>
      </c>
      <c r="E91" s="22">
        <f>VLOOKUP(C91,Active!C$21:E$972,3,FALSE)</f>
        <v>-799.99284689355272</v>
      </c>
      <c r="F91" s="2" t="s">
        <v>41</v>
      </c>
      <c r="G91" s="9" t="str">
        <f t="shared" si="16"/>
        <v>32054.792</v>
      </c>
      <c r="H91" s="8">
        <f t="shared" si="17"/>
        <v>-800</v>
      </c>
      <c r="I91" s="23" t="s">
        <v>196</v>
      </c>
      <c r="J91" s="24" t="s">
        <v>197</v>
      </c>
      <c r="K91" s="23">
        <v>-800</v>
      </c>
      <c r="L91" s="23" t="s">
        <v>198</v>
      </c>
      <c r="M91" s="24" t="s">
        <v>107</v>
      </c>
      <c r="N91" s="24"/>
      <c r="O91" s="25" t="s">
        <v>199</v>
      </c>
      <c r="P91" s="25" t="s">
        <v>200</v>
      </c>
    </row>
    <row r="92" spans="1:16" ht="12.75" customHeight="1" thickBot="1" x14ac:dyDescent="0.25">
      <c r="A92" s="8" t="str">
        <f t="shared" si="12"/>
        <v> AJ 64.263 </v>
      </c>
      <c r="B92" s="2" t="str">
        <f t="shared" si="13"/>
        <v>I</v>
      </c>
      <c r="C92" s="8">
        <f t="shared" si="14"/>
        <v>32740.674999999999</v>
      </c>
      <c r="D92" s="9" t="str">
        <f t="shared" si="15"/>
        <v>vis</v>
      </c>
      <c r="E92" s="22">
        <f>VLOOKUP(C92,Active!C$21:E$972,3,FALSE)</f>
        <v>-391.00700914988363</v>
      </c>
      <c r="F92" s="2" t="s">
        <v>41</v>
      </c>
      <c r="G92" s="9" t="str">
        <f t="shared" si="16"/>
        <v>32740.675</v>
      </c>
      <c r="H92" s="8">
        <f t="shared" si="17"/>
        <v>-391</v>
      </c>
      <c r="I92" s="23" t="s">
        <v>201</v>
      </c>
      <c r="J92" s="24" t="s">
        <v>202</v>
      </c>
      <c r="K92" s="23">
        <v>-391</v>
      </c>
      <c r="L92" s="23" t="s">
        <v>203</v>
      </c>
      <c r="M92" s="24" t="s">
        <v>107</v>
      </c>
      <c r="N92" s="24"/>
      <c r="O92" s="25" t="s">
        <v>199</v>
      </c>
      <c r="P92" s="25" t="s">
        <v>200</v>
      </c>
    </row>
    <row r="93" spans="1:16" ht="12.75" customHeight="1" thickBot="1" x14ac:dyDescent="0.25">
      <c r="A93" s="8" t="str">
        <f t="shared" si="12"/>
        <v> AJ 64.263 </v>
      </c>
      <c r="B93" s="2" t="str">
        <f t="shared" si="13"/>
        <v>I</v>
      </c>
      <c r="C93" s="8">
        <f t="shared" si="14"/>
        <v>33139.811999999998</v>
      </c>
      <c r="D93" s="9" t="str">
        <f t="shared" si="15"/>
        <v>vis</v>
      </c>
      <c r="E93" s="22">
        <f>VLOOKUP(C93,Active!C$21:E$972,3,FALSE)</f>
        <v>-153.0052212071954</v>
      </c>
      <c r="F93" s="2" t="s">
        <v>41</v>
      </c>
      <c r="G93" s="9" t="str">
        <f t="shared" si="16"/>
        <v>33139.812</v>
      </c>
      <c r="H93" s="8">
        <f t="shared" si="17"/>
        <v>-153</v>
      </c>
      <c r="I93" s="23" t="s">
        <v>204</v>
      </c>
      <c r="J93" s="24" t="s">
        <v>205</v>
      </c>
      <c r="K93" s="23">
        <v>-153</v>
      </c>
      <c r="L93" s="23" t="s">
        <v>195</v>
      </c>
      <c r="M93" s="24" t="s">
        <v>107</v>
      </c>
      <c r="N93" s="24"/>
      <c r="O93" s="25" t="s">
        <v>199</v>
      </c>
      <c r="P93" s="25" t="s">
        <v>200</v>
      </c>
    </row>
    <row r="94" spans="1:16" ht="12.75" customHeight="1" thickBot="1" x14ac:dyDescent="0.25">
      <c r="A94" s="8" t="str">
        <f t="shared" si="12"/>
        <v> AC 103.2 </v>
      </c>
      <c r="B94" s="2" t="str">
        <f t="shared" si="13"/>
        <v>I</v>
      </c>
      <c r="C94" s="8">
        <f t="shared" si="14"/>
        <v>33178.379000000001</v>
      </c>
      <c r="D94" s="9" t="str">
        <f t="shared" si="15"/>
        <v>vis</v>
      </c>
      <c r="E94" s="22">
        <f>VLOOKUP(C94,Active!C$21:E$972,3,FALSE)</f>
        <v>-130.00806745901787</v>
      </c>
      <c r="F94" s="2" t="s">
        <v>41</v>
      </c>
      <c r="G94" s="9" t="str">
        <f t="shared" si="16"/>
        <v>33178.379</v>
      </c>
      <c r="H94" s="8">
        <f t="shared" si="17"/>
        <v>-130</v>
      </c>
      <c r="I94" s="23" t="s">
        <v>206</v>
      </c>
      <c r="J94" s="24" t="s">
        <v>207</v>
      </c>
      <c r="K94" s="23">
        <v>-130</v>
      </c>
      <c r="L94" s="23" t="s">
        <v>149</v>
      </c>
      <c r="M94" s="24" t="s">
        <v>167</v>
      </c>
      <c r="N94" s="24"/>
      <c r="O94" s="25" t="s">
        <v>208</v>
      </c>
      <c r="P94" s="25" t="s">
        <v>209</v>
      </c>
    </row>
    <row r="95" spans="1:16" ht="12.75" customHeight="1" thickBot="1" x14ac:dyDescent="0.25">
      <c r="A95" s="8" t="str">
        <f t="shared" si="12"/>
        <v> AC 100.16 </v>
      </c>
      <c r="B95" s="2" t="str">
        <f t="shared" si="13"/>
        <v>I</v>
      </c>
      <c r="C95" s="8">
        <f t="shared" si="14"/>
        <v>33282.35</v>
      </c>
      <c r="D95" s="9" t="str">
        <f t="shared" si="15"/>
        <v>vis</v>
      </c>
      <c r="E95" s="22">
        <f>VLOOKUP(C95,Active!C$21:E$972,3,FALSE)</f>
        <v>-68.01109926466664</v>
      </c>
      <c r="F95" s="2" t="s">
        <v>41</v>
      </c>
      <c r="G95" s="9" t="str">
        <f t="shared" si="16"/>
        <v>33282.350</v>
      </c>
      <c r="H95" s="8">
        <f t="shared" si="17"/>
        <v>-68</v>
      </c>
      <c r="I95" s="23" t="s">
        <v>210</v>
      </c>
      <c r="J95" s="24" t="s">
        <v>211</v>
      </c>
      <c r="K95" s="23">
        <v>-68</v>
      </c>
      <c r="L95" s="23" t="s">
        <v>212</v>
      </c>
      <c r="M95" s="24" t="s">
        <v>167</v>
      </c>
      <c r="N95" s="24"/>
      <c r="O95" s="25" t="s">
        <v>213</v>
      </c>
      <c r="P95" s="25" t="s">
        <v>214</v>
      </c>
    </row>
    <row r="96" spans="1:16" ht="12.75" customHeight="1" thickBot="1" x14ac:dyDescent="0.25">
      <c r="A96" s="8" t="str">
        <f t="shared" si="12"/>
        <v> BKZ 38 </v>
      </c>
      <c r="B96" s="2" t="str">
        <f t="shared" si="13"/>
        <v>I</v>
      </c>
      <c r="C96" s="8">
        <f t="shared" si="14"/>
        <v>33396.405299999999</v>
      </c>
      <c r="D96" s="9" t="str">
        <f t="shared" si="15"/>
        <v>vis</v>
      </c>
      <c r="E96" s="22">
        <f>VLOOKUP(C96,Active!C$21:E$972,3,FALSE)</f>
        <v>-9.5406555012078165E-4</v>
      </c>
      <c r="F96" s="2" t="s">
        <v>41</v>
      </c>
      <c r="G96" s="9" t="str">
        <f t="shared" si="16"/>
        <v>33396.4053</v>
      </c>
      <c r="H96" s="8">
        <f t="shared" si="17"/>
        <v>0</v>
      </c>
      <c r="I96" s="23" t="s">
        <v>215</v>
      </c>
      <c r="J96" s="24" t="s">
        <v>216</v>
      </c>
      <c r="K96" s="23">
        <v>0</v>
      </c>
      <c r="L96" s="23" t="s">
        <v>217</v>
      </c>
      <c r="M96" s="24" t="s">
        <v>218</v>
      </c>
      <c r="N96" s="24" t="s">
        <v>219</v>
      </c>
      <c r="O96" s="25" t="s">
        <v>220</v>
      </c>
      <c r="P96" s="25" t="s">
        <v>221</v>
      </c>
    </row>
    <row r="97" spans="1:16" ht="12.75" customHeight="1" thickBot="1" x14ac:dyDescent="0.25">
      <c r="A97" s="8" t="str">
        <f t="shared" si="12"/>
        <v> AJ 64.263 </v>
      </c>
      <c r="B97" s="2" t="str">
        <f t="shared" si="13"/>
        <v>I</v>
      </c>
      <c r="C97" s="8">
        <f t="shared" si="14"/>
        <v>33572.499000000003</v>
      </c>
      <c r="D97" s="9" t="str">
        <f t="shared" si="15"/>
        <v>vis</v>
      </c>
      <c r="E97" s="22">
        <f>VLOOKUP(C97,Active!C$21:E$972,3,FALSE)</f>
        <v>105.0021286991263</v>
      </c>
      <c r="F97" s="2" t="s">
        <v>41</v>
      </c>
      <c r="G97" s="9" t="str">
        <f t="shared" si="16"/>
        <v>33572.499</v>
      </c>
      <c r="H97" s="8">
        <f t="shared" si="17"/>
        <v>105</v>
      </c>
      <c r="I97" s="23" t="s">
        <v>222</v>
      </c>
      <c r="J97" s="24" t="s">
        <v>223</v>
      </c>
      <c r="K97" s="23">
        <v>105</v>
      </c>
      <c r="L97" s="23" t="s">
        <v>157</v>
      </c>
      <c r="M97" s="24" t="s">
        <v>107</v>
      </c>
      <c r="N97" s="24"/>
      <c r="O97" s="25" t="s">
        <v>199</v>
      </c>
      <c r="P97" s="25" t="s">
        <v>200</v>
      </c>
    </row>
    <row r="98" spans="1:16" ht="12.75" customHeight="1" thickBot="1" x14ac:dyDescent="0.25">
      <c r="A98" s="8" t="str">
        <f t="shared" si="12"/>
        <v> PZ 9.285 </v>
      </c>
      <c r="B98" s="2" t="str">
        <f t="shared" si="13"/>
        <v>I</v>
      </c>
      <c r="C98" s="8">
        <f t="shared" si="14"/>
        <v>33928.023999999998</v>
      </c>
      <c r="D98" s="9" t="str">
        <f t="shared" si="15"/>
        <v>vis</v>
      </c>
      <c r="E98" s="22">
        <f>VLOOKUP(C98,Active!C$21:E$972,3,FALSE)</f>
        <v>316.99847496199618</v>
      </c>
      <c r="F98" s="2" t="s">
        <v>41</v>
      </c>
      <c r="G98" s="9" t="str">
        <f t="shared" si="16"/>
        <v>33928.024</v>
      </c>
      <c r="H98" s="8">
        <f t="shared" si="17"/>
        <v>317</v>
      </c>
      <c r="I98" s="23" t="s">
        <v>224</v>
      </c>
      <c r="J98" s="24" t="s">
        <v>225</v>
      </c>
      <c r="K98" s="23">
        <v>317</v>
      </c>
      <c r="L98" s="23" t="s">
        <v>106</v>
      </c>
      <c r="M98" s="24" t="s">
        <v>107</v>
      </c>
      <c r="N98" s="24"/>
      <c r="O98" s="25" t="s">
        <v>226</v>
      </c>
      <c r="P98" s="25" t="s">
        <v>227</v>
      </c>
    </row>
    <row r="99" spans="1:16" ht="12.75" customHeight="1" thickBot="1" x14ac:dyDescent="0.25">
      <c r="A99" s="8" t="str">
        <f t="shared" si="12"/>
        <v> BKZ 38 </v>
      </c>
      <c r="B99" s="2" t="str">
        <f t="shared" si="13"/>
        <v>I</v>
      </c>
      <c r="C99" s="8">
        <f t="shared" si="14"/>
        <v>33931.379300000001</v>
      </c>
      <c r="D99" s="9" t="str">
        <f t="shared" si="15"/>
        <v>vis</v>
      </c>
      <c r="E99" s="22">
        <f>VLOOKUP(C99,Active!C$21:E$972,3,FALSE)</f>
        <v>318.99921004565118</v>
      </c>
      <c r="F99" s="2" t="s">
        <v>41</v>
      </c>
      <c r="G99" s="9" t="str">
        <f t="shared" si="16"/>
        <v>33931.3793</v>
      </c>
      <c r="H99" s="8">
        <f t="shared" si="17"/>
        <v>319</v>
      </c>
      <c r="I99" s="23" t="s">
        <v>228</v>
      </c>
      <c r="J99" s="24" t="s">
        <v>229</v>
      </c>
      <c r="K99" s="23">
        <v>319</v>
      </c>
      <c r="L99" s="23" t="s">
        <v>230</v>
      </c>
      <c r="M99" s="24" t="s">
        <v>218</v>
      </c>
      <c r="N99" s="24" t="s">
        <v>219</v>
      </c>
      <c r="O99" s="25" t="s">
        <v>220</v>
      </c>
      <c r="P99" s="25" t="s">
        <v>221</v>
      </c>
    </row>
    <row r="100" spans="1:16" ht="12.75" customHeight="1" thickBot="1" x14ac:dyDescent="0.25">
      <c r="A100" s="8" t="str">
        <f t="shared" si="12"/>
        <v> PZ 9.285 </v>
      </c>
      <c r="B100" s="2" t="str">
        <f t="shared" si="13"/>
        <v>II</v>
      </c>
      <c r="C100" s="8">
        <f t="shared" si="14"/>
        <v>33933.883000000002</v>
      </c>
      <c r="D100" s="9" t="str">
        <f t="shared" si="15"/>
        <v>vis</v>
      </c>
      <c r="E100" s="22">
        <f>VLOOKUP(C100,Active!C$21:E$972,3,FALSE)</f>
        <v>320.49214374128042</v>
      </c>
      <c r="F100" s="2" t="s">
        <v>41</v>
      </c>
      <c r="G100" s="9" t="str">
        <f t="shared" si="16"/>
        <v>33933.883</v>
      </c>
      <c r="H100" s="8">
        <f t="shared" si="17"/>
        <v>320.5</v>
      </c>
      <c r="I100" s="23" t="s">
        <v>231</v>
      </c>
      <c r="J100" s="24" t="s">
        <v>232</v>
      </c>
      <c r="K100" s="23">
        <v>320.5</v>
      </c>
      <c r="L100" s="23" t="s">
        <v>233</v>
      </c>
      <c r="M100" s="24" t="s">
        <v>107</v>
      </c>
      <c r="N100" s="24"/>
      <c r="O100" s="25" t="s">
        <v>226</v>
      </c>
      <c r="P100" s="25" t="s">
        <v>227</v>
      </c>
    </row>
    <row r="101" spans="1:16" ht="12.75" customHeight="1" thickBot="1" x14ac:dyDescent="0.25">
      <c r="A101" s="8" t="str">
        <f t="shared" si="12"/>
        <v> BKZ 38 </v>
      </c>
      <c r="B101" s="2" t="str">
        <f t="shared" si="13"/>
        <v>II</v>
      </c>
      <c r="C101" s="8">
        <f t="shared" si="14"/>
        <v>33984.208100000003</v>
      </c>
      <c r="D101" s="9" t="str">
        <f t="shared" si="15"/>
        <v>vis</v>
      </c>
      <c r="E101" s="22">
        <f>VLOOKUP(C101,Active!C$21:E$972,3,FALSE)</f>
        <v>350.50054631582265</v>
      </c>
      <c r="F101" s="2" t="s">
        <v>41</v>
      </c>
      <c r="G101" s="9" t="str">
        <f t="shared" si="16"/>
        <v>33984.2081</v>
      </c>
      <c r="H101" s="8">
        <f t="shared" si="17"/>
        <v>350.5</v>
      </c>
      <c r="I101" s="23" t="s">
        <v>234</v>
      </c>
      <c r="J101" s="24" t="s">
        <v>235</v>
      </c>
      <c r="K101" s="23">
        <v>350.5</v>
      </c>
      <c r="L101" s="23" t="s">
        <v>236</v>
      </c>
      <c r="M101" s="24" t="s">
        <v>218</v>
      </c>
      <c r="N101" s="24" t="s">
        <v>219</v>
      </c>
      <c r="O101" s="25" t="s">
        <v>220</v>
      </c>
      <c r="P101" s="25" t="s">
        <v>221</v>
      </c>
    </row>
    <row r="102" spans="1:16" ht="12.75" customHeight="1" thickBot="1" x14ac:dyDescent="0.25">
      <c r="A102" s="8" t="str">
        <f t="shared" si="12"/>
        <v> TTAO 9.20 </v>
      </c>
      <c r="B102" s="2" t="str">
        <f t="shared" si="13"/>
        <v>I</v>
      </c>
      <c r="C102" s="8">
        <f t="shared" si="14"/>
        <v>33985.044999999998</v>
      </c>
      <c r="D102" s="9" t="str">
        <f t="shared" si="15"/>
        <v>vis</v>
      </c>
      <c r="E102" s="22">
        <f>VLOOKUP(C102,Active!C$21:E$972,3,FALSE)</f>
        <v>350.99958222662019</v>
      </c>
      <c r="F102" s="2" t="s">
        <v>41</v>
      </c>
      <c r="G102" s="9" t="str">
        <f t="shared" si="16"/>
        <v>33985.045</v>
      </c>
      <c r="H102" s="8">
        <f t="shared" si="17"/>
        <v>351</v>
      </c>
      <c r="I102" s="23" t="s">
        <v>237</v>
      </c>
      <c r="J102" s="24" t="s">
        <v>238</v>
      </c>
      <c r="K102" s="23">
        <v>351</v>
      </c>
      <c r="L102" s="23" t="s">
        <v>239</v>
      </c>
      <c r="M102" s="24" t="s">
        <v>107</v>
      </c>
      <c r="N102" s="24"/>
      <c r="O102" s="25" t="s">
        <v>191</v>
      </c>
      <c r="P102" s="25" t="s">
        <v>192</v>
      </c>
    </row>
    <row r="103" spans="1:16" ht="12.75" customHeight="1" thickBot="1" x14ac:dyDescent="0.25">
      <c r="A103" s="8" t="str">
        <f t="shared" si="12"/>
        <v> TTAO 9.20 </v>
      </c>
      <c r="B103" s="2" t="str">
        <f t="shared" si="13"/>
        <v>II</v>
      </c>
      <c r="C103" s="8">
        <f t="shared" si="14"/>
        <v>34051.302000000003</v>
      </c>
      <c r="D103" s="9" t="str">
        <f t="shared" si="15"/>
        <v>vis</v>
      </c>
      <c r="E103" s="22">
        <f>VLOOKUP(C103,Active!C$21:E$972,3,FALSE)</f>
        <v>390.50803286817921</v>
      </c>
      <c r="F103" s="2" t="s">
        <v>41</v>
      </c>
      <c r="G103" s="9" t="str">
        <f t="shared" si="16"/>
        <v>34051.302</v>
      </c>
      <c r="H103" s="8">
        <f t="shared" si="17"/>
        <v>390.5</v>
      </c>
      <c r="I103" s="23" t="s">
        <v>240</v>
      </c>
      <c r="J103" s="24" t="s">
        <v>241</v>
      </c>
      <c r="K103" s="23">
        <v>390.5</v>
      </c>
      <c r="L103" s="23" t="s">
        <v>242</v>
      </c>
      <c r="M103" s="24" t="s">
        <v>107</v>
      </c>
      <c r="N103" s="24"/>
      <c r="O103" s="25" t="s">
        <v>191</v>
      </c>
      <c r="P103" s="25" t="s">
        <v>192</v>
      </c>
    </row>
    <row r="104" spans="1:16" ht="12.75" customHeight="1" thickBot="1" x14ac:dyDescent="0.25">
      <c r="A104" s="8" t="str">
        <f t="shared" si="12"/>
        <v> AJ 64.263 </v>
      </c>
      <c r="B104" s="2" t="str">
        <f t="shared" si="13"/>
        <v>I</v>
      </c>
      <c r="C104" s="8">
        <f t="shared" si="14"/>
        <v>34308.712</v>
      </c>
      <c r="D104" s="9" t="str">
        <f t="shared" si="15"/>
        <v>vis</v>
      </c>
      <c r="E104" s="22">
        <f>VLOOKUP(C104,Active!C$21:E$972,3,FALSE)</f>
        <v>543.99929084307666</v>
      </c>
      <c r="F104" s="2" t="s">
        <v>41</v>
      </c>
      <c r="G104" s="9" t="str">
        <f t="shared" si="16"/>
        <v>34308.712</v>
      </c>
      <c r="H104" s="8">
        <f t="shared" si="17"/>
        <v>544</v>
      </c>
      <c r="I104" s="23" t="s">
        <v>243</v>
      </c>
      <c r="J104" s="24" t="s">
        <v>244</v>
      </c>
      <c r="K104" s="23">
        <v>544</v>
      </c>
      <c r="L104" s="23" t="s">
        <v>239</v>
      </c>
      <c r="M104" s="24" t="s">
        <v>107</v>
      </c>
      <c r="N104" s="24"/>
      <c r="O104" s="25" t="s">
        <v>199</v>
      </c>
      <c r="P104" s="25" t="s">
        <v>200</v>
      </c>
    </row>
    <row r="105" spans="1:16" ht="12.75" customHeight="1" thickBot="1" x14ac:dyDescent="0.25">
      <c r="A105" s="8" t="str">
        <f t="shared" si="12"/>
        <v> AJ 67.462 </v>
      </c>
      <c r="B105" s="2" t="str">
        <f t="shared" si="13"/>
        <v>I</v>
      </c>
      <c r="C105" s="8">
        <f t="shared" si="14"/>
        <v>34546.851000000002</v>
      </c>
      <c r="D105" s="9" t="str">
        <f t="shared" si="15"/>
        <v>vis</v>
      </c>
      <c r="E105" s="22">
        <f>VLOOKUP(C105,Active!C$21:E$972,3,FALSE)</f>
        <v>685.99942558098542</v>
      </c>
      <c r="F105" s="2" t="s">
        <v>41</v>
      </c>
      <c r="G105" s="9" t="str">
        <f t="shared" si="16"/>
        <v>34546.851</v>
      </c>
      <c r="H105" s="8">
        <f t="shared" si="17"/>
        <v>686</v>
      </c>
      <c r="I105" s="23" t="s">
        <v>245</v>
      </c>
      <c r="J105" s="24" t="s">
        <v>246</v>
      </c>
      <c r="K105" s="23">
        <v>686</v>
      </c>
      <c r="L105" s="23" t="s">
        <v>239</v>
      </c>
      <c r="M105" s="24" t="s">
        <v>107</v>
      </c>
      <c r="N105" s="24"/>
      <c r="O105" s="25" t="s">
        <v>108</v>
      </c>
      <c r="P105" s="25" t="s">
        <v>109</v>
      </c>
    </row>
    <row r="106" spans="1:16" ht="12.75" customHeight="1" thickBot="1" x14ac:dyDescent="0.25">
      <c r="A106" s="8" t="str">
        <f t="shared" si="12"/>
        <v> PASP 81.763 </v>
      </c>
      <c r="B106" s="2" t="str">
        <f t="shared" si="13"/>
        <v>I</v>
      </c>
      <c r="C106" s="8">
        <f t="shared" si="14"/>
        <v>34608.9018</v>
      </c>
      <c r="D106" s="9" t="str">
        <f t="shared" si="15"/>
        <v>vis</v>
      </c>
      <c r="E106" s="22">
        <f>VLOOKUP(C106,Active!C$21:E$972,3,FALSE)</f>
        <v>722.99975715453922</v>
      </c>
      <c r="F106" s="2" t="s">
        <v>41</v>
      </c>
      <c r="G106" s="9" t="str">
        <f t="shared" si="16"/>
        <v>34608.9018</v>
      </c>
      <c r="H106" s="8">
        <f t="shared" si="17"/>
        <v>723</v>
      </c>
      <c r="I106" s="23" t="s">
        <v>247</v>
      </c>
      <c r="J106" s="24" t="s">
        <v>248</v>
      </c>
      <c r="K106" s="23">
        <v>723</v>
      </c>
      <c r="L106" s="23" t="s">
        <v>249</v>
      </c>
      <c r="M106" s="24" t="s">
        <v>218</v>
      </c>
      <c r="N106" s="24" t="s">
        <v>219</v>
      </c>
      <c r="O106" s="25" t="s">
        <v>250</v>
      </c>
      <c r="P106" s="25" t="s">
        <v>251</v>
      </c>
    </row>
    <row r="107" spans="1:16" ht="12.75" customHeight="1" thickBot="1" x14ac:dyDescent="0.25">
      <c r="A107" s="8" t="str">
        <f t="shared" ref="A107:A138" si="18">P107</f>
        <v> PASP 81.763 </v>
      </c>
      <c r="B107" s="2" t="str">
        <f t="shared" ref="B107:B138" si="19">IF(H107=INT(H107),"I","II")</f>
        <v>II</v>
      </c>
      <c r="C107" s="8">
        <f t="shared" ref="C107:C138" si="20">1*G107</f>
        <v>34646.637300000002</v>
      </c>
      <c r="D107" s="9" t="str">
        <f t="shared" ref="D107:D138" si="21">VLOOKUP(F107,I$1:J$5,2,FALSE)</f>
        <v>vis</v>
      </c>
      <c r="E107" s="22">
        <f>VLOOKUP(C107,Active!C$21:E$972,3,FALSE)</f>
        <v>745.5010949631411</v>
      </c>
      <c r="F107" s="2" t="s">
        <v>41</v>
      </c>
      <c r="G107" s="9" t="str">
        <f t="shared" ref="G107:G138" si="22">MID(I107,3,LEN(I107)-3)</f>
        <v>34646.6373</v>
      </c>
      <c r="H107" s="8">
        <f t="shared" ref="H107:H138" si="23">1*K107</f>
        <v>745.5</v>
      </c>
      <c r="I107" s="23" t="s">
        <v>252</v>
      </c>
      <c r="J107" s="24" t="s">
        <v>253</v>
      </c>
      <c r="K107" s="23">
        <v>745.5</v>
      </c>
      <c r="L107" s="23" t="s">
        <v>254</v>
      </c>
      <c r="M107" s="24" t="s">
        <v>218</v>
      </c>
      <c r="N107" s="24" t="s">
        <v>219</v>
      </c>
      <c r="O107" s="25" t="s">
        <v>250</v>
      </c>
      <c r="P107" s="25" t="s">
        <v>251</v>
      </c>
    </row>
    <row r="108" spans="1:16" ht="12.75" customHeight="1" thickBot="1" x14ac:dyDescent="0.25">
      <c r="A108" s="8" t="str">
        <f t="shared" si="18"/>
        <v> PASP 81.763 </v>
      </c>
      <c r="B108" s="2" t="str">
        <f t="shared" si="19"/>
        <v>I</v>
      </c>
      <c r="C108" s="8">
        <f t="shared" si="20"/>
        <v>34650.827100000002</v>
      </c>
      <c r="D108" s="9" t="str">
        <f t="shared" si="21"/>
        <v>vis</v>
      </c>
      <c r="E108" s="22">
        <f>VLOOKUP(C108,Active!C$21:E$972,3,FALSE)</f>
        <v>747.99943485927281</v>
      </c>
      <c r="F108" s="2" t="s">
        <v>41</v>
      </c>
      <c r="G108" s="9" t="str">
        <f t="shared" si="22"/>
        <v>34650.8271</v>
      </c>
      <c r="H108" s="8">
        <f t="shared" si="23"/>
        <v>748</v>
      </c>
      <c r="I108" s="23" t="s">
        <v>255</v>
      </c>
      <c r="J108" s="24" t="s">
        <v>256</v>
      </c>
      <c r="K108" s="23">
        <v>748</v>
      </c>
      <c r="L108" s="23" t="s">
        <v>257</v>
      </c>
      <c r="M108" s="24" t="s">
        <v>218</v>
      </c>
      <c r="N108" s="24" t="s">
        <v>219</v>
      </c>
      <c r="O108" s="25" t="s">
        <v>250</v>
      </c>
      <c r="P108" s="25" t="s">
        <v>251</v>
      </c>
    </row>
    <row r="109" spans="1:16" ht="12.75" customHeight="1" thickBot="1" x14ac:dyDescent="0.25">
      <c r="A109" s="8" t="str">
        <f t="shared" si="18"/>
        <v> PASP 81.763 </v>
      </c>
      <c r="B109" s="2" t="str">
        <f t="shared" si="19"/>
        <v>II</v>
      </c>
      <c r="C109" s="8">
        <f t="shared" si="20"/>
        <v>34651.669000000002</v>
      </c>
      <c r="D109" s="9" t="str">
        <f t="shared" si="21"/>
        <v>vis</v>
      </c>
      <c r="E109" s="22">
        <f>VLOOKUP(C109,Active!C$21:E$972,3,FALSE)</f>
        <v>748.50145222491119</v>
      </c>
      <c r="F109" s="2" t="s">
        <v>41</v>
      </c>
      <c r="G109" s="9" t="str">
        <f t="shared" si="22"/>
        <v>34651.669</v>
      </c>
      <c r="H109" s="8">
        <f t="shared" si="23"/>
        <v>748.5</v>
      </c>
      <c r="I109" s="23" t="s">
        <v>258</v>
      </c>
      <c r="J109" s="24" t="s">
        <v>259</v>
      </c>
      <c r="K109" s="23">
        <v>748.5</v>
      </c>
      <c r="L109" s="23" t="s">
        <v>140</v>
      </c>
      <c r="M109" s="24" t="s">
        <v>218</v>
      </c>
      <c r="N109" s="24" t="s">
        <v>219</v>
      </c>
      <c r="O109" s="25" t="s">
        <v>250</v>
      </c>
      <c r="P109" s="25" t="s">
        <v>251</v>
      </c>
    </row>
    <row r="110" spans="1:16" ht="12.75" customHeight="1" thickBot="1" x14ac:dyDescent="0.25">
      <c r="A110" s="8" t="str">
        <f t="shared" si="18"/>
        <v> PASP 81.763 </v>
      </c>
      <c r="B110" s="2" t="str">
        <f t="shared" si="19"/>
        <v>I</v>
      </c>
      <c r="C110" s="8">
        <f t="shared" si="20"/>
        <v>34657.535000000003</v>
      </c>
      <c r="D110" s="9" t="str">
        <f t="shared" si="21"/>
        <v>vis</v>
      </c>
      <c r="E110" s="22">
        <f>VLOOKUP(C110,Active!C$21:E$972,3,FALSE)</f>
        <v>751.99929504096747</v>
      </c>
      <c r="F110" s="2" t="s">
        <v>41</v>
      </c>
      <c r="G110" s="9" t="str">
        <f t="shared" si="22"/>
        <v>34657.535</v>
      </c>
      <c r="H110" s="8">
        <f t="shared" si="23"/>
        <v>752</v>
      </c>
      <c r="I110" s="23" t="s">
        <v>260</v>
      </c>
      <c r="J110" s="24" t="s">
        <v>261</v>
      </c>
      <c r="K110" s="23">
        <v>752</v>
      </c>
      <c r="L110" s="23" t="s">
        <v>239</v>
      </c>
      <c r="M110" s="24" t="s">
        <v>218</v>
      </c>
      <c r="N110" s="24" t="s">
        <v>219</v>
      </c>
      <c r="O110" s="25" t="s">
        <v>250</v>
      </c>
      <c r="P110" s="25" t="s">
        <v>251</v>
      </c>
    </row>
    <row r="111" spans="1:16" ht="12.75" customHeight="1" thickBot="1" x14ac:dyDescent="0.25">
      <c r="A111" s="8" t="str">
        <f t="shared" si="18"/>
        <v> PASP 81.763 </v>
      </c>
      <c r="B111" s="2" t="str">
        <f t="shared" si="19"/>
        <v>II</v>
      </c>
      <c r="C111" s="8">
        <f t="shared" si="20"/>
        <v>34666.757299999997</v>
      </c>
      <c r="D111" s="9" t="str">
        <f t="shared" si="21"/>
        <v>vis</v>
      </c>
      <c r="E111" s="22">
        <f>VLOOKUP(C111,Active!C$21:E$972,3,FALSE)</f>
        <v>757.49846923163989</v>
      </c>
      <c r="F111" s="2" t="s">
        <v>41</v>
      </c>
      <c r="G111" s="9" t="str">
        <f t="shared" si="22"/>
        <v>34666.7573</v>
      </c>
      <c r="H111" s="8">
        <f t="shared" si="23"/>
        <v>757.5</v>
      </c>
      <c r="I111" s="23" t="s">
        <v>262</v>
      </c>
      <c r="J111" s="24" t="s">
        <v>263</v>
      </c>
      <c r="K111" s="23">
        <v>757.5</v>
      </c>
      <c r="L111" s="23" t="s">
        <v>264</v>
      </c>
      <c r="M111" s="24" t="s">
        <v>218</v>
      </c>
      <c r="N111" s="24" t="s">
        <v>219</v>
      </c>
      <c r="O111" s="25" t="s">
        <v>250</v>
      </c>
      <c r="P111" s="25" t="s">
        <v>251</v>
      </c>
    </row>
    <row r="112" spans="1:16" ht="12.75" customHeight="1" thickBot="1" x14ac:dyDescent="0.25">
      <c r="A112" s="8" t="str">
        <f t="shared" si="18"/>
        <v> BAOV 3.23 </v>
      </c>
      <c r="B112" s="2" t="str">
        <f t="shared" si="19"/>
        <v>I</v>
      </c>
      <c r="C112" s="8">
        <f t="shared" si="20"/>
        <v>35289.785000000003</v>
      </c>
      <c r="D112" s="9" t="str">
        <f t="shared" si="21"/>
        <v>vis</v>
      </c>
      <c r="E112" s="22">
        <f>VLOOKUP(C112,Active!C$21:E$972,3,FALSE)</f>
        <v>1129.0042593183086</v>
      </c>
      <c r="F112" s="2" t="s">
        <v>41</v>
      </c>
      <c r="G112" s="9" t="str">
        <f t="shared" si="22"/>
        <v>35289.785</v>
      </c>
      <c r="H112" s="8">
        <f t="shared" si="23"/>
        <v>1129</v>
      </c>
      <c r="I112" s="23" t="s">
        <v>265</v>
      </c>
      <c r="J112" s="24" t="s">
        <v>266</v>
      </c>
      <c r="K112" s="23">
        <v>1129</v>
      </c>
      <c r="L112" s="23" t="s">
        <v>267</v>
      </c>
      <c r="M112" s="24" t="s">
        <v>107</v>
      </c>
      <c r="N112" s="24"/>
      <c r="O112" s="25" t="s">
        <v>268</v>
      </c>
      <c r="P112" s="25" t="s">
        <v>269</v>
      </c>
    </row>
    <row r="113" spans="1:16" ht="12.75" customHeight="1" thickBot="1" x14ac:dyDescent="0.25">
      <c r="A113" s="8" t="str">
        <f t="shared" si="18"/>
        <v> AJ 64.263 </v>
      </c>
      <c r="B113" s="2" t="str">
        <f t="shared" si="19"/>
        <v>I</v>
      </c>
      <c r="C113" s="8">
        <f t="shared" si="20"/>
        <v>35430.648999999998</v>
      </c>
      <c r="D113" s="9" t="str">
        <f t="shared" si="21"/>
        <v>vis</v>
      </c>
      <c r="E113" s="22">
        <f>VLOOKUP(C113,Active!C$21:E$972,3,FALSE)</f>
        <v>1213.0001901810388</v>
      </c>
      <c r="F113" s="2" t="s">
        <v>41</v>
      </c>
      <c r="G113" s="9" t="str">
        <f t="shared" si="22"/>
        <v>35430.649</v>
      </c>
      <c r="H113" s="8">
        <f t="shared" si="23"/>
        <v>1213</v>
      </c>
      <c r="I113" s="23" t="s">
        <v>270</v>
      </c>
      <c r="J113" s="24" t="s">
        <v>271</v>
      </c>
      <c r="K113" s="23">
        <v>1213</v>
      </c>
      <c r="L113" s="23" t="s">
        <v>272</v>
      </c>
      <c r="M113" s="24" t="s">
        <v>107</v>
      </c>
      <c r="N113" s="24"/>
      <c r="O113" s="25" t="s">
        <v>199</v>
      </c>
      <c r="P113" s="25" t="s">
        <v>200</v>
      </c>
    </row>
    <row r="114" spans="1:16" ht="12.75" customHeight="1" thickBot="1" x14ac:dyDescent="0.25">
      <c r="A114" s="8" t="str">
        <f t="shared" si="18"/>
        <v> BKZ 38 </v>
      </c>
      <c r="B114" s="2" t="str">
        <f t="shared" si="19"/>
        <v>I</v>
      </c>
      <c r="C114" s="8">
        <f t="shared" si="20"/>
        <v>35464.188900000001</v>
      </c>
      <c r="D114" s="9" t="str">
        <f t="shared" si="21"/>
        <v>vis</v>
      </c>
      <c r="E114" s="22">
        <f>VLOOKUP(C114,Active!C$21:E$972,3,FALSE)</f>
        <v>1232.9997296058973</v>
      </c>
      <c r="F114" s="2" t="s">
        <v>41</v>
      </c>
      <c r="G114" s="9" t="str">
        <f t="shared" si="22"/>
        <v>35464.1889</v>
      </c>
      <c r="H114" s="8">
        <f t="shared" si="23"/>
        <v>1233</v>
      </c>
      <c r="I114" s="23" t="s">
        <v>273</v>
      </c>
      <c r="J114" s="24" t="s">
        <v>274</v>
      </c>
      <c r="K114" s="23">
        <v>1233</v>
      </c>
      <c r="L114" s="23" t="s">
        <v>275</v>
      </c>
      <c r="M114" s="24" t="s">
        <v>218</v>
      </c>
      <c r="N114" s="24" t="s">
        <v>219</v>
      </c>
      <c r="O114" s="25" t="s">
        <v>220</v>
      </c>
      <c r="P114" s="25" t="s">
        <v>221</v>
      </c>
    </row>
    <row r="115" spans="1:16" ht="12.75" customHeight="1" thickBot="1" x14ac:dyDescent="0.25">
      <c r="A115" s="8" t="str">
        <f t="shared" si="18"/>
        <v> AJ 64.263 </v>
      </c>
      <c r="B115" s="2" t="str">
        <f t="shared" si="19"/>
        <v>I</v>
      </c>
      <c r="C115" s="8">
        <f t="shared" si="20"/>
        <v>36037.74</v>
      </c>
      <c r="D115" s="9" t="str">
        <f t="shared" si="21"/>
        <v>vis</v>
      </c>
      <c r="E115" s="22">
        <f>VLOOKUP(C115,Active!C$21:E$972,3,FALSE)</f>
        <v>1575.0030700040445</v>
      </c>
      <c r="F115" s="2" t="s">
        <v>41</v>
      </c>
      <c r="G115" s="9" t="str">
        <f t="shared" si="22"/>
        <v>36037.740</v>
      </c>
      <c r="H115" s="8">
        <f t="shared" si="23"/>
        <v>1575</v>
      </c>
      <c r="I115" s="23" t="s">
        <v>276</v>
      </c>
      <c r="J115" s="24" t="s">
        <v>277</v>
      </c>
      <c r="K115" s="23">
        <v>1575</v>
      </c>
      <c r="L115" s="23" t="s">
        <v>278</v>
      </c>
      <c r="M115" s="24" t="s">
        <v>107</v>
      </c>
      <c r="N115" s="24"/>
      <c r="O115" s="25" t="s">
        <v>199</v>
      </c>
      <c r="P115" s="25" t="s">
        <v>200</v>
      </c>
    </row>
    <row r="116" spans="1:16" ht="12.75" customHeight="1" thickBot="1" x14ac:dyDescent="0.25">
      <c r="A116" s="8" t="str">
        <f t="shared" si="18"/>
        <v> BKZ 38 </v>
      </c>
      <c r="B116" s="2" t="str">
        <f t="shared" si="19"/>
        <v>I</v>
      </c>
      <c r="C116" s="8">
        <f t="shared" si="20"/>
        <v>36517.366600000001</v>
      </c>
      <c r="D116" s="9" t="str">
        <f t="shared" si="21"/>
        <v>vis</v>
      </c>
      <c r="E116" s="22">
        <f>VLOOKUP(C116,Active!C$21:E$972,3,FALSE)</f>
        <v>1861.0000794140308</v>
      </c>
      <c r="F116" s="2" t="s">
        <v>41</v>
      </c>
      <c r="G116" s="9" t="str">
        <f t="shared" si="22"/>
        <v>36517.3666</v>
      </c>
      <c r="H116" s="8">
        <f t="shared" si="23"/>
        <v>1861</v>
      </c>
      <c r="I116" s="23" t="s">
        <v>279</v>
      </c>
      <c r="J116" s="24" t="s">
        <v>280</v>
      </c>
      <c r="K116" s="23">
        <v>1861</v>
      </c>
      <c r="L116" s="23" t="s">
        <v>281</v>
      </c>
      <c r="M116" s="24" t="s">
        <v>218</v>
      </c>
      <c r="N116" s="24" t="s">
        <v>219</v>
      </c>
      <c r="O116" s="25" t="s">
        <v>220</v>
      </c>
      <c r="P116" s="25" t="s">
        <v>221</v>
      </c>
    </row>
    <row r="117" spans="1:16" ht="12.75" customHeight="1" thickBot="1" x14ac:dyDescent="0.25">
      <c r="A117" s="8" t="str">
        <f t="shared" si="18"/>
        <v> BKZ 38 </v>
      </c>
      <c r="B117" s="2" t="str">
        <f t="shared" si="19"/>
        <v>II</v>
      </c>
      <c r="C117" s="8">
        <f t="shared" si="20"/>
        <v>36518.205800000003</v>
      </c>
      <c r="D117" s="9" t="str">
        <f t="shared" si="21"/>
        <v>vis</v>
      </c>
      <c r="E117" s="22">
        <f>VLOOKUP(C117,Active!C$21:E$972,3,FALSE)</f>
        <v>1861.5004867940581</v>
      </c>
      <c r="F117" s="2" t="s">
        <v>41</v>
      </c>
      <c r="G117" s="9" t="str">
        <f t="shared" si="22"/>
        <v>36518.2058</v>
      </c>
      <c r="H117" s="8">
        <f t="shared" si="23"/>
        <v>1861.5</v>
      </c>
      <c r="I117" s="23" t="s">
        <v>282</v>
      </c>
      <c r="J117" s="24" t="s">
        <v>283</v>
      </c>
      <c r="K117" s="23">
        <v>1861.5</v>
      </c>
      <c r="L117" s="23" t="s">
        <v>284</v>
      </c>
      <c r="M117" s="24" t="s">
        <v>218</v>
      </c>
      <c r="N117" s="24" t="s">
        <v>219</v>
      </c>
      <c r="O117" s="25" t="s">
        <v>220</v>
      </c>
      <c r="P117" s="25" t="s">
        <v>221</v>
      </c>
    </row>
    <row r="118" spans="1:16" ht="12.75" customHeight="1" thickBot="1" x14ac:dyDescent="0.25">
      <c r="A118" s="8" t="str">
        <f t="shared" si="18"/>
        <v> MVS 707 </v>
      </c>
      <c r="B118" s="2" t="str">
        <f t="shared" si="19"/>
        <v>I</v>
      </c>
      <c r="C118" s="8">
        <f t="shared" si="20"/>
        <v>37513.519999999997</v>
      </c>
      <c r="D118" s="9" t="str">
        <f t="shared" si="21"/>
        <v>vis</v>
      </c>
      <c r="E118" s="22">
        <f>VLOOKUP(C118,Active!C$21:E$972,3,FALSE)</f>
        <v>2454.9973541973445</v>
      </c>
      <c r="F118" s="2" t="s">
        <v>41</v>
      </c>
      <c r="G118" s="9" t="str">
        <f t="shared" si="22"/>
        <v>37513.520</v>
      </c>
      <c r="H118" s="8">
        <f t="shared" si="23"/>
        <v>2455</v>
      </c>
      <c r="I118" s="23" t="s">
        <v>285</v>
      </c>
      <c r="J118" s="24" t="s">
        <v>286</v>
      </c>
      <c r="K118" s="23">
        <v>2455</v>
      </c>
      <c r="L118" s="23" t="s">
        <v>287</v>
      </c>
      <c r="M118" s="24" t="s">
        <v>107</v>
      </c>
      <c r="N118" s="24"/>
      <c r="O118" s="25" t="s">
        <v>288</v>
      </c>
      <c r="P118" s="25" t="s">
        <v>289</v>
      </c>
    </row>
    <row r="119" spans="1:16" ht="12.75" customHeight="1" thickBot="1" x14ac:dyDescent="0.25">
      <c r="A119" s="8" t="str">
        <f t="shared" si="18"/>
        <v> BKZ 38 </v>
      </c>
      <c r="B119" s="2" t="str">
        <f t="shared" si="19"/>
        <v>I</v>
      </c>
      <c r="C119" s="8">
        <f t="shared" si="20"/>
        <v>38293.345999999998</v>
      </c>
      <c r="D119" s="9" t="str">
        <f t="shared" si="21"/>
        <v>vis</v>
      </c>
      <c r="E119" s="22">
        <f>VLOOKUP(C119,Active!C$21:E$972,3,FALSE)</f>
        <v>2920.000554312081</v>
      </c>
      <c r="F119" s="2" t="s">
        <v>41</v>
      </c>
      <c r="G119" s="9" t="str">
        <f t="shared" si="22"/>
        <v>38293.3460</v>
      </c>
      <c r="H119" s="8">
        <f t="shared" si="23"/>
        <v>2920</v>
      </c>
      <c r="I119" s="23" t="s">
        <v>290</v>
      </c>
      <c r="J119" s="24" t="s">
        <v>291</v>
      </c>
      <c r="K119" s="23">
        <v>2920</v>
      </c>
      <c r="L119" s="23" t="s">
        <v>236</v>
      </c>
      <c r="M119" s="24" t="s">
        <v>218</v>
      </c>
      <c r="N119" s="24" t="s">
        <v>219</v>
      </c>
      <c r="O119" s="25" t="s">
        <v>220</v>
      </c>
      <c r="P119" s="25" t="s">
        <v>221</v>
      </c>
    </row>
    <row r="120" spans="1:16" ht="12.75" customHeight="1" thickBot="1" x14ac:dyDescent="0.25">
      <c r="A120" s="8" t="str">
        <f t="shared" si="18"/>
        <v>BAVM 18 </v>
      </c>
      <c r="B120" s="2" t="str">
        <f t="shared" si="19"/>
        <v>I</v>
      </c>
      <c r="C120" s="8">
        <f t="shared" si="20"/>
        <v>38910.464</v>
      </c>
      <c r="D120" s="9" t="str">
        <f t="shared" si="21"/>
        <v>vis</v>
      </c>
      <c r="E120" s="22">
        <f>VLOOKUP(C120,Active!C$21:E$972,3,FALSE)</f>
        <v>3287.9824436674071</v>
      </c>
      <c r="F120" s="2" t="s">
        <v>41</v>
      </c>
      <c r="G120" s="9" t="str">
        <f t="shared" si="22"/>
        <v>38910.464</v>
      </c>
      <c r="H120" s="8">
        <f t="shared" si="23"/>
        <v>3288</v>
      </c>
      <c r="I120" s="23" t="s">
        <v>292</v>
      </c>
      <c r="J120" s="24" t="s">
        <v>293</v>
      </c>
      <c r="K120" s="23">
        <v>3288</v>
      </c>
      <c r="L120" s="23" t="s">
        <v>294</v>
      </c>
      <c r="M120" s="24" t="s">
        <v>167</v>
      </c>
      <c r="N120" s="24"/>
      <c r="O120" s="25" t="s">
        <v>295</v>
      </c>
      <c r="P120" s="26" t="s">
        <v>296</v>
      </c>
    </row>
    <row r="121" spans="1:16" ht="12.75" customHeight="1" thickBot="1" x14ac:dyDescent="0.25">
      <c r="A121" s="8" t="str">
        <f t="shared" si="18"/>
        <v>BAVM 18 </v>
      </c>
      <c r="B121" s="2" t="str">
        <f t="shared" si="19"/>
        <v>I</v>
      </c>
      <c r="C121" s="8">
        <f t="shared" si="20"/>
        <v>38910.474000000002</v>
      </c>
      <c r="D121" s="9" t="str">
        <f t="shared" si="21"/>
        <v>vis</v>
      </c>
      <c r="E121" s="22">
        <f>VLOOKUP(C121,Active!C$21:E$972,3,FALSE)</f>
        <v>3287.9884065770848</v>
      </c>
      <c r="F121" s="2" t="s">
        <v>41</v>
      </c>
      <c r="G121" s="9" t="str">
        <f t="shared" si="22"/>
        <v>38910.474</v>
      </c>
      <c r="H121" s="8">
        <f t="shared" si="23"/>
        <v>3288</v>
      </c>
      <c r="I121" s="23" t="s">
        <v>297</v>
      </c>
      <c r="J121" s="24" t="s">
        <v>298</v>
      </c>
      <c r="K121" s="23">
        <v>3288</v>
      </c>
      <c r="L121" s="23" t="s">
        <v>212</v>
      </c>
      <c r="M121" s="24" t="s">
        <v>167</v>
      </c>
      <c r="N121" s="24"/>
      <c r="O121" s="25" t="s">
        <v>299</v>
      </c>
      <c r="P121" s="26" t="s">
        <v>296</v>
      </c>
    </row>
    <row r="122" spans="1:16" ht="12.75" customHeight="1" thickBot="1" x14ac:dyDescent="0.25">
      <c r="A122" s="8" t="str">
        <f t="shared" si="18"/>
        <v>BAVM 18 </v>
      </c>
      <c r="B122" s="2" t="str">
        <f t="shared" si="19"/>
        <v>I</v>
      </c>
      <c r="C122" s="8">
        <f t="shared" si="20"/>
        <v>38910.485999999997</v>
      </c>
      <c r="D122" s="9" t="str">
        <f t="shared" si="21"/>
        <v>vis</v>
      </c>
      <c r="E122" s="22">
        <f>VLOOKUP(C122,Active!C$21:E$972,3,FALSE)</f>
        <v>3287.9955620686933</v>
      </c>
      <c r="F122" s="2" t="s">
        <v>41</v>
      </c>
      <c r="G122" s="9" t="str">
        <f t="shared" si="22"/>
        <v>38910.486</v>
      </c>
      <c r="H122" s="8">
        <f t="shared" si="23"/>
        <v>3288</v>
      </c>
      <c r="I122" s="23" t="s">
        <v>300</v>
      </c>
      <c r="J122" s="24" t="s">
        <v>301</v>
      </c>
      <c r="K122" s="23">
        <v>3288</v>
      </c>
      <c r="L122" s="23" t="s">
        <v>302</v>
      </c>
      <c r="M122" s="24" t="s">
        <v>167</v>
      </c>
      <c r="N122" s="24"/>
      <c r="O122" s="25" t="s">
        <v>303</v>
      </c>
      <c r="P122" s="26" t="s">
        <v>296</v>
      </c>
    </row>
    <row r="123" spans="1:16" ht="12.75" customHeight="1" thickBot="1" x14ac:dyDescent="0.25">
      <c r="A123" s="8" t="str">
        <f t="shared" si="18"/>
        <v> AN 289.192 </v>
      </c>
      <c r="B123" s="2" t="str">
        <f t="shared" si="19"/>
        <v>I</v>
      </c>
      <c r="C123" s="8">
        <f t="shared" si="20"/>
        <v>39056.398000000001</v>
      </c>
      <c r="D123" s="9" t="str">
        <f t="shared" si="21"/>
        <v>vis</v>
      </c>
      <c r="E123" s="22">
        <f>VLOOKUP(C123,Active!C$21:E$972,3,FALSE)</f>
        <v>3375.0015697359718</v>
      </c>
      <c r="F123" s="2" t="s">
        <v>41</v>
      </c>
      <c r="G123" s="9" t="str">
        <f t="shared" si="22"/>
        <v>39056.398</v>
      </c>
      <c r="H123" s="8">
        <f t="shared" si="23"/>
        <v>3375</v>
      </c>
      <c r="I123" s="23" t="s">
        <v>304</v>
      </c>
      <c r="J123" s="24" t="s">
        <v>305</v>
      </c>
      <c r="K123" s="23">
        <v>3375</v>
      </c>
      <c r="L123" s="23" t="s">
        <v>306</v>
      </c>
      <c r="M123" s="24" t="s">
        <v>218</v>
      </c>
      <c r="N123" s="24" t="s">
        <v>219</v>
      </c>
      <c r="O123" s="25" t="s">
        <v>307</v>
      </c>
      <c r="P123" s="25" t="s">
        <v>308</v>
      </c>
    </row>
    <row r="124" spans="1:16" ht="12.75" customHeight="1" thickBot="1" x14ac:dyDescent="0.25">
      <c r="A124" s="8" t="str">
        <f t="shared" si="18"/>
        <v> MVS 4.66 </v>
      </c>
      <c r="B124" s="2" t="str">
        <f t="shared" si="19"/>
        <v>I</v>
      </c>
      <c r="C124" s="8">
        <f t="shared" si="20"/>
        <v>39056.406999999999</v>
      </c>
      <c r="D124" s="9" t="str">
        <f t="shared" si="21"/>
        <v>vis</v>
      </c>
      <c r="E124" s="22">
        <f>VLOOKUP(C124,Active!C$21:E$972,3,FALSE)</f>
        <v>3375.0069363546795</v>
      </c>
      <c r="F124" s="2" t="s">
        <v>41</v>
      </c>
      <c r="G124" s="9" t="str">
        <f t="shared" si="22"/>
        <v>39056.407</v>
      </c>
      <c r="H124" s="8">
        <f t="shared" si="23"/>
        <v>3375</v>
      </c>
      <c r="I124" s="23" t="s">
        <v>309</v>
      </c>
      <c r="J124" s="24" t="s">
        <v>310</v>
      </c>
      <c r="K124" s="23">
        <v>3375</v>
      </c>
      <c r="L124" s="23" t="s">
        <v>198</v>
      </c>
      <c r="M124" s="24" t="s">
        <v>167</v>
      </c>
      <c r="N124" s="24"/>
      <c r="O124" s="25" t="s">
        <v>311</v>
      </c>
      <c r="P124" s="25" t="s">
        <v>312</v>
      </c>
    </row>
    <row r="125" spans="1:16" ht="12.75" customHeight="1" thickBot="1" x14ac:dyDescent="0.25">
      <c r="A125" s="8" t="str">
        <f t="shared" si="18"/>
        <v> PASP 81.763 </v>
      </c>
      <c r="B125" s="2" t="str">
        <f t="shared" si="19"/>
        <v>I</v>
      </c>
      <c r="C125" s="8">
        <f t="shared" si="20"/>
        <v>39059.752699999997</v>
      </c>
      <c r="D125" s="9" t="str">
        <f t="shared" si="21"/>
        <v>vis</v>
      </c>
      <c r="E125" s="22">
        <f>VLOOKUP(C125,Active!C$21:E$972,3,FALSE)</f>
        <v>3377.0019470450425</v>
      </c>
      <c r="F125" s="2" t="s">
        <v>41</v>
      </c>
      <c r="G125" s="9" t="str">
        <f t="shared" si="22"/>
        <v>39059.7527</v>
      </c>
      <c r="H125" s="8">
        <f t="shared" si="23"/>
        <v>3377</v>
      </c>
      <c r="I125" s="23" t="s">
        <v>313</v>
      </c>
      <c r="J125" s="24" t="s">
        <v>314</v>
      </c>
      <c r="K125" s="23">
        <v>3377</v>
      </c>
      <c r="L125" s="23" t="s">
        <v>315</v>
      </c>
      <c r="M125" s="24" t="s">
        <v>218</v>
      </c>
      <c r="N125" s="24" t="s">
        <v>219</v>
      </c>
      <c r="O125" s="25" t="s">
        <v>250</v>
      </c>
      <c r="P125" s="25" t="s">
        <v>251</v>
      </c>
    </row>
    <row r="126" spans="1:16" ht="12.75" customHeight="1" thickBot="1" x14ac:dyDescent="0.25">
      <c r="A126" s="8" t="str">
        <f t="shared" si="18"/>
        <v> AN 291.112 </v>
      </c>
      <c r="B126" s="2" t="str">
        <f t="shared" si="19"/>
        <v>I</v>
      </c>
      <c r="C126" s="8">
        <f t="shared" si="20"/>
        <v>39321.370999999999</v>
      </c>
      <c r="D126" s="9" t="str">
        <f t="shared" si="21"/>
        <v>vis</v>
      </c>
      <c r="E126" s="22">
        <f>VLOOKUP(C126,Active!C$21:E$972,3,FALSE)</f>
        <v>3533.0025762989758</v>
      </c>
      <c r="F126" s="2" t="s">
        <v>41</v>
      </c>
      <c r="G126" s="9" t="str">
        <f t="shared" si="22"/>
        <v>39321.371</v>
      </c>
      <c r="H126" s="8">
        <f t="shared" si="23"/>
        <v>3533</v>
      </c>
      <c r="I126" s="23" t="s">
        <v>316</v>
      </c>
      <c r="J126" s="24" t="s">
        <v>317</v>
      </c>
      <c r="K126" s="23">
        <v>3533</v>
      </c>
      <c r="L126" s="23" t="s">
        <v>157</v>
      </c>
      <c r="M126" s="24" t="s">
        <v>167</v>
      </c>
      <c r="N126" s="24"/>
      <c r="O126" s="25" t="s">
        <v>318</v>
      </c>
      <c r="P126" s="25" t="s">
        <v>319</v>
      </c>
    </row>
    <row r="127" spans="1:16" ht="12.75" customHeight="1" thickBot="1" x14ac:dyDescent="0.25">
      <c r="A127" s="8" t="str">
        <f t="shared" si="18"/>
        <v> AN 291.111 </v>
      </c>
      <c r="B127" s="2" t="str">
        <f t="shared" si="19"/>
        <v>I</v>
      </c>
      <c r="C127" s="8">
        <f t="shared" si="20"/>
        <v>39430.377999999997</v>
      </c>
      <c r="D127" s="9" t="str">
        <f t="shared" si="21"/>
        <v>vis</v>
      </c>
      <c r="E127" s="22">
        <f>VLOOKUP(C127,Active!C$21:E$972,3,FALSE)</f>
        <v>3598.002465806258</v>
      </c>
      <c r="F127" s="2" t="s">
        <v>41</v>
      </c>
      <c r="G127" s="9" t="str">
        <f t="shared" si="22"/>
        <v>39430.378</v>
      </c>
      <c r="H127" s="8">
        <f t="shared" si="23"/>
        <v>3598</v>
      </c>
      <c r="I127" s="23" t="s">
        <v>320</v>
      </c>
      <c r="J127" s="24" t="s">
        <v>321</v>
      </c>
      <c r="K127" s="23">
        <v>3598</v>
      </c>
      <c r="L127" s="23" t="s">
        <v>157</v>
      </c>
      <c r="M127" s="24" t="s">
        <v>218</v>
      </c>
      <c r="N127" s="24" t="s">
        <v>219</v>
      </c>
      <c r="O127" s="25" t="s">
        <v>322</v>
      </c>
      <c r="P127" s="25" t="s">
        <v>323</v>
      </c>
    </row>
    <row r="128" spans="1:16" ht="12.75" customHeight="1" thickBot="1" x14ac:dyDescent="0.25">
      <c r="A128" s="8" t="str">
        <f t="shared" si="18"/>
        <v> AN 291.112 </v>
      </c>
      <c r="B128" s="2" t="str">
        <f t="shared" si="19"/>
        <v>I</v>
      </c>
      <c r="C128" s="8">
        <f t="shared" si="20"/>
        <v>39700.375999999997</v>
      </c>
      <c r="D128" s="9" t="str">
        <f t="shared" si="21"/>
        <v>vis</v>
      </c>
      <c r="E128" s="22">
        <f>VLOOKUP(C128,Active!C$21:E$972,3,FALSE)</f>
        <v>3758.9998344815499</v>
      </c>
      <c r="F128" s="2" t="s">
        <v>41</v>
      </c>
      <c r="G128" s="9" t="str">
        <f t="shared" si="22"/>
        <v>39700.376</v>
      </c>
      <c r="H128" s="8">
        <f t="shared" si="23"/>
        <v>3759</v>
      </c>
      <c r="I128" s="23" t="s">
        <v>324</v>
      </c>
      <c r="J128" s="24" t="s">
        <v>325</v>
      </c>
      <c r="K128" s="23">
        <v>3759</v>
      </c>
      <c r="L128" s="23" t="s">
        <v>186</v>
      </c>
      <c r="M128" s="24" t="s">
        <v>167</v>
      </c>
      <c r="N128" s="24"/>
      <c r="O128" s="25" t="s">
        <v>326</v>
      </c>
      <c r="P128" s="25" t="s">
        <v>319</v>
      </c>
    </row>
    <row r="129" spans="1:16" ht="12.75" customHeight="1" thickBot="1" x14ac:dyDescent="0.25">
      <c r="A129" s="8" t="str">
        <f t="shared" si="18"/>
        <v> AN 291.112 </v>
      </c>
      <c r="B129" s="2" t="str">
        <f t="shared" si="19"/>
        <v>I</v>
      </c>
      <c r="C129" s="8">
        <f t="shared" si="20"/>
        <v>39705.410000000003</v>
      </c>
      <c r="D129" s="9" t="str">
        <f t="shared" si="21"/>
        <v>vis</v>
      </c>
      <c r="E129" s="22">
        <f>VLOOKUP(C129,Active!C$21:E$972,3,FALSE)</f>
        <v>3762.0015632125501</v>
      </c>
      <c r="F129" s="2" t="s">
        <v>41</v>
      </c>
      <c r="G129" s="9" t="str">
        <f t="shared" si="22"/>
        <v>39705.410</v>
      </c>
      <c r="H129" s="8">
        <f t="shared" si="23"/>
        <v>3762</v>
      </c>
      <c r="I129" s="23" t="s">
        <v>327</v>
      </c>
      <c r="J129" s="24" t="s">
        <v>328</v>
      </c>
      <c r="K129" s="23">
        <v>3762</v>
      </c>
      <c r="L129" s="23" t="s">
        <v>306</v>
      </c>
      <c r="M129" s="24" t="s">
        <v>167</v>
      </c>
      <c r="N129" s="24"/>
      <c r="O129" s="25" t="s">
        <v>329</v>
      </c>
      <c r="P129" s="25" t="s">
        <v>319</v>
      </c>
    </row>
    <row r="130" spans="1:16" ht="12.75" customHeight="1" thickBot="1" x14ac:dyDescent="0.25">
      <c r="A130" s="8" t="str">
        <f t="shared" si="18"/>
        <v> ASS 19.402 </v>
      </c>
      <c r="B130" s="2" t="str">
        <f t="shared" si="19"/>
        <v>I</v>
      </c>
      <c r="C130" s="8">
        <f t="shared" si="20"/>
        <v>39725.53</v>
      </c>
      <c r="D130" s="9" t="str">
        <f t="shared" si="21"/>
        <v>vis</v>
      </c>
      <c r="E130" s="22">
        <f>VLOOKUP(C130,Active!C$21:E$972,3,FALSE)</f>
        <v>3773.9989374810489</v>
      </c>
      <c r="F130" s="2" t="s">
        <v>41</v>
      </c>
      <c r="G130" s="9" t="str">
        <f t="shared" si="22"/>
        <v>39725.5300</v>
      </c>
      <c r="H130" s="8">
        <f t="shared" si="23"/>
        <v>3774</v>
      </c>
      <c r="I130" s="23" t="s">
        <v>330</v>
      </c>
      <c r="J130" s="24" t="s">
        <v>331</v>
      </c>
      <c r="K130" s="23">
        <v>3774</v>
      </c>
      <c r="L130" s="23" t="s">
        <v>332</v>
      </c>
      <c r="M130" s="24" t="s">
        <v>218</v>
      </c>
      <c r="N130" s="24" t="s">
        <v>219</v>
      </c>
      <c r="O130" s="25" t="s">
        <v>333</v>
      </c>
      <c r="P130" s="25" t="s">
        <v>334</v>
      </c>
    </row>
    <row r="131" spans="1:16" ht="12.75" customHeight="1" thickBot="1" x14ac:dyDescent="0.25">
      <c r="A131" s="8" t="str">
        <f t="shared" si="18"/>
        <v> ASS 19.402 </v>
      </c>
      <c r="B131" s="2" t="str">
        <f t="shared" si="19"/>
        <v>I</v>
      </c>
      <c r="C131" s="8">
        <f t="shared" si="20"/>
        <v>39730.565000000002</v>
      </c>
      <c r="D131" s="9" t="str">
        <f t="shared" si="21"/>
        <v>vis</v>
      </c>
      <c r="E131" s="22">
        <f>VLOOKUP(C131,Active!C$21:E$972,3,FALSE)</f>
        <v>3777.0012625030145</v>
      </c>
      <c r="F131" s="2" t="s">
        <v>41</v>
      </c>
      <c r="G131" s="9" t="str">
        <f t="shared" si="22"/>
        <v>39730.5650</v>
      </c>
      <c r="H131" s="8">
        <f t="shared" si="23"/>
        <v>3777</v>
      </c>
      <c r="I131" s="23" t="s">
        <v>335</v>
      </c>
      <c r="J131" s="24" t="s">
        <v>336</v>
      </c>
      <c r="K131" s="23">
        <v>3777</v>
      </c>
      <c r="L131" s="23" t="s">
        <v>337</v>
      </c>
      <c r="M131" s="24" t="s">
        <v>218</v>
      </c>
      <c r="N131" s="24" t="s">
        <v>219</v>
      </c>
      <c r="O131" s="25" t="s">
        <v>333</v>
      </c>
      <c r="P131" s="25" t="s">
        <v>334</v>
      </c>
    </row>
    <row r="132" spans="1:16" ht="12.75" customHeight="1" thickBot="1" x14ac:dyDescent="0.25">
      <c r="A132" s="8" t="str">
        <f t="shared" si="18"/>
        <v> ASS 19.402 </v>
      </c>
      <c r="B132" s="2" t="str">
        <f t="shared" si="19"/>
        <v>II</v>
      </c>
      <c r="C132" s="8">
        <f t="shared" si="20"/>
        <v>39783.39</v>
      </c>
      <c r="D132" s="9" t="str">
        <f t="shared" si="21"/>
        <v>vis</v>
      </c>
      <c r="E132" s="22">
        <f>VLOOKUP(C132,Active!C$21:E$972,3,FALSE)</f>
        <v>3808.5003328675052</v>
      </c>
      <c r="F132" s="2" t="s">
        <v>41</v>
      </c>
      <c r="G132" s="9" t="str">
        <f t="shared" si="22"/>
        <v>39783.390</v>
      </c>
      <c r="H132" s="8">
        <f t="shared" si="23"/>
        <v>3808.5</v>
      </c>
      <c r="I132" s="23" t="s">
        <v>338</v>
      </c>
      <c r="J132" s="24" t="s">
        <v>339</v>
      </c>
      <c r="K132" s="23">
        <v>3808.5</v>
      </c>
      <c r="L132" s="23" t="s">
        <v>340</v>
      </c>
      <c r="M132" s="24" t="s">
        <v>218</v>
      </c>
      <c r="N132" s="24" t="s">
        <v>219</v>
      </c>
      <c r="O132" s="25" t="s">
        <v>333</v>
      </c>
      <c r="P132" s="25" t="s">
        <v>334</v>
      </c>
    </row>
    <row r="133" spans="1:16" ht="12.75" customHeight="1" thickBot="1" x14ac:dyDescent="0.25">
      <c r="A133" s="8" t="str">
        <f t="shared" si="18"/>
        <v> ASS 19.402 </v>
      </c>
      <c r="B133" s="2" t="str">
        <f t="shared" si="19"/>
        <v>I</v>
      </c>
      <c r="C133" s="8">
        <f t="shared" si="20"/>
        <v>40483.550499999998</v>
      </c>
      <c r="D133" s="9" t="str">
        <f t="shared" si="21"/>
        <v>PE</v>
      </c>
      <c r="E133" s="22">
        <f>VLOOKUP(C133,Active!C$21:E$972,3,FALSE)</f>
        <v>4225.9997149013598</v>
      </c>
      <c r="F133" s="2" t="str">
        <f>LEFT(M133,1)</f>
        <v>E</v>
      </c>
      <c r="G133" s="9" t="str">
        <f t="shared" si="22"/>
        <v>40483.5505</v>
      </c>
      <c r="H133" s="8">
        <f t="shared" si="23"/>
        <v>4226</v>
      </c>
      <c r="I133" s="23" t="s">
        <v>346</v>
      </c>
      <c r="J133" s="24" t="s">
        <v>347</v>
      </c>
      <c r="K133" s="23">
        <v>4226</v>
      </c>
      <c r="L133" s="23" t="s">
        <v>275</v>
      </c>
      <c r="M133" s="24" t="s">
        <v>218</v>
      </c>
      <c r="N133" s="24" t="s">
        <v>219</v>
      </c>
      <c r="O133" s="25" t="s">
        <v>333</v>
      </c>
      <c r="P133" s="25" t="s">
        <v>334</v>
      </c>
    </row>
    <row r="134" spans="1:16" ht="12.75" customHeight="1" thickBot="1" x14ac:dyDescent="0.25">
      <c r="A134" s="8" t="str">
        <f t="shared" si="18"/>
        <v> ASS 19.402 </v>
      </c>
      <c r="B134" s="2" t="str">
        <f t="shared" si="19"/>
        <v>II</v>
      </c>
      <c r="C134" s="8">
        <f t="shared" si="20"/>
        <v>40494.452899999997</v>
      </c>
      <c r="D134" s="9" t="str">
        <f t="shared" si="21"/>
        <v>PE</v>
      </c>
      <c r="E134" s="22">
        <f>VLOOKUP(C134,Active!C$21:E$972,3,FALSE)</f>
        <v>4232.5007175467326</v>
      </c>
      <c r="F134" s="2" t="str">
        <f>LEFT(M134,1)</f>
        <v>E</v>
      </c>
      <c r="G134" s="9" t="str">
        <f t="shared" si="22"/>
        <v>40494.4529</v>
      </c>
      <c r="H134" s="8">
        <f t="shared" si="23"/>
        <v>4232.5</v>
      </c>
      <c r="I134" s="23" t="s">
        <v>348</v>
      </c>
      <c r="J134" s="24" t="s">
        <v>349</v>
      </c>
      <c r="K134" s="23">
        <v>4232.5</v>
      </c>
      <c r="L134" s="23" t="s">
        <v>350</v>
      </c>
      <c r="M134" s="24" t="s">
        <v>218</v>
      </c>
      <c r="N134" s="24" t="s">
        <v>219</v>
      </c>
      <c r="O134" s="25" t="s">
        <v>333</v>
      </c>
      <c r="P134" s="25" t="s">
        <v>334</v>
      </c>
    </row>
    <row r="135" spans="1:16" ht="12.75" customHeight="1" thickBot="1" x14ac:dyDescent="0.25">
      <c r="A135" s="8" t="str">
        <f t="shared" si="18"/>
        <v> ASS 19.402 </v>
      </c>
      <c r="B135" s="2" t="str">
        <f t="shared" si="19"/>
        <v>I</v>
      </c>
      <c r="C135" s="8">
        <f t="shared" si="20"/>
        <v>40847.467900000003</v>
      </c>
      <c r="D135" s="9" t="str">
        <f t="shared" si="21"/>
        <v>vis</v>
      </c>
      <c r="E135" s="22">
        <f>VLOOKUP(C135,Active!C$21:E$972,3,FALSE)</f>
        <v>4443.0003734808852</v>
      </c>
      <c r="F135" s="2" t="s">
        <v>41</v>
      </c>
      <c r="G135" s="9" t="str">
        <f t="shared" si="22"/>
        <v>40847.4679</v>
      </c>
      <c r="H135" s="8">
        <f t="shared" si="23"/>
        <v>4443</v>
      </c>
      <c r="I135" s="23" t="s">
        <v>377</v>
      </c>
      <c r="J135" s="24" t="s">
        <v>378</v>
      </c>
      <c r="K135" s="23">
        <v>4443</v>
      </c>
      <c r="L135" s="23" t="s">
        <v>379</v>
      </c>
      <c r="M135" s="24" t="s">
        <v>218</v>
      </c>
      <c r="N135" s="24" t="s">
        <v>219</v>
      </c>
      <c r="O135" s="25" t="s">
        <v>333</v>
      </c>
      <c r="P135" s="25" t="s">
        <v>334</v>
      </c>
    </row>
    <row r="136" spans="1:16" ht="12.75" customHeight="1" thickBot="1" x14ac:dyDescent="0.25">
      <c r="A136" s="8" t="str">
        <f t="shared" si="18"/>
        <v> PZ 21.455 </v>
      </c>
      <c r="B136" s="2" t="str">
        <f t="shared" si="19"/>
        <v>I</v>
      </c>
      <c r="C136" s="8">
        <f t="shared" si="20"/>
        <v>42311.512799999997</v>
      </c>
      <c r="D136" s="9" t="str">
        <f t="shared" si="21"/>
        <v>vis</v>
      </c>
      <c r="E136" s="22">
        <f>VLOOKUP(C136,Active!C$21:E$972,3,FALSE)</f>
        <v>5315.9971235400726</v>
      </c>
      <c r="F136" s="2" t="s">
        <v>41</v>
      </c>
      <c r="G136" s="9" t="str">
        <f t="shared" si="22"/>
        <v>42311.5128</v>
      </c>
      <c r="H136" s="8">
        <f t="shared" si="23"/>
        <v>5316</v>
      </c>
      <c r="I136" s="23" t="s">
        <v>414</v>
      </c>
      <c r="J136" s="24" t="s">
        <v>415</v>
      </c>
      <c r="K136" s="23">
        <v>5316</v>
      </c>
      <c r="L136" s="23" t="s">
        <v>416</v>
      </c>
      <c r="M136" s="24" t="s">
        <v>218</v>
      </c>
      <c r="N136" s="24" t="s">
        <v>219</v>
      </c>
      <c r="O136" s="25" t="s">
        <v>417</v>
      </c>
      <c r="P136" s="25" t="s">
        <v>418</v>
      </c>
    </row>
    <row r="137" spans="1:16" ht="12.75" customHeight="1" thickBot="1" x14ac:dyDescent="0.25">
      <c r="A137" s="8" t="str">
        <f t="shared" si="18"/>
        <v> VSSC 72.25 </v>
      </c>
      <c r="B137" s="2" t="str">
        <f t="shared" si="19"/>
        <v>I</v>
      </c>
      <c r="C137" s="8">
        <f t="shared" si="20"/>
        <v>47436.533900000002</v>
      </c>
      <c r="D137" s="9" t="str">
        <f t="shared" si="21"/>
        <v>vis</v>
      </c>
      <c r="E137" s="22">
        <f>VLOOKUP(C137,Active!C$21:E$972,3,FALSE)</f>
        <v>8372.0009143287189</v>
      </c>
      <c r="F137" s="2" t="s">
        <v>41</v>
      </c>
      <c r="G137" s="9" t="str">
        <f t="shared" si="22"/>
        <v>47436.5339</v>
      </c>
      <c r="H137" s="8">
        <f t="shared" si="23"/>
        <v>8372</v>
      </c>
      <c r="I137" s="23" t="s">
        <v>476</v>
      </c>
      <c r="J137" s="24" t="s">
        <v>477</v>
      </c>
      <c r="K137" s="23">
        <v>8372</v>
      </c>
      <c r="L137" s="23" t="s">
        <v>440</v>
      </c>
      <c r="M137" s="24" t="s">
        <v>218</v>
      </c>
      <c r="N137" s="24" t="s">
        <v>219</v>
      </c>
      <c r="O137" s="25" t="s">
        <v>460</v>
      </c>
      <c r="P137" s="25" t="s">
        <v>478</v>
      </c>
    </row>
    <row r="138" spans="1:16" ht="12.75" customHeight="1" thickBot="1" x14ac:dyDescent="0.25">
      <c r="A138" s="8" t="str">
        <f t="shared" si="18"/>
        <v>IBVS 4555/4653 </v>
      </c>
      <c r="B138" s="2" t="str">
        <f t="shared" si="19"/>
        <v>I</v>
      </c>
      <c r="C138" s="8">
        <f t="shared" si="20"/>
        <v>50230.460800000001</v>
      </c>
      <c r="D138" s="9" t="str">
        <f t="shared" si="21"/>
        <v>vis</v>
      </c>
      <c r="E138" s="22">
        <f>VLOOKUP(C138,Active!C$21:E$972,3,FALSE)</f>
        <v>10037.99428898748</v>
      </c>
      <c r="F138" s="2" t="s">
        <v>41</v>
      </c>
      <c r="G138" s="9" t="str">
        <f t="shared" si="22"/>
        <v>50230.4608</v>
      </c>
      <c r="H138" s="8">
        <f t="shared" si="23"/>
        <v>10038</v>
      </c>
      <c r="I138" s="23" t="s">
        <v>492</v>
      </c>
      <c r="J138" s="24" t="s">
        <v>493</v>
      </c>
      <c r="K138" s="23">
        <v>10038</v>
      </c>
      <c r="L138" s="23" t="s">
        <v>494</v>
      </c>
      <c r="M138" s="24" t="s">
        <v>218</v>
      </c>
      <c r="N138" s="24" t="s">
        <v>219</v>
      </c>
      <c r="O138" s="25" t="s">
        <v>491</v>
      </c>
      <c r="P138" s="26" t="s">
        <v>495</v>
      </c>
    </row>
    <row r="139" spans="1:16" ht="12.75" customHeight="1" thickBot="1" x14ac:dyDescent="0.25">
      <c r="A139" s="8" t="str">
        <f t="shared" ref="A139:A146" si="24">P139</f>
        <v>IBVS 4633/4653 </v>
      </c>
      <c r="B139" s="2" t="str">
        <f t="shared" ref="B139:B146" si="25">IF(H139=INT(H139),"I","II")</f>
        <v>II</v>
      </c>
      <c r="C139" s="8">
        <f t="shared" ref="C139:C146" si="26">1*G139</f>
        <v>50962.4954</v>
      </c>
      <c r="D139" s="9" t="str">
        <f t="shared" ref="D139:D146" si="27">VLOOKUP(F139,I$1:J$5,2,FALSE)</f>
        <v>vis</v>
      </c>
      <c r="E139" s="22">
        <f>VLOOKUP(C139,Active!C$21:E$972,3,FALSE)</f>
        <v>10474.499908952332</v>
      </c>
      <c r="F139" s="2" t="s">
        <v>41</v>
      </c>
      <c r="G139" s="9" t="str">
        <f t="shared" ref="G139:G146" si="28">MID(I139,3,LEN(I139)-3)</f>
        <v>50962.4954</v>
      </c>
      <c r="H139" s="8">
        <f t="shared" ref="H139:H146" si="29">1*K139</f>
        <v>10474.5</v>
      </c>
      <c r="I139" s="23" t="s">
        <v>496</v>
      </c>
      <c r="J139" s="24" t="s">
        <v>497</v>
      </c>
      <c r="K139" s="23">
        <v>10474.5</v>
      </c>
      <c r="L139" s="23" t="s">
        <v>498</v>
      </c>
      <c r="M139" s="24" t="s">
        <v>218</v>
      </c>
      <c r="N139" s="24" t="s">
        <v>499</v>
      </c>
      <c r="O139" s="25" t="s">
        <v>486</v>
      </c>
      <c r="P139" s="26" t="s">
        <v>500</v>
      </c>
    </row>
    <row r="140" spans="1:16" ht="12.75" customHeight="1" thickBot="1" x14ac:dyDescent="0.25">
      <c r="A140" s="8" t="str">
        <f t="shared" si="24"/>
        <v>IBVS 4633/4653 </v>
      </c>
      <c r="B140" s="2" t="str">
        <f t="shared" si="25"/>
        <v>II</v>
      </c>
      <c r="C140" s="8">
        <f t="shared" si="26"/>
        <v>51014.483</v>
      </c>
      <c r="D140" s="9" t="str">
        <f t="shared" si="27"/>
        <v>vis</v>
      </c>
      <c r="E140" s="22">
        <f>VLOOKUP(C140,Active!C$21:E$972,3,FALSE)</f>
        <v>10505.499645260539</v>
      </c>
      <c r="F140" s="2" t="s">
        <v>41</v>
      </c>
      <c r="G140" s="9" t="str">
        <f t="shared" si="28"/>
        <v>51014.4830</v>
      </c>
      <c r="H140" s="8">
        <f t="shared" si="29"/>
        <v>10505.5</v>
      </c>
      <c r="I140" s="23" t="s">
        <v>501</v>
      </c>
      <c r="J140" s="24" t="s">
        <v>502</v>
      </c>
      <c r="K140" s="23">
        <v>10505.5</v>
      </c>
      <c r="L140" s="23" t="s">
        <v>503</v>
      </c>
      <c r="M140" s="24" t="s">
        <v>218</v>
      </c>
      <c r="N140" s="24" t="s">
        <v>499</v>
      </c>
      <c r="O140" s="25" t="s">
        <v>486</v>
      </c>
      <c r="P140" s="26" t="s">
        <v>500</v>
      </c>
    </row>
    <row r="141" spans="1:16" ht="12.75" customHeight="1" thickBot="1" x14ac:dyDescent="0.25">
      <c r="A141" s="8" t="str">
        <f t="shared" si="24"/>
        <v>BAVM 143 </v>
      </c>
      <c r="B141" s="2" t="str">
        <f t="shared" si="25"/>
        <v>I</v>
      </c>
      <c r="C141" s="8">
        <f t="shared" si="26"/>
        <v>52053.411</v>
      </c>
      <c r="D141" s="9" t="str">
        <f t="shared" si="27"/>
        <v>vis</v>
      </c>
      <c r="E141" s="22">
        <f>VLOOKUP(C141,Active!C$21:E$972,3,FALSE)</f>
        <v>11125.003027667388</v>
      </c>
      <c r="F141" s="2" t="s">
        <v>41</v>
      </c>
      <c r="G141" s="9" t="str">
        <f t="shared" si="28"/>
        <v>52053.411</v>
      </c>
      <c r="H141" s="8">
        <f t="shared" si="29"/>
        <v>11125</v>
      </c>
      <c r="I141" s="23" t="s">
        <v>511</v>
      </c>
      <c r="J141" s="24" t="s">
        <v>512</v>
      </c>
      <c r="K141" s="23">
        <v>11125</v>
      </c>
      <c r="L141" s="23" t="s">
        <v>278</v>
      </c>
      <c r="M141" s="24" t="s">
        <v>167</v>
      </c>
      <c r="N141" s="24"/>
      <c r="O141" s="25" t="s">
        <v>513</v>
      </c>
      <c r="P141" s="26" t="s">
        <v>514</v>
      </c>
    </row>
    <row r="142" spans="1:16" ht="12.75" customHeight="1" thickBot="1" x14ac:dyDescent="0.25">
      <c r="A142" s="8" t="str">
        <f t="shared" si="24"/>
        <v>BAVM 157 </v>
      </c>
      <c r="B142" s="2" t="str">
        <f t="shared" si="25"/>
        <v>I</v>
      </c>
      <c r="C142" s="8">
        <f t="shared" si="26"/>
        <v>52442.493000000002</v>
      </c>
      <c r="D142" s="9" t="str">
        <f t="shared" si="27"/>
        <v>vis</v>
      </c>
      <c r="E142" s="22">
        <f>VLOOKUP(C142,Active!C$21:E$972,3,FALSE)</f>
        <v>11357.009109930665</v>
      </c>
      <c r="F142" s="2" t="s">
        <v>41</v>
      </c>
      <c r="G142" s="9" t="str">
        <f t="shared" si="28"/>
        <v>52442.493</v>
      </c>
      <c r="H142" s="8">
        <f t="shared" si="29"/>
        <v>11357</v>
      </c>
      <c r="I142" s="23" t="s">
        <v>515</v>
      </c>
      <c r="J142" s="24" t="s">
        <v>516</v>
      </c>
      <c r="K142" s="23">
        <v>11357</v>
      </c>
      <c r="L142" s="23" t="s">
        <v>517</v>
      </c>
      <c r="M142" s="24" t="s">
        <v>167</v>
      </c>
      <c r="N142" s="24"/>
      <c r="O142" s="25" t="s">
        <v>513</v>
      </c>
      <c r="P142" s="26" t="s">
        <v>518</v>
      </c>
    </row>
    <row r="143" spans="1:16" ht="12.75" customHeight="1" thickBot="1" x14ac:dyDescent="0.25">
      <c r="A143" s="8" t="str">
        <f t="shared" si="24"/>
        <v>BAVM 193 </v>
      </c>
      <c r="B143" s="2" t="str">
        <f t="shared" si="25"/>
        <v>I</v>
      </c>
      <c r="C143" s="8">
        <f t="shared" si="26"/>
        <v>54337.527000000002</v>
      </c>
      <c r="D143" s="9" t="str">
        <f t="shared" si="27"/>
        <v>vis</v>
      </c>
      <c r="E143" s="22">
        <f>VLOOKUP(C143,Active!C$21:E$972,3,FALSE)</f>
        <v>12487.000767462252</v>
      </c>
      <c r="F143" s="2" t="s">
        <v>41</v>
      </c>
      <c r="G143" s="9" t="str">
        <f t="shared" si="28"/>
        <v>54337.5270</v>
      </c>
      <c r="H143" s="8">
        <f t="shared" si="29"/>
        <v>12487</v>
      </c>
      <c r="I143" s="23" t="s">
        <v>552</v>
      </c>
      <c r="J143" s="24" t="s">
        <v>553</v>
      </c>
      <c r="K143" s="23">
        <v>12487</v>
      </c>
      <c r="L143" s="23" t="s">
        <v>554</v>
      </c>
      <c r="M143" s="24" t="s">
        <v>534</v>
      </c>
      <c r="N143" s="24" t="s">
        <v>555</v>
      </c>
      <c r="O143" s="25" t="s">
        <v>556</v>
      </c>
      <c r="P143" s="26" t="s">
        <v>557</v>
      </c>
    </row>
    <row r="144" spans="1:16" ht="12.75" customHeight="1" thickBot="1" x14ac:dyDescent="0.25">
      <c r="A144" s="8" t="str">
        <f t="shared" si="24"/>
        <v>BAVM 203 </v>
      </c>
      <c r="B144" s="2" t="str">
        <f t="shared" si="25"/>
        <v>I</v>
      </c>
      <c r="C144" s="8">
        <f t="shared" si="26"/>
        <v>54706.474300000002</v>
      </c>
      <c r="D144" s="9" t="str">
        <f t="shared" si="27"/>
        <v>vis</v>
      </c>
      <c r="E144" s="22">
        <f>VLOOKUP(C144,Active!C$21:E$972,3,FALSE)</f>
        <v>12707.000709979804</v>
      </c>
      <c r="F144" s="2" t="s">
        <v>41</v>
      </c>
      <c r="G144" s="9" t="str">
        <f t="shared" si="28"/>
        <v>54706.4743</v>
      </c>
      <c r="H144" s="8">
        <f t="shared" si="29"/>
        <v>12707</v>
      </c>
      <c r="I144" s="23" t="s">
        <v>585</v>
      </c>
      <c r="J144" s="24" t="s">
        <v>586</v>
      </c>
      <c r="K144" s="23" t="s">
        <v>587</v>
      </c>
      <c r="L144" s="23" t="s">
        <v>350</v>
      </c>
      <c r="M144" s="24" t="s">
        <v>534</v>
      </c>
      <c r="N144" s="24" t="s">
        <v>555</v>
      </c>
      <c r="O144" s="25" t="s">
        <v>556</v>
      </c>
      <c r="P144" s="26" t="s">
        <v>588</v>
      </c>
    </row>
    <row r="145" spans="1:16" ht="12.75" customHeight="1" thickBot="1" x14ac:dyDescent="0.25">
      <c r="A145" s="8" t="str">
        <f t="shared" si="24"/>
        <v>BAVM 212 </v>
      </c>
      <c r="B145" s="2" t="str">
        <f t="shared" si="25"/>
        <v>II</v>
      </c>
      <c r="C145" s="8">
        <f t="shared" si="26"/>
        <v>55059.487800000003</v>
      </c>
      <c r="D145" s="9" t="str">
        <f t="shared" si="27"/>
        <v>vis</v>
      </c>
      <c r="E145" s="22">
        <f>VLOOKUP(C145,Active!C$21:E$972,3,FALSE)</f>
        <v>12917.499471477502</v>
      </c>
      <c r="F145" s="2" t="s">
        <v>41</v>
      </c>
      <c r="G145" s="9" t="str">
        <f t="shared" si="28"/>
        <v>55059.4878</v>
      </c>
      <c r="H145" s="8">
        <f t="shared" si="29"/>
        <v>12917.5</v>
      </c>
      <c r="I145" s="23" t="s">
        <v>589</v>
      </c>
      <c r="J145" s="24" t="s">
        <v>590</v>
      </c>
      <c r="K145" s="23" t="s">
        <v>591</v>
      </c>
      <c r="L145" s="23" t="s">
        <v>257</v>
      </c>
      <c r="M145" s="24" t="s">
        <v>534</v>
      </c>
      <c r="N145" s="24" t="s">
        <v>555</v>
      </c>
      <c r="O145" s="25" t="s">
        <v>556</v>
      </c>
      <c r="P145" s="26" t="s">
        <v>592</v>
      </c>
    </row>
    <row r="146" spans="1:16" ht="12.75" customHeight="1" thickBot="1" x14ac:dyDescent="0.25">
      <c r="A146" s="8" t="str">
        <f t="shared" si="24"/>
        <v>BAVM 225 </v>
      </c>
      <c r="B146" s="2" t="str">
        <f t="shared" si="25"/>
        <v>I</v>
      </c>
      <c r="C146" s="8">
        <f t="shared" si="26"/>
        <v>55858.595099999999</v>
      </c>
      <c r="D146" s="9" t="str">
        <f t="shared" si="27"/>
        <v>vis</v>
      </c>
      <c r="E146" s="22">
        <f>VLOOKUP(C146,Active!C$21:E$972,3,FALSE)</f>
        <v>13393.999936626195</v>
      </c>
      <c r="F146" s="2" t="s">
        <v>41</v>
      </c>
      <c r="G146" s="9" t="str">
        <f t="shared" si="28"/>
        <v>55858.5951</v>
      </c>
      <c r="H146" s="8">
        <f t="shared" si="29"/>
        <v>13394</v>
      </c>
      <c r="I146" s="23" t="s">
        <v>593</v>
      </c>
      <c r="J146" s="24" t="s">
        <v>594</v>
      </c>
      <c r="K146" s="23" t="s">
        <v>595</v>
      </c>
      <c r="L146" s="23" t="s">
        <v>596</v>
      </c>
      <c r="M146" s="24" t="s">
        <v>534</v>
      </c>
      <c r="N146" s="24" t="s">
        <v>41</v>
      </c>
      <c r="O146" s="25" t="s">
        <v>556</v>
      </c>
      <c r="P146" s="26" t="s">
        <v>597</v>
      </c>
    </row>
    <row r="147" spans="1:16" x14ac:dyDescent="0.2">
      <c r="B147" s="2"/>
      <c r="F147" s="2"/>
    </row>
    <row r="148" spans="1:16" x14ac:dyDescent="0.2">
      <c r="B148" s="2"/>
      <c r="F148" s="2"/>
    </row>
    <row r="149" spans="1:16" x14ac:dyDescent="0.2">
      <c r="B149" s="2"/>
      <c r="F149" s="2"/>
    </row>
    <row r="150" spans="1:16" x14ac:dyDescent="0.2">
      <c r="B150" s="2"/>
      <c r="F150" s="2"/>
    </row>
    <row r="151" spans="1:16" x14ac:dyDescent="0.2">
      <c r="B151" s="2"/>
      <c r="F151" s="2"/>
    </row>
    <row r="152" spans="1:16" x14ac:dyDescent="0.2">
      <c r="B152" s="2"/>
      <c r="F152" s="2"/>
    </row>
    <row r="153" spans="1:16" x14ac:dyDescent="0.2">
      <c r="B153" s="2"/>
      <c r="F153" s="2"/>
    </row>
    <row r="154" spans="1:16" x14ac:dyDescent="0.2">
      <c r="B154" s="2"/>
      <c r="F154" s="2"/>
    </row>
    <row r="155" spans="1:16" x14ac:dyDescent="0.2">
      <c r="B155" s="2"/>
      <c r="F155" s="2"/>
    </row>
    <row r="156" spans="1:16" x14ac:dyDescent="0.2">
      <c r="B156" s="2"/>
      <c r="F156" s="2"/>
    </row>
    <row r="157" spans="1:16" x14ac:dyDescent="0.2">
      <c r="B157" s="2"/>
      <c r="F157" s="2"/>
    </row>
    <row r="158" spans="1:16" x14ac:dyDescent="0.2">
      <c r="B158" s="2"/>
      <c r="F158" s="2"/>
    </row>
    <row r="159" spans="1:16" x14ac:dyDescent="0.2">
      <c r="B159" s="2"/>
      <c r="F159" s="2"/>
    </row>
    <row r="160" spans="1:1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</sheetData>
  <phoneticPr fontId="8" type="noConversion"/>
  <hyperlinks>
    <hyperlink ref="P120" r:id="rId1" display="http://www.bav-astro.de/sfs/BAVM_link.php?BAVMnr=18" xr:uid="{00000000-0004-0000-0100-000000000000}"/>
    <hyperlink ref="P121" r:id="rId2" display="http://www.bav-astro.de/sfs/BAVM_link.php?BAVMnr=18" xr:uid="{00000000-0004-0000-0100-000001000000}"/>
    <hyperlink ref="P122" r:id="rId3" display="http://www.bav-astro.de/sfs/BAVM_link.php?BAVMnr=18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21" r:id="rId6" display="http://www.konkoly.hu/cgi-bin/IBVS?530" xr:uid="{00000000-0004-0000-0100-000005000000}"/>
    <hyperlink ref="P22" r:id="rId7" display="http://www.konkoly.hu/cgi-bin/IBVS?844" xr:uid="{00000000-0004-0000-0100-000006000000}"/>
    <hyperlink ref="P23" r:id="rId8" display="http://www.konkoly.hu/cgi-bin/IBVS?668" xr:uid="{00000000-0004-0000-0100-000007000000}"/>
    <hyperlink ref="P24" r:id="rId9" display="http://www.konkoly.hu/cgi-bin/IBVS?668" xr:uid="{00000000-0004-0000-0100-000008000000}"/>
    <hyperlink ref="P26" r:id="rId10" display="http://www.konkoly.hu/cgi-bin/IBVS?668" xr:uid="{00000000-0004-0000-0100-000009000000}"/>
    <hyperlink ref="P28" r:id="rId11" display="http://www.konkoly.hu/cgi-bin/IBVS?937" xr:uid="{00000000-0004-0000-0100-00000A000000}"/>
    <hyperlink ref="P29" r:id="rId12" display="http://www.konkoly.hu/cgi-bin/IBVS?937" xr:uid="{00000000-0004-0000-0100-00000B000000}"/>
    <hyperlink ref="P30" r:id="rId13" display="http://www.konkoly.hu/cgi-bin/IBVS?1379" xr:uid="{00000000-0004-0000-0100-00000C000000}"/>
    <hyperlink ref="P31" r:id="rId14" display="http://www.konkoly.hu/cgi-bin/IBVS?1379" xr:uid="{00000000-0004-0000-0100-00000D000000}"/>
    <hyperlink ref="P32" r:id="rId15" display="http://www.konkoly.hu/cgi-bin/IBVS?1358" xr:uid="{00000000-0004-0000-0100-00000E000000}"/>
    <hyperlink ref="P36" r:id="rId16" display="http://www.konkoly.hu/cgi-bin/IBVS?2545" xr:uid="{00000000-0004-0000-0100-00000F000000}"/>
    <hyperlink ref="P37" r:id="rId17" display="http://www.konkoly.hu/cgi-bin/IBVS?2545" xr:uid="{00000000-0004-0000-0100-000010000000}"/>
    <hyperlink ref="P43" r:id="rId18" display="http://www.konkoly.hu/cgi-bin/IBVS?3169" xr:uid="{00000000-0004-0000-0100-000011000000}"/>
    <hyperlink ref="P46" r:id="rId19" display="http://www.bav-astro.de/sfs/BAVM_link.php?BAVMnr=60" xr:uid="{00000000-0004-0000-0100-000012000000}"/>
    <hyperlink ref="P47" r:id="rId20" display="http://www.konkoly.hu/cgi-bin/IBVS?4340" xr:uid="{00000000-0004-0000-0100-000013000000}"/>
    <hyperlink ref="P48" r:id="rId21" display="http://www.konkoly.hu/cgi-bin/IBVS?4340" xr:uid="{00000000-0004-0000-0100-000014000000}"/>
    <hyperlink ref="P138" r:id="rId22" display="http://www.konkoly.hu/cgi-bin/IBVS?4555" xr:uid="{00000000-0004-0000-0100-000015000000}"/>
    <hyperlink ref="P139" r:id="rId23" display="http://www.konkoly.hu/cgi-bin/IBVS?4633" xr:uid="{00000000-0004-0000-0100-000016000000}"/>
    <hyperlink ref="P140" r:id="rId24" display="http://www.konkoly.hu/cgi-bin/IBVS?4633" xr:uid="{00000000-0004-0000-0100-000017000000}"/>
    <hyperlink ref="P49" r:id="rId25" display="http://www.konkoly.hu/cgi-bin/IBVS?4967" xr:uid="{00000000-0004-0000-0100-000018000000}"/>
    <hyperlink ref="P50" r:id="rId26" display="http://var.astro.cz/oejv/issues/oejv0074.pdf" xr:uid="{00000000-0004-0000-0100-000019000000}"/>
    <hyperlink ref="P141" r:id="rId27" display="http://www.bav-astro.de/sfs/BAVM_link.php?BAVMnr=143" xr:uid="{00000000-0004-0000-0100-00001A000000}"/>
    <hyperlink ref="P142" r:id="rId28" display="http://www.bav-astro.de/sfs/BAVM_link.php?BAVMnr=157" xr:uid="{00000000-0004-0000-0100-00001B000000}"/>
    <hyperlink ref="P51" r:id="rId29" display="http://www.konkoly.hu/cgi-bin/IBVS?5380" xr:uid="{00000000-0004-0000-0100-00001C000000}"/>
    <hyperlink ref="P52" r:id="rId30" display="http://www.konkoly.hu/cgi-bin/IBVS?5380" xr:uid="{00000000-0004-0000-0100-00001D000000}"/>
    <hyperlink ref="P53" r:id="rId31" display="http://www.konkoly.hu/cgi-bin/IBVS?5579" xr:uid="{00000000-0004-0000-0100-00001E000000}"/>
    <hyperlink ref="P54" r:id="rId32" display="http://var.astro.cz/oejv/issues/oejv0074.pdf" xr:uid="{00000000-0004-0000-0100-00001F000000}"/>
    <hyperlink ref="P55" r:id="rId33" display="http://var.astro.cz/oejv/issues/oejv0074.pdf" xr:uid="{00000000-0004-0000-0100-000020000000}"/>
    <hyperlink ref="P56" r:id="rId34" display="http://www.konkoly.hu/cgi-bin/IBVS?5588" xr:uid="{00000000-0004-0000-0100-000021000000}"/>
    <hyperlink ref="P57" r:id="rId35" display="http://www.konkoly.hu/cgi-bin/IBVS?5588" xr:uid="{00000000-0004-0000-0100-000022000000}"/>
    <hyperlink ref="P58" r:id="rId36" display="http://var.astro.cz/oejv/issues/oejv0074.pdf" xr:uid="{00000000-0004-0000-0100-000023000000}"/>
    <hyperlink ref="P143" r:id="rId37" display="http://www.bav-astro.de/sfs/BAVM_link.php?BAVMnr=193" xr:uid="{00000000-0004-0000-0100-000024000000}"/>
    <hyperlink ref="P59" r:id="rId38" display="http://www.konkoly.hu/cgi-bin/IBVS?5801" xr:uid="{00000000-0004-0000-0100-000025000000}"/>
    <hyperlink ref="P60" r:id="rId39" display="http://var.astro.cz/oejv/issues/oejv0074.pdf" xr:uid="{00000000-0004-0000-0100-000026000000}"/>
    <hyperlink ref="P61" r:id="rId40" display="http://www.konkoly.hu/cgi-bin/IBVS?5887" xr:uid="{00000000-0004-0000-0100-000027000000}"/>
    <hyperlink ref="P62" r:id="rId41" display="http://www.konkoly.hu/cgi-bin/IBVS?5887" xr:uid="{00000000-0004-0000-0100-000028000000}"/>
    <hyperlink ref="P63" r:id="rId42" display="http://www.konkoly.hu/cgi-bin/IBVS?5887" xr:uid="{00000000-0004-0000-0100-000029000000}"/>
    <hyperlink ref="P144" r:id="rId43" display="http://www.bav-astro.de/sfs/BAVM_link.php?BAVMnr=203" xr:uid="{00000000-0004-0000-0100-00002A000000}"/>
    <hyperlink ref="P145" r:id="rId44" display="http://www.bav-astro.de/sfs/BAVM_link.php?BAVMnr=212" xr:uid="{00000000-0004-0000-0100-00002B000000}"/>
    <hyperlink ref="P146" r:id="rId45" display="http://www.bav-astro.de/sfs/BAVM_link.php?BAVMnr=225" xr:uid="{00000000-0004-0000-0100-00002C000000}"/>
    <hyperlink ref="P64" r:id="rId46" display="http://www.bav-astro.de/sfs/BAVM_link.php?BAVMnr=234" xr:uid="{00000000-0004-0000-0100-00002D000000}"/>
    <hyperlink ref="P65" r:id="rId47" display="http://www.bav-astro.de/sfs/BAVM_link.php?BAVMnr=234" xr:uid="{00000000-0004-0000-0100-00002E000000}"/>
    <hyperlink ref="P66" r:id="rId48" display="http://www.bav-astro.de/sfs/BAVM_link.php?BAVMnr=238" xr:uid="{00000000-0004-0000-0100-00002F000000}"/>
    <hyperlink ref="P11" r:id="rId49" display="http://www.bav-astro.de/sfs/BAVM_link.php?BAVMnr=241" xr:uid="{00000000-0004-0000-0100-00003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2023-12-29T06:14:28Z</dcterms:modified>
</cp:coreProperties>
</file>